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dv/My Drive (pdvjak@gmail.com)/MonteCristi/MonteCristi-Numbers/"/>
    </mc:Choice>
  </mc:AlternateContent>
  <xr:revisionPtr revIDLastSave="0" documentId="13_ncr:1_{37D4274D-AA86-6642-AE77-B2135A6B5B0C}" xr6:coauthVersionLast="47" xr6:coauthVersionMax="47" xr10:uidLastSave="{00000000-0000-0000-0000-000000000000}"/>
  <bookViews>
    <workbookView xWindow="400" yWindow="2860" windowWidth="29840" windowHeight="13540" activeTab="8" xr2:uid="{6A1D5DCB-1FED-894A-AD32-822DED9D1724}"/>
  </bookViews>
  <sheets>
    <sheet name="SUMMARY" sheetId="1" r:id="rId1"/>
    <sheet name="Sizing" sheetId="2" r:id="rId2"/>
    <sheet name="Costing (Fixed)" sheetId="8" r:id="rId3"/>
    <sheet name="Financials (Fixed)" sheetId="7" r:id="rId4"/>
    <sheet name="Costing (Domes)" sheetId="3" r:id="rId5"/>
    <sheet name="Financials (Domes)" sheetId="4" r:id="rId6"/>
    <sheet name="Costing (Tracked)" sheetId="9" r:id="rId7"/>
    <sheet name="Financials (Tracked)" sheetId="10" r:id="rId8"/>
    <sheet name="Sheet6" sheetId="11" r:id="rId9"/>
    <sheet name="Prices" sheetId="5" r:id="rId10"/>
  </sheets>
  <externalReferences>
    <externalReference r:id="rId11"/>
  </externalReferences>
  <definedNames>
    <definedName name="_xlnm.Print_Area" localSheetId="4">'Costing (Domes)'!$A$1:$L$84</definedName>
    <definedName name="_xlnm.Print_Area" localSheetId="2">'Costing (Fixed)'!$A$1:$L$84</definedName>
    <definedName name="_xlnm.Print_Area" localSheetId="6">'Costing (Tracked)'!$A$1:$L$84</definedName>
    <definedName name="_xlnm.Print_Area" localSheetId="5">'Financials (Domes)'!$A$1:$P$29</definedName>
    <definedName name="_xlnm.Print_Area" localSheetId="3">'Financials (Fixed)'!$A$1:$P$29</definedName>
    <definedName name="_xlnm.Print_Area" localSheetId="7">'Financials (Tracked)'!$A$1:$P$29</definedName>
    <definedName name="_xlnm.Print_Area" localSheetId="1">Sizing!$A$12:$U$40</definedName>
    <definedName name="_xlnm.Print_Area" localSheetId="0">SUMMARY!$A$1:$E$4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6" i="11" l="1"/>
  <c r="N5" i="11"/>
  <c r="O6" i="11"/>
  <c r="L5" i="11"/>
  <c r="L7" i="11" s="1"/>
  <c r="E5" i="11"/>
  <c r="F5" i="11" s="1"/>
  <c r="G5" i="11" s="1"/>
  <c r="G14" i="11"/>
  <c r="C17" i="11"/>
  <c r="E9" i="11"/>
  <c r="L6" i="11" l="1"/>
  <c r="Z65" i="2"/>
  <c r="P65" i="2"/>
  <c r="G65" i="2"/>
  <c r="K18" i="1"/>
  <c r="K11" i="1"/>
  <c r="K10" i="1"/>
  <c r="C18" i="1"/>
  <c r="C11" i="1"/>
  <c r="C10" i="1"/>
  <c r="D43" i="2"/>
  <c r="C13" i="1" s="1"/>
  <c r="N43" i="2"/>
  <c r="B14" i="4" s="1"/>
  <c r="X43" i="2"/>
  <c r="Z66" i="2" s="1"/>
  <c r="C75" i="10"/>
  <c r="C74" i="10"/>
  <c r="C73" i="10"/>
  <c r="B70" i="10"/>
  <c r="B68" i="10"/>
  <c r="E38" i="10"/>
  <c r="B13" i="10"/>
  <c r="E75" i="9"/>
  <c r="E73" i="9"/>
  <c r="E72" i="9"/>
  <c r="E71" i="9"/>
  <c r="E70" i="9"/>
  <c r="E69" i="9"/>
  <c r="E68" i="9"/>
  <c r="E66" i="9"/>
  <c r="E65" i="9"/>
  <c r="G58" i="9"/>
  <c r="G54" i="9"/>
  <c r="E52" i="9"/>
  <c r="E51" i="9"/>
  <c r="E50" i="9"/>
  <c r="D44" i="9"/>
  <c r="E44" i="9" s="1"/>
  <c r="D43" i="9"/>
  <c r="E43" i="9" s="1"/>
  <c r="D41" i="9"/>
  <c r="E41" i="9" s="1"/>
  <c r="D40" i="9"/>
  <c r="E40" i="9" s="1"/>
  <c r="D36" i="9"/>
  <c r="E36" i="9" s="1"/>
  <c r="E35" i="9"/>
  <c r="E32" i="9"/>
  <c r="E31" i="9"/>
  <c r="D27" i="9"/>
  <c r="E27" i="9" s="1"/>
  <c r="G26" i="9" s="1"/>
  <c r="G23" i="9"/>
  <c r="E20" i="9"/>
  <c r="E19" i="9"/>
  <c r="G18" i="9"/>
  <c r="E16" i="9"/>
  <c r="E15" i="9"/>
  <c r="D14" i="9"/>
  <c r="E14" i="9" s="1"/>
  <c r="B9" i="9"/>
  <c r="E75" i="8"/>
  <c r="E73" i="8"/>
  <c r="E72" i="8"/>
  <c r="E71" i="8"/>
  <c r="E70" i="8"/>
  <c r="E69" i="8"/>
  <c r="E68" i="8"/>
  <c r="E66" i="8"/>
  <c r="E65" i="8"/>
  <c r="G58" i="8"/>
  <c r="G54" i="8"/>
  <c r="E52" i="8"/>
  <c r="E51" i="8"/>
  <c r="E50" i="8"/>
  <c r="G48" i="8" s="1"/>
  <c r="D44" i="8"/>
  <c r="E44" i="8" s="1"/>
  <c r="D43" i="8"/>
  <c r="E43" i="8" s="1"/>
  <c r="D41" i="8"/>
  <c r="E41" i="8" s="1"/>
  <c r="D40" i="8"/>
  <c r="E40" i="8" s="1"/>
  <c r="D36" i="8"/>
  <c r="E36" i="8" s="1"/>
  <c r="E35" i="8"/>
  <c r="G34" i="8" s="1"/>
  <c r="E32" i="8"/>
  <c r="E31" i="8"/>
  <c r="D27" i="8"/>
  <c r="E27" i="8" s="1"/>
  <c r="G26" i="8" s="1"/>
  <c r="G23" i="8"/>
  <c r="E20" i="8"/>
  <c r="E19" i="8"/>
  <c r="G18" i="8"/>
  <c r="E16" i="8"/>
  <c r="E15" i="8"/>
  <c r="D14" i="8"/>
  <c r="E14" i="8" s="1"/>
  <c r="B9" i="8"/>
  <c r="B30" i="8" s="1"/>
  <c r="E30" i="8" s="1"/>
  <c r="G29" i="8" s="1"/>
  <c r="C75" i="7"/>
  <c r="C74" i="7"/>
  <c r="C73" i="7"/>
  <c r="B70" i="7"/>
  <c r="B68" i="7"/>
  <c r="E38" i="7"/>
  <c r="F38" i="7" s="1"/>
  <c r="B13" i="7"/>
  <c r="AB18" i="2"/>
  <c r="B64" i="9" s="1"/>
  <c r="E64" i="9" s="1"/>
  <c r="AB16" i="2"/>
  <c r="K25" i="1" s="1"/>
  <c r="H18" i="2"/>
  <c r="B64" i="8" s="1"/>
  <c r="E64" i="8" s="1"/>
  <c r="H16" i="2"/>
  <c r="C25" i="1" s="1"/>
  <c r="N6" i="11" l="1"/>
  <c r="L8" i="11"/>
  <c r="G38" i="9"/>
  <c r="G34" i="9"/>
  <c r="J34" i="9" s="1"/>
  <c r="J58" i="9"/>
  <c r="G63" i="9"/>
  <c r="J63" i="9" s="1"/>
  <c r="G13" i="9"/>
  <c r="J13" i="9" s="1"/>
  <c r="G48" i="9"/>
  <c r="J48" i="9" s="1"/>
  <c r="G13" i="8"/>
  <c r="B14" i="7"/>
  <c r="D39" i="7" s="1"/>
  <c r="D45" i="7" s="1"/>
  <c r="D50" i="7" s="1"/>
  <c r="D73" i="7" s="1"/>
  <c r="B14" i="10"/>
  <c r="D39" i="10" s="1"/>
  <c r="D45" i="10" s="1"/>
  <c r="G66" i="2"/>
  <c r="K13" i="1"/>
  <c r="P66" i="2"/>
  <c r="J54" i="9"/>
  <c r="B30" i="9"/>
  <c r="E30" i="9" s="1"/>
  <c r="G29" i="9" s="1"/>
  <c r="J29" i="9" s="1"/>
  <c r="B10" i="8"/>
  <c r="B11" i="8" s="1"/>
  <c r="E11" i="8" s="1"/>
  <c r="J23" i="8"/>
  <c r="J54" i="8"/>
  <c r="J23" i="9"/>
  <c r="J58" i="8"/>
  <c r="J18" i="8"/>
  <c r="F38" i="10"/>
  <c r="J38" i="9"/>
  <c r="J26" i="9"/>
  <c r="J18" i="9"/>
  <c r="E9" i="9"/>
  <c r="B10" i="9"/>
  <c r="B11" i="9" s="1"/>
  <c r="E11" i="9" s="1"/>
  <c r="G63" i="8"/>
  <c r="J63" i="8" s="1"/>
  <c r="J48" i="8"/>
  <c r="G38" i="8"/>
  <c r="J29" i="8"/>
  <c r="J34" i="8"/>
  <c r="J13" i="8"/>
  <c r="J26" i="8"/>
  <c r="E9" i="8"/>
  <c r="G38" i="7"/>
  <c r="R18" i="2"/>
  <c r="B64" i="3" s="1"/>
  <c r="E64" i="3" s="1"/>
  <c r="R16" i="2"/>
  <c r="G25" i="1" s="1"/>
  <c r="D40" i="3"/>
  <c r="D41" i="3"/>
  <c r="D14" i="3"/>
  <c r="E18" i="5"/>
  <c r="G18" i="5" s="1"/>
  <c r="B13" i="4"/>
  <c r="E20" i="3"/>
  <c r="B9" i="3"/>
  <c r="B10" i="3" s="1"/>
  <c r="E65" i="3"/>
  <c r="E39" i="7" l="1"/>
  <c r="E45" i="7" s="1"/>
  <c r="F39" i="10"/>
  <c r="F45" i="10" s="1"/>
  <c r="F50" i="10" s="1"/>
  <c r="F73" i="10" s="1"/>
  <c r="E39" i="10"/>
  <c r="E45" i="10" s="1"/>
  <c r="E50" i="10" s="1"/>
  <c r="E73" i="10" s="1"/>
  <c r="F39" i="7"/>
  <c r="F45" i="7" s="1"/>
  <c r="F50" i="7" s="1"/>
  <c r="F73" i="7" s="1"/>
  <c r="D50" i="10"/>
  <c r="G38" i="10"/>
  <c r="G8" i="9"/>
  <c r="E77" i="9"/>
  <c r="G8" i="8"/>
  <c r="E77" i="8"/>
  <c r="F69" i="2" s="1"/>
  <c r="J38" i="8"/>
  <c r="H38" i="7"/>
  <c r="G39" i="7"/>
  <c r="B30" i="3"/>
  <c r="B11" i="3"/>
  <c r="E75" i="3"/>
  <c r="E73" i="3"/>
  <c r="E72" i="3"/>
  <c r="E71" i="3"/>
  <c r="E70" i="3"/>
  <c r="E66" i="3"/>
  <c r="G13" i="1"/>
  <c r="G11" i="1"/>
  <c r="G10" i="1"/>
  <c r="G18" i="1"/>
  <c r="G23" i="3"/>
  <c r="E35" i="3"/>
  <c r="E19" i="3"/>
  <c r="G18" i="3" s="1"/>
  <c r="K15" i="1" l="1"/>
  <c r="K16" i="1" s="1"/>
  <c r="Z69" i="2"/>
  <c r="H38" i="8"/>
  <c r="C15" i="1"/>
  <c r="C16" i="1" s="1"/>
  <c r="H38" i="10"/>
  <c r="G39" i="10"/>
  <c r="D73" i="10"/>
  <c r="E78" i="9"/>
  <c r="H58" i="9"/>
  <c r="H34" i="9"/>
  <c r="H26" i="9"/>
  <c r="H63" i="9"/>
  <c r="H38" i="9"/>
  <c r="H23" i="9"/>
  <c r="H54" i="9"/>
  <c r="H13" i="9"/>
  <c r="H48" i="9"/>
  <c r="H18" i="9"/>
  <c r="H29" i="9"/>
  <c r="H8" i="9"/>
  <c r="G77" i="9"/>
  <c r="J8" i="9"/>
  <c r="J77" i="9" s="1"/>
  <c r="E78" i="8"/>
  <c r="H23" i="8"/>
  <c r="H48" i="8"/>
  <c r="H13" i="8"/>
  <c r="H26" i="8"/>
  <c r="H29" i="8"/>
  <c r="H58" i="8"/>
  <c r="H63" i="8"/>
  <c r="H54" i="8"/>
  <c r="H18" i="8"/>
  <c r="H34" i="8"/>
  <c r="H8" i="8"/>
  <c r="J8" i="8"/>
  <c r="J77" i="8" s="1"/>
  <c r="G77" i="8"/>
  <c r="I38" i="7"/>
  <c r="H39" i="7"/>
  <c r="H45" i="7" s="1"/>
  <c r="H50" i="7" s="1"/>
  <c r="H73" i="7" s="1"/>
  <c r="E50" i="7"/>
  <c r="G45" i="7"/>
  <c r="G50" i="7" s="1"/>
  <c r="G73" i="7" s="1"/>
  <c r="D39" i="4"/>
  <c r="G58" i="3"/>
  <c r="J58" i="3" s="1"/>
  <c r="E173" i="5"/>
  <c r="E172" i="5"/>
  <c r="E171" i="5"/>
  <c r="C166" i="5"/>
  <c r="E166" i="5" s="1"/>
  <c r="C165" i="5"/>
  <c r="E165" i="5" s="1"/>
  <c r="E164" i="5"/>
  <c r="C164" i="5"/>
  <c r="C163" i="5"/>
  <c r="E163" i="5" s="1"/>
  <c r="C162" i="5"/>
  <c r="E162" i="5" s="1"/>
  <c r="C161" i="5"/>
  <c r="E161" i="5" s="1"/>
  <c r="C160" i="5"/>
  <c r="E160" i="5" s="1"/>
  <c r="E159" i="5"/>
  <c r="C159" i="5"/>
  <c r="C158" i="5"/>
  <c r="E158" i="5" s="1"/>
  <c r="C157" i="5"/>
  <c r="E157" i="5" s="1"/>
  <c r="C156" i="5"/>
  <c r="E156" i="5" s="1"/>
  <c r="C155" i="5"/>
  <c r="E155" i="5" s="1"/>
  <c r="C154" i="5"/>
  <c r="E154" i="5" s="1"/>
  <c r="C153" i="5"/>
  <c r="E153" i="5" s="1"/>
  <c r="C152" i="5"/>
  <c r="E152" i="5" s="1"/>
  <c r="C146" i="5"/>
  <c r="E146" i="5" s="1"/>
  <c r="E143" i="5"/>
  <c r="H142" i="5"/>
  <c r="E142" i="5"/>
  <c r="H141" i="5"/>
  <c r="E141" i="5"/>
  <c r="E140" i="5"/>
  <c r="E139" i="5"/>
  <c r="E138" i="5"/>
  <c r="H137" i="5"/>
  <c r="E137" i="5"/>
  <c r="H136" i="5"/>
  <c r="E136" i="5"/>
  <c r="C135" i="5"/>
  <c r="E135" i="5" s="1"/>
  <c r="C134" i="5"/>
  <c r="E134" i="5" s="1"/>
  <c r="C133" i="5"/>
  <c r="E133" i="5" s="1"/>
  <c r="C132" i="5"/>
  <c r="E132" i="5" s="1"/>
  <c r="E131" i="5"/>
  <c r="C131" i="5"/>
  <c r="C130" i="5"/>
  <c r="E130" i="5" s="1"/>
  <c r="C129" i="5"/>
  <c r="E129" i="5" s="1"/>
  <c r="C128" i="5"/>
  <c r="E128" i="5" s="1"/>
  <c r="C127" i="5"/>
  <c r="E127" i="5" s="1"/>
  <c r="E126" i="5"/>
  <c r="C126" i="5"/>
  <c r="C125" i="5"/>
  <c r="E125" i="5" s="1"/>
  <c r="C124" i="5"/>
  <c r="E124" i="5" s="1"/>
  <c r="C123" i="5"/>
  <c r="E123" i="5" s="1"/>
  <c r="C122" i="5"/>
  <c r="E122" i="5" s="1"/>
  <c r="C121" i="5"/>
  <c r="E121" i="5" s="1"/>
  <c r="C120" i="5"/>
  <c r="E120" i="5" s="1"/>
  <c r="C119" i="5"/>
  <c r="E119" i="5" s="1"/>
  <c r="C118" i="5"/>
  <c r="E118" i="5" s="1"/>
  <c r="C117" i="5"/>
  <c r="E117" i="5" s="1"/>
  <c r="C116" i="5"/>
  <c r="E116" i="5" s="1"/>
  <c r="E115" i="5"/>
  <c r="C115" i="5"/>
  <c r="C114" i="5"/>
  <c r="E114" i="5" s="1"/>
  <c r="C113" i="5"/>
  <c r="E113" i="5" s="1"/>
  <c r="C112" i="5"/>
  <c r="E112" i="5" s="1"/>
  <c r="C111" i="5"/>
  <c r="E111" i="5" s="1"/>
  <c r="E110" i="5"/>
  <c r="C110" i="5"/>
  <c r="C109" i="5"/>
  <c r="E109" i="5" s="1"/>
  <c r="C108" i="5"/>
  <c r="E108" i="5" s="1"/>
  <c r="C107" i="5"/>
  <c r="E107" i="5" s="1"/>
  <c r="C106" i="5"/>
  <c r="E106" i="5" s="1"/>
  <c r="C105" i="5"/>
  <c r="E105" i="5" s="1"/>
  <c r="C104" i="5"/>
  <c r="E104" i="5" s="1"/>
  <c r="C103" i="5"/>
  <c r="E103" i="5" s="1"/>
  <c r="C102" i="5"/>
  <c r="E102" i="5" s="1"/>
  <c r="C101" i="5"/>
  <c r="E101" i="5" s="1"/>
  <c r="C100" i="5"/>
  <c r="E100" i="5" s="1"/>
  <c r="E99" i="5"/>
  <c r="C99" i="5"/>
  <c r="C98" i="5"/>
  <c r="E98" i="5" s="1"/>
  <c r="C97" i="5"/>
  <c r="E97" i="5" s="1"/>
  <c r="C96" i="5"/>
  <c r="E96" i="5" s="1"/>
  <c r="C95" i="5"/>
  <c r="E95" i="5" s="1"/>
  <c r="E94" i="5"/>
  <c r="C94" i="5"/>
  <c r="C93" i="5"/>
  <c r="E93" i="5" s="1"/>
  <c r="C92" i="5"/>
  <c r="E92" i="5" s="1"/>
  <c r="C91" i="5"/>
  <c r="E91" i="5" s="1"/>
  <c r="C90" i="5"/>
  <c r="E90" i="5" s="1"/>
  <c r="C89" i="5"/>
  <c r="E89" i="5" s="1"/>
  <c r="C88" i="5"/>
  <c r="E88" i="5" s="1"/>
  <c r="C87" i="5"/>
  <c r="E87" i="5" s="1"/>
  <c r="C86" i="5"/>
  <c r="E86" i="5" s="1"/>
  <c r="C85" i="5"/>
  <c r="E85" i="5" s="1"/>
  <c r="C84" i="5"/>
  <c r="E84" i="5" s="1"/>
  <c r="E83" i="5"/>
  <c r="C83" i="5"/>
  <c r="C82" i="5"/>
  <c r="E82" i="5" s="1"/>
  <c r="C81" i="5"/>
  <c r="E81" i="5" s="1"/>
  <c r="C80" i="5"/>
  <c r="E80" i="5" s="1"/>
  <c r="C79" i="5"/>
  <c r="E79" i="5" s="1"/>
  <c r="E78" i="5"/>
  <c r="C78" i="5"/>
  <c r="C77" i="5"/>
  <c r="E77" i="5" s="1"/>
  <c r="C76" i="5"/>
  <c r="E76" i="5" s="1"/>
  <c r="C75" i="5"/>
  <c r="E75" i="5" s="1"/>
  <c r="C74" i="5"/>
  <c r="E74" i="5" s="1"/>
  <c r="C73" i="5"/>
  <c r="E73" i="5" s="1"/>
  <c r="C72" i="5"/>
  <c r="E72" i="5" s="1"/>
  <c r="C71" i="5"/>
  <c r="E71" i="5" s="1"/>
  <c r="C70" i="5"/>
  <c r="E70" i="5" s="1"/>
  <c r="C69" i="5"/>
  <c r="E69" i="5" s="1"/>
  <c r="C68" i="5"/>
  <c r="E68" i="5" s="1"/>
  <c r="E67" i="5"/>
  <c r="C67" i="5"/>
  <c r="C66" i="5"/>
  <c r="E66" i="5" s="1"/>
  <c r="C65" i="5"/>
  <c r="E65" i="5" s="1"/>
  <c r="C64" i="5"/>
  <c r="E64" i="5" s="1"/>
  <c r="C62" i="5"/>
  <c r="E62" i="5" s="1"/>
  <c r="E61" i="5"/>
  <c r="C61" i="5"/>
  <c r="E57" i="5"/>
  <c r="C56" i="5"/>
  <c r="E56" i="5" s="1"/>
  <c r="G56" i="5" s="1"/>
  <c r="C55" i="5"/>
  <c r="E55" i="5" s="1"/>
  <c r="G55" i="5" s="1"/>
  <c r="C50" i="5"/>
  <c r="E50" i="5" s="1"/>
  <c r="C49" i="5"/>
  <c r="E49" i="5" s="1"/>
  <c r="E44" i="5"/>
  <c r="G44" i="5" s="1"/>
  <c r="C44" i="5"/>
  <c r="C43" i="5"/>
  <c r="E43" i="5" s="1"/>
  <c r="C42" i="5"/>
  <c r="E42" i="5" s="1"/>
  <c r="C38" i="5"/>
  <c r="G38" i="5" s="1"/>
  <c r="C37" i="5"/>
  <c r="G37" i="5" s="1"/>
  <c r="C36" i="5"/>
  <c r="G36" i="5" s="1"/>
  <c r="C32" i="5"/>
  <c r="E32" i="5" s="1"/>
  <c r="C27" i="5"/>
  <c r="E27" i="5" s="1"/>
  <c r="G27" i="5" s="1"/>
  <c r="C25" i="5"/>
  <c r="E25" i="5" s="1"/>
  <c r="G25" i="5" s="1"/>
  <c r="C24" i="5"/>
  <c r="E24" i="5" s="1"/>
  <c r="G24" i="5" s="1"/>
  <c r="C23" i="5"/>
  <c r="E23" i="5" s="1"/>
  <c r="G23" i="5" s="1"/>
  <c r="C22" i="5"/>
  <c r="E22" i="5" s="1"/>
  <c r="G22" i="5" s="1"/>
  <c r="C21" i="5"/>
  <c r="E21" i="5" s="1"/>
  <c r="G21" i="5" s="1"/>
  <c r="C20" i="5"/>
  <c r="E20" i="5" s="1"/>
  <c r="G20" i="5" s="1"/>
  <c r="C19" i="5"/>
  <c r="E19" i="5" s="1"/>
  <c r="G19" i="5" s="1"/>
  <c r="E17" i="5"/>
  <c r="G17" i="5" s="1"/>
  <c r="E11" i="5"/>
  <c r="G11" i="5" s="1"/>
  <c r="E10" i="5"/>
  <c r="G10" i="5" s="1"/>
  <c r="E9" i="5"/>
  <c r="G9" i="5" s="1"/>
  <c r="E8" i="5"/>
  <c r="G8" i="5" s="1"/>
  <c r="E7" i="5"/>
  <c r="G7" i="5" s="1"/>
  <c r="C75" i="4"/>
  <c r="C74" i="4"/>
  <c r="C73" i="4"/>
  <c r="B70" i="4"/>
  <c r="B68" i="4"/>
  <c r="E38" i="4"/>
  <c r="E9" i="3"/>
  <c r="E11" i="3"/>
  <c r="E14" i="3"/>
  <c r="E15" i="3"/>
  <c r="E16" i="3"/>
  <c r="D27" i="3"/>
  <c r="E27" i="3" s="1"/>
  <c r="E30" i="3"/>
  <c r="E31" i="3"/>
  <c r="E32" i="3"/>
  <c r="D36" i="3"/>
  <c r="E36" i="3" s="1"/>
  <c r="G34" i="3" s="1"/>
  <c r="E40" i="3"/>
  <c r="E41" i="3"/>
  <c r="D43" i="3"/>
  <c r="E43" i="3" s="1"/>
  <c r="D44" i="3"/>
  <c r="E44" i="3" s="1"/>
  <c r="E50" i="3"/>
  <c r="E51" i="3"/>
  <c r="E52" i="3"/>
  <c r="E68" i="3"/>
  <c r="E69" i="3"/>
  <c r="I38" i="10" l="1"/>
  <c r="H39" i="10"/>
  <c r="H45" i="10" s="1"/>
  <c r="H50" i="10" s="1"/>
  <c r="H73" i="10" s="1"/>
  <c r="G45" i="10"/>
  <c r="H77" i="9"/>
  <c r="E79" i="9"/>
  <c r="E81" i="9"/>
  <c r="H77" i="8"/>
  <c r="E79" i="8"/>
  <c r="E81" i="8"/>
  <c r="E73" i="7"/>
  <c r="I39" i="7"/>
  <c r="J38" i="7"/>
  <c r="E37" i="5"/>
  <c r="G63" i="3"/>
  <c r="J63" i="3" s="1"/>
  <c r="D45" i="4"/>
  <c r="D50" i="4" s="1"/>
  <c r="G54" i="3"/>
  <c r="J54" i="3" s="1"/>
  <c r="G26" i="3"/>
  <c r="G48" i="3"/>
  <c r="J48" i="3" s="1"/>
  <c r="G8" i="3"/>
  <c r="E77" i="3"/>
  <c r="P69" i="2" s="1"/>
  <c r="G38" i="3"/>
  <c r="G13" i="3"/>
  <c r="G29" i="3"/>
  <c r="J23" i="3"/>
  <c r="E38" i="5"/>
  <c r="E36" i="5"/>
  <c r="F38" i="4"/>
  <c r="E39" i="4"/>
  <c r="J18" i="3"/>
  <c r="E83" i="9" l="1"/>
  <c r="B18" i="10"/>
  <c r="I68" i="10" s="1"/>
  <c r="I74" i="10" s="1"/>
  <c r="E83" i="8"/>
  <c r="B18" i="7"/>
  <c r="D42" i="7" s="1"/>
  <c r="G50" i="10"/>
  <c r="J38" i="10"/>
  <c r="I39" i="10"/>
  <c r="I45" i="7"/>
  <c r="K38" i="7"/>
  <c r="J39" i="7"/>
  <c r="J45" i="7" s="1"/>
  <c r="J50" i="7" s="1"/>
  <c r="J73" i="7" s="1"/>
  <c r="J8" i="3"/>
  <c r="G77" i="3"/>
  <c r="D73" i="4"/>
  <c r="G15" i="1"/>
  <c r="G16" i="1" s="1"/>
  <c r="E45" i="4"/>
  <c r="G38" i="4"/>
  <c r="F39" i="4"/>
  <c r="F45" i="4" s="1"/>
  <c r="F50" i="4" s="1"/>
  <c r="F73" i="4" s="1"/>
  <c r="H23" i="3"/>
  <c r="H63" i="3"/>
  <c r="E78" i="3"/>
  <c r="E81" i="3" s="1"/>
  <c r="H58" i="3"/>
  <c r="H13" i="3"/>
  <c r="J13" i="3"/>
  <c r="H8" i="3"/>
  <c r="J34" i="3"/>
  <c r="H34" i="3"/>
  <c r="H38" i="3"/>
  <c r="J38" i="3"/>
  <c r="J26" i="3"/>
  <c r="H26" i="3"/>
  <c r="H54" i="3"/>
  <c r="H29" i="3"/>
  <c r="J29" i="3"/>
  <c r="H18" i="3"/>
  <c r="H48" i="3"/>
  <c r="C71" i="10" l="1"/>
  <c r="D42" i="10"/>
  <c r="E68" i="10"/>
  <c r="E74" i="10" s="1"/>
  <c r="D68" i="10"/>
  <c r="C69" i="10"/>
  <c r="F68" i="10"/>
  <c r="F74" i="10" s="1"/>
  <c r="G68" i="10"/>
  <c r="G74" i="10" s="1"/>
  <c r="H68" i="10"/>
  <c r="H74" i="10" s="1"/>
  <c r="I45" i="10"/>
  <c r="J68" i="10"/>
  <c r="J74" i="10" s="1"/>
  <c r="K38" i="10"/>
  <c r="J39" i="10"/>
  <c r="G73" i="10"/>
  <c r="E83" i="3"/>
  <c r="K68" i="7"/>
  <c r="K74" i="7" s="1"/>
  <c r="L38" i="7"/>
  <c r="K39" i="7"/>
  <c r="I50" i="7"/>
  <c r="H77" i="3"/>
  <c r="J77" i="3"/>
  <c r="B18" i="4"/>
  <c r="G68" i="4" s="1"/>
  <c r="G74" i="4" s="1"/>
  <c r="E79" i="3"/>
  <c r="H38" i="4"/>
  <c r="G39" i="4"/>
  <c r="E50" i="4"/>
  <c r="D59" i="10" l="1"/>
  <c r="E41" i="10"/>
  <c r="D41" i="10"/>
  <c r="D53" i="10"/>
  <c r="D62" i="10"/>
  <c r="D56" i="10"/>
  <c r="D69" i="10"/>
  <c r="E69" i="10" s="1"/>
  <c r="F69" i="10" s="1"/>
  <c r="G69" i="10" s="1"/>
  <c r="H69" i="10" s="1"/>
  <c r="I69" i="10" s="1"/>
  <c r="J69" i="10" s="1"/>
  <c r="D74" i="10"/>
  <c r="D70" i="10"/>
  <c r="D75" i="10" s="1"/>
  <c r="I50" i="10"/>
  <c r="J45" i="10"/>
  <c r="J50" i="10" s="1"/>
  <c r="J73" i="10" s="1"/>
  <c r="K68" i="10"/>
  <c r="K74" i="10" s="1"/>
  <c r="L38" i="10"/>
  <c r="K39" i="10"/>
  <c r="E68" i="7"/>
  <c r="E74" i="7" s="1"/>
  <c r="C69" i="7"/>
  <c r="C71" i="7"/>
  <c r="D68" i="7"/>
  <c r="D74" i="7" s="1"/>
  <c r="F68" i="7"/>
  <c r="F74" i="7" s="1"/>
  <c r="G68" i="7"/>
  <c r="G74" i="7" s="1"/>
  <c r="H68" i="7"/>
  <c r="H74" i="7" s="1"/>
  <c r="I68" i="7"/>
  <c r="I74" i="7" s="1"/>
  <c r="J68" i="7"/>
  <c r="J74" i="7" s="1"/>
  <c r="I73" i="7"/>
  <c r="K45" i="7"/>
  <c r="L68" i="7"/>
  <c r="L74" i="7" s="1"/>
  <c r="M38" i="7"/>
  <c r="L39" i="7"/>
  <c r="C69" i="4"/>
  <c r="C71" i="4"/>
  <c r="D42" i="4"/>
  <c r="D68" i="4"/>
  <c r="D74" i="4" s="1"/>
  <c r="E68" i="4"/>
  <c r="E74" i="4" s="1"/>
  <c r="F68" i="4"/>
  <c r="F74" i="4" s="1"/>
  <c r="G45" i="4"/>
  <c r="I38" i="4"/>
  <c r="H39" i="4"/>
  <c r="H45" i="4" s="1"/>
  <c r="H50" i="4" s="1"/>
  <c r="H73" i="4" s="1"/>
  <c r="H68" i="4"/>
  <c r="H74" i="4" s="1"/>
  <c r="E73" i="4"/>
  <c r="D76" i="10" l="1"/>
  <c r="D82" i="10" s="1"/>
  <c r="F41" i="10"/>
  <c r="E42" i="10"/>
  <c r="D79" i="10"/>
  <c r="D71" i="10"/>
  <c r="K45" i="10"/>
  <c r="L68" i="10"/>
  <c r="L74" i="10" s="1"/>
  <c r="M38" i="10"/>
  <c r="L39" i="10"/>
  <c r="L45" i="10" s="1"/>
  <c r="L50" i="10" s="1"/>
  <c r="L73" i="10" s="1"/>
  <c r="I73" i="10"/>
  <c r="K69" i="10"/>
  <c r="D70" i="7"/>
  <c r="D75" i="7" s="1"/>
  <c r="D69" i="7"/>
  <c r="E69" i="7" s="1"/>
  <c r="F69" i="7" s="1"/>
  <c r="G69" i="7" s="1"/>
  <c r="H69" i="7" s="1"/>
  <c r="I69" i="7" s="1"/>
  <c r="J69" i="7" s="1"/>
  <c r="K69" i="7" s="1"/>
  <c r="L69" i="7" s="1"/>
  <c r="D53" i="7"/>
  <c r="D56" i="7"/>
  <c r="E41" i="7"/>
  <c r="D59" i="7"/>
  <c r="D62" i="7"/>
  <c r="D41" i="7"/>
  <c r="L45" i="7"/>
  <c r="L50" i="7" s="1"/>
  <c r="L73" i="7" s="1"/>
  <c r="K50" i="7"/>
  <c r="M68" i="7"/>
  <c r="M74" i="7" s="1"/>
  <c r="M39" i="7"/>
  <c r="M45" i="7" s="1"/>
  <c r="M50" i="7" s="1"/>
  <c r="M73" i="7" s="1"/>
  <c r="N38" i="7"/>
  <c r="D70" i="4"/>
  <c r="D71" i="4" s="1"/>
  <c r="D41" i="4"/>
  <c r="E41" i="4"/>
  <c r="D62" i="4"/>
  <c r="D59" i="4"/>
  <c r="D53" i="4"/>
  <c r="D56" i="4"/>
  <c r="D69" i="4"/>
  <c r="E69" i="4" s="1"/>
  <c r="F69" i="4" s="1"/>
  <c r="G69" i="4" s="1"/>
  <c r="H69" i="4" s="1"/>
  <c r="I39" i="4"/>
  <c r="J38" i="4"/>
  <c r="I68" i="4"/>
  <c r="I74" i="4" s="1"/>
  <c r="G50" i="4"/>
  <c r="L69" i="10" l="1"/>
  <c r="G41" i="10"/>
  <c r="F42" i="10"/>
  <c r="E56" i="10"/>
  <c r="E53" i="10"/>
  <c r="F62" i="10"/>
  <c r="F59" i="10"/>
  <c r="E62" i="10"/>
  <c r="E59" i="10"/>
  <c r="D65" i="10" s="1"/>
  <c r="E70" i="10"/>
  <c r="E75" i="10" s="1"/>
  <c r="E76" i="10" s="1"/>
  <c r="K50" i="10"/>
  <c r="M68" i="10"/>
  <c r="M74" i="10" s="1"/>
  <c r="N38" i="10"/>
  <c r="M39" i="10"/>
  <c r="M45" i="10" s="1"/>
  <c r="M50" i="10" s="1"/>
  <c r="M73" i="10" s="1"/>
  <c r="D71" i="7"/>
  <c r="E70" i="7" s="1"/>
  <c r="E75" i="7" s="1"/>
  <c r="E76" i="7" s="1"/>
  <c r="E42" i="7"/>
  <c r="F41" i="7"/>
  <c r="D79" i="7"/>
  <c r="D76" i="7"/>
  <c r="D82" i="7" s="1"/>
  <c r="K73" i="7"/>
  <c r="N70" i="7"/>
  <c r="N75" i="7" s="1"/>
  <c r="N68" i="7"/>
  <c r="N74" i="7" s="1"/>
  <c r="O38" i="7"/>
  <c r="N39" i="7"/>
  <c r="N45" i="7" s="1"/>
  <c r="N50" i="7" s="1"/>
  <c r="N73" i="7" s="1"/>
  <c r="M69" i="7"/>
  <c r="D75" i="4"/>
  <c r="D76" i="4" s="1"/>
  <c r="D82" i="4" s="1"/>
  <c r="E70" i="4"/>
  <c r="E75" i="4" s="1"/>
  <c r="E76" i="4" s="1"/>
  <c r="F41" i="4"/>
  <c r="E42" i="4"/>
  <c r="G73" i="4"/>
  <c r="J68" i="4"/>
  <c r="J74" i="4" s="1"/>
  <c r="J39" i="4"/>
  <c r="K38" i="4"/>
  <c r="I69" i="4"/>
  <c r="I45" i="4"/>
  <c r="E79" i="10" l="1"/>
  <c r="E71" i="10"/>
  <c r="F70" i="10" s="1"/>
  <c r="E65" i="10"/>
  <c r="H41" i="10"/>
  <c r="G42" i="10"/>
  <c r="E66" i="10"/>
  <c r="E82" i="10"/>
  <c r="D66" i="10"/>
  <c r="F53" i="10"/>
  <c r="F56" i="10"/>
  <c r="M69" i="10"/>
  <c r="N70" i="10"/>
  <c r="N75" i="10" s="1"/>
  <c r="O38" i="10"/>
  <c r="N68" i="10"/>
  <c r="N74" i="10" s="1"/>
  <c r="N39" i="10"/>
  <c r="N45" i="10" s="1"/>
  <c r="N50" i="10" s="1"/>
  <c r="N73" i="10" s="1"/>
  <c r="K73" i="10"/>
  <c r="E71" i="7"/>
  <c r="F70" i="7" s="1"/>
  <c r="F75" i="7" s="1"/>
  <c r="F76" i="7" s="1"/>
  <c r="N69" i="7"/>
  <c r="E56" i="7"/>
  <c r="E79" i="7" s="1"/>
  <c r="E53" i="7"/>
  <c r="E62" i="7"/>
  <c r="E59" i="7"/>
  <c r="F42" i="7"/>
  <c r="F59" i="7" s="1"/>
  <c r="G41" i="7"/>
  <c r="N76" i="7"/>
  <c r="O70" i="7"/>
  <c r="O75" i="7" s="1"/>
  <c r="P38" i="7"/>
  <c r="O68" i="7"/>
  <c r="O74" i="7" s="1"/>
  <c r="O39" i="7"/>
  <c r="O45" i="7" s="1"/>
  <c r="O50" i="7" s="1"/>
  <c r="O73" i="7" s="1"/>
  <c r="D79" i="4"/>
  <c r="E71" i="4"/>
  <c r="F70" i="4" s="1"/>
  <c r="F75" i="4" s="1"/>
  <c r="F76" i="4" s="1"/>
  <c r="E53" i="4"/>
  <c r="E56" i="4"/>
  <c r="E79" i="4" s="1"/>
  <c r="E59" i="4"/>
  <c r="E62" i="4"/>
  <c r="G41" i="4"/>
  <c r="F42" i="4"/>
  <c r="F62" i="4" s="1"/>
  <c r="J45" i="4"/>
  <c r="J50" i="4" s="1"/>
  <c r="J69" i="4"/>
  <c r="K68" i="4"/>
  <c r="K74" i="4" s="1"/>
  <c r="K39" i="4"/>
  <c r="L38" i="4"/>
  <c r="I50" i="4"/>
  <c r="F75" i="10" l="1"/>
  <c r="F76" i="10" s="1"/>
  <c r="F82" i="10" s="1"/>
  <c r="E84" i="10" s="1"/>
  <c r="F71" i="10"/>
  <c r="G70" i="10" s="1"/>
  <c r="G75" i="10" s="1"/>
  <c r="G76" i="10" s="1"/>
  <c r="I41" i="10"/>
  <c r="H42" i="10"/>
  <c r="H59" i="10" s="1"/>
  <c r="D84" i="10"/>
  <c r="G53" i="10"/>
  <c r="G56" i="10"/>
  <c r="G59" i="10"/>
  <c r="G62" i="10"/>
  <c r="N69" i="10"/>
  <c r="N76" i="10"/>
  <c r="O70" i="10"/>
  <c r="O75" i="10" s="1"/>
  <c r="P38" i="10"/>
  <c r="O68" i="10"/>
  <c r="O74" i="10" s="1"/>
  <c r="O39" i="10"/>
  <c r="O45" i="10" s="1"/>
  <c r="O50" i="10" s="1"/>
  <c r="O76" i="7"/>
  <c r="E65" i="7"/>
  <c r="D65" i="7"/>
  <c r="H41" i="7"/>
  <c r="G42" i="7"/>
  <c r="G62" i="7" s="1"/>
  <c r="F56" i="7"/>
  <c r="F79" i="7" s="1"/>
  <c r="F53" i="7"/>
  <c r="F71" i="7"/>
  <c r="E82" i="7"/>
  <c r="D66" i="7"/>
  <c r="F62" i="7"/>
  <c r="E66" i="7" s="1"/>
  <c r="O69" i="7"/>
  <c r="P70" i="7"/>
  <c r="P75" i="7" s="1"/>
  <c r="P68" i="7"/>
  <c r="P74" i="7" s="1"/>
  <c r="Q38" i="7"/>
  <c r="P39" i="7"/>
  <c r="P45" i="7" s="1"/>
  <c r="P50" i="7" s="1"/>
  <c r="P73" i="7" s="1"/>
  <c r="F82" i="4"/>
  <c r="K69" i="4"/>
  <c r="F71" i="4"/>
  <c r="D65" i="4"/>
  <c r="F53" i="4"/>
  <c r="F56" i="4"/>
  <c r="F79" i="4" s="1"/>
  <c r="F59" i="4"/>
  <c r="E65" i="4" s="1"/>
  <c r="H41" i="4"/>
  <c r="G42" i="4"/>
  <c r="E66" i="4"/>
  <c r="E82" i="4"/>
  <c r="D66" i="4"/>
  <c r="J73" i="4"/>
  <c r="K45" i="4"/>
  <c r="K50" i="4" s="1"/>
  <c r="K73" i="4" s="1"/>
  <c r="L68" i="4"/>
  <c r="L74" i="4" s="1"/>
  <c r="L39" i="4"/>
  <c r="M38" i="4"/>
  <c r="I73" i="4"/>
  <c r="F79" i="10" l="1"/>
  <c r="G71" i="10"/>
  <c r="H70" i="10" s="1"/>
  <c r="H75" i="10" s="1"/>
  <c r="H76" i="10" s="1"/>
  <c r="H62" i="10"/>
  <c r="G66" i="10" s="1"/>
  <c r="G82" i="10"/>
  <c r="F66" i="10"/>
  <c r="G65" i="10"/>
  <c r="F65" i="10"/>
  <c r="G79" i="10"/>
  <c r="J41" i="10"/>
  <c r="I42" i="10"/>
  <c r="H56" i="10"/>
  <c r="H53" i="10"/>
  <c r="O73" i="10"/>
  <c r="O76" i="10" s="1"/>
  <c r="P68" i="10"/>
  <c r="P74" i="10" s="1"/>
  <c r="P70" i="10"/>
  <c r="P75" i="10" s="1"/>
  <c r="Q38" i="10"/>
  <c r="P39" i="10"/>
  <c r="P45" i="10" s="1"/>
  <c r="P50" i="10" s="1"/>
  <c r="P73" i="10" s="1"/>
  <c r="O69" i="10"/>
  <c r="P76" i="7"/>
  <c r="H42" i="7"/>
  <c r="I41" i="7"/>
  <c r="D84" i="7"/>
  <c r="G70" i="7"/>
  <c r="G75" i="7" s="1"/>
  <c r="G76" i="7" s="1"/>
  <c r="G82" i="7" s="1"/>
  <c r="F66" i="7"/>
  <c r="F82" i="7"/>
  <c r="E84" i="7" s="1"/>
  <c r="P69" i="7"/>
  <c r="G56" i="7"/>
  <c r="G53" i="7"/>
  <c r="G59" i="7"/>
  <c r="R38" i="7"/>
  <c r="Q39" i="7"/>
  <c r="Q45" i="7" s="1"/>
  <c r="Q50" i="7" s="1"/>
  <c r="Q73" i="7" s="1"/>
  <c r="Q70" i="7"/>
  <c r="Q75" i="7" s="1"/>
  <c r="Q68" i="7"/>
  <c r="Q74" i="7" s="1"/>
  <c r="E84" i="4"/>
  <c r="D84" i="4"/>
  <c r="G53" i="4"/>
  <c r="G56" i="4"/>
  <c r="G59" i="4"/>
  <c r="G62" i="4"/>
  <c r="G70" i="4"/>
  <c r="G75" i="4" s="1"/>
  <c r="G76" i="4" s="1"/>
  <c r="I41" i="4"/>
  <c r="H42" i="4"/>
  <c r="H59" i="4" s="1"/>
  <c r="M39" i="4"/>
  <c r="M68" i="4"/>
  <c r="M74" i="4" s="1"/>
  <c r="N38" i="4"/>
  <c r="L45" i="4"/>
  <c r="L69" i="4"/>
  <c r="H82" i="10" l="1"/>
  <c r="G84" i="10" s="1"/>
  <c r="H79" i="10"/>
  <c r="H71" i="10"/>
  <c r="I70" i="10" s="1"/>
  <c r="I75" i="10" s="1"/>
  <c r="I76" i="10" s="1"/>
  <c r="P76" i="10"/>
  <c r="K41" i="10"/>
  <c r="J42" i="10"/>
  <c r="J62" i="10" s="1"/>
  <c r="F84" i="10"/>
  <c r="I53" i="10"/>
  <c r="I56" i="10"/>
  <c r="I59" i="10"/>
  <c r="P69" i="10"/>
  <c r="I62" i="10"/>
  <c r="Q68" i="10"/>
  <c r="Q74" i="10" s="1"/>
  <c r="Q70" i="10"/>
  <c r="Q75" i="10" s="1"/>
  <c r="R38" i="10"/>
  <c r="Q39" i="10"/>
  <c r="Q45" i="10" s="1"/>
  <c r="Q50" i="10" s="1"/>
  <c r="Q73" i="10" s="1"/>
  <c r="G71" i="7"/>
  <c r="H70" i="7" s="1"/>
  <c r="H75" i="7" s="1"/>
  <c r="H76" i="7" s="1"/>
  <c r="F65" i="7"/>
  <c r="G79" i="7"/>
  <c r="F84" i="7"/>
  <c r="J41" i="7"/>
  <c r="I42" i="7"/>
  <c r="H56" i="7"/>
  <c r="H53" i="7"/>
  <c r="H62" i="7"/>
  <c r="H59" i="7"/>
  <c r="G65" i="7" s="1"/>
  <c r="Q76" i="7"/>
  <c r="R70" i="7"/>
  <c r="R75" i="7" s="1"/>
  <c r="R39" i="7"/>
  <c r="R45" i="7" s="1"/>
  <c r="R50" i="7" s="1"/>
  <c r="R73" i="7" s="1"/>
  <c r="R68" i="7"/>
  <c r="R74" i="7" s="1"/>
  <c r="S38" i="7"/>
  <c r="Q69" i="7"/>
  <c r="M69" i="4"/>
  <c r="G82" i="4"/>
  <c r="F84" i="4" s="1"/>
  <c r="F66" i="4"/>
  <c r="G65" i="4"/>
  <c r="F65" i="4"/>
  <c r="H53" i="4"/>
  <c r="H56" i="4"/>
  <c r="H62" i="4"/>
  <c r="G79" i="4"/>
  <c r="J41" i="4"/>
  <c r="I42" i="4"/>
  <c r="G71" i="4"/>
  <c r="M45" i="4"/>
  <c r="M50" i="4" s="1"/>
  <c r="M73" i="4" s="1"/>
  <c r="N70" i="4"/>
  <c r="N75" i="4" s="1"/>
  <c r="O38" i="4"/>
  <c r="N39" i="4"/>
  <c r="N45" i="4" s="1"/>
  <c r="N50" i="4" s="1"/>
  <c r="N73" i="4" s="1"/>
  <c r="N68" i="4"/>
  <c r="N74" i="4" s="1"/>
  <c r="L50" i="4"/>
  <c r="I71" i="10" l="1"/>
  <c r="J59" i="10"/>
  <c r="J70" i="10"/>
  <c r="J75" i="10" s="1"/>
  <c r="J76" i="10" s="1"/>
  <c r="J82" i="10" s="1"/>
  <c r="I79" i="10"/>
  <c r="L41" i="10"/>
  <c r="K42" i="10"/>
  <c r="I65" i="10"/>
  <c r="H65" i="10"/>
  <c r="I66" i="10"/>
  <c r="H66" i="10"/>
  <c r="I82" i="10"/>
  <c r="J53" i="10"/>
  <c r="J56" i="10"/>
  <c r="Q69" i="10"/>
  <c r="Q76" i="10"/>
  <c r="R70" i="10"/>
  <c r="R75" i="10" s="1"/>
  <c r="S38" i="10"/>
  <c r="R68" i="10"/>
  <c r="R74" i="10" s="1"/>
  <c r="R39" i="10"/>
  <c r="R45" i="10" s="1"/>
  <c r="R50" i="10" s="1"/>
  <c r="R73" i="10" s="1"/>
  <c r="H71" i="7"/>
  <c r="I70" i="7" s="1"/>
  <c r="I75" i="7" s="1"/>
  <c r="I76" i="7" s="1"/>
  <c r="H79" i="7"/>
  <c r="R76" i="7"/>
  <c r="K41" i="7"/>
  <c r="J42" i="7"/>
  <c r="J62" i="7" s="1"/>
  <c r="H82" i="7"/>
  <c r="G84" i="7" s="1"/>
  <c r="G66" i="7"/>
  <c r="I56" i="7"/>
  <c r="I53" i="7"/>
  <c r="I59" i="7"/>
  <c r="I62" i="7"/>
  <c r="R69" i="7"/>
  <c r="T38" i="7"/>
  <c r="S70" i="7"/>
  <c r="S75" i="7" s="1"/>
  <c r="S68" i="7"/>
  <c r="S74" i="7" s="1"/>
  <c r="S39" i="7"/>
  <c r="S45" i="7" s="1"/>
  <c r="S50" i="7" s="1"/>
  <c r="S73" i="7" s="1"/>
  <c r="I53" i="4"/>
  <c r="I56" i="4"/>
  <c r="I62" i="4"/>
  <c r="K41" i="4"/>
  <c r="J42" i="4"/>
  <c r="G66" i="4"/>
  <c r="H70" i="4"/>
  <c r="H75" i="4" s="1"/>
  <c r="H76" i="4" s="1"/>
  <c r="H82" i="4" s="1"/>
  <c r="G84" i="4" s="1"/>
  <c r="I59" i="4"/>
  <c r="L73" i="4"/>
  <c r="N76" i="4"/>
  <c r="P38" i="4"/>
  <c r="O68" i="4"/>
  <c r="O74" i="4" s="1"/>
  <c r="O70" i="4"/>
  <c r="O75" i="4" s="1"/>
  <c r="O39" i="4"/>
  <c r="O45" i="4" s="1"/>
  <c r="O50" i="4" s="1"/>
  <c r="O73" i="4" s="1"/>
  <c r="N69" i="4"/>
  <c r="J79" i="10" l="1"/>
  <c r="J71" i="10"/>
  <c r="K53" i="10"/>
  <c r="K56" i="10"/>
  <c r="K62" i="10"/>
  <c r="M41" i="10"/>
  <c r="L42" i="10"/>
  <c r="K59" i="10"/>
  <c r="I84" i="10"/>
  <c r="H84" i="10"/>
  <c r="R76" i="10"/>
  <c r="S70" i="10"/>
  <c r="S75" i="10" s="1"/>
  <c r="T38" i="10"/>
  <c r="S68" i="10"/>
  <c r="S74" i="10" s="1"/>
  <c r="S39" i="10"/>
  <c r="S45" i="10" s="1"/>
  <c r="S50" i="10" s="1"/>
  <c r="S73" i="10" s="1"/>
  <c r="S76" i="10" s="1"/>
  <c r="R69" i="10"/>
  <c r="S76" i="7"/>
  <c r="I79" i="7"/>
  <c r="I71" i="7"/>
  <c r="I66" i="7"/>
  <c r="I82" i="7"/>
  <c r="L41" i="7"/>
  <c r="K42" i="7"/>
  <c r="J59" i="7"/>
  <c r="I65" i="7" s="1"/>
  <c r="J53" i="7"/>
  <c r="J56" i="7"/>
  <c r="H66" i="7"/>
  <c r="H65" i="7"/>
  <c r="S69" i="7"/>
  <c r="T68" i="7"/>
  <c r="T74" i="7" s="1"/>
  <c r="U38" i="7"/>
  <c r="T39" i="7"/>
  <c r="T45" i="7" s="1"/>
  <c r="T50" i="7" s="1"/>
  <c r="T73" i="7" s="1"/>
  <c r="T70" i="7"/>
  <c r="T75" i="7" s="1"/>
  <c r="H71" i="4"/>
  <c r="I70" i="4" s="1"/>
  <c r="I75" i="4" s="1"/>
  <c r="I79" i="4" s="1"/>
  <c r="J62" i="4"/>
  <c r="J59" i="4"/>
  <c r="I65" i="4" s="1"/>
  <c r="H79" i="4"/>
  <c r="J53" i="4"/>
  <c r="J56" i="4"/>
  <c r="O69" i="4"/>
  <c r="H65" i="4"/>
  <c r="H66" i="4"/>
  <c r="L41" i="4"/>
  <c r="K42" i="4"/>
  <c r="K62" i="4" s="1"/>
  <c r="O76" i="4"/>
  <c r="Q38" i="4"/>
  <c r="P68" i="4"/>
  <c r="P74" i="4" s="1"/>
  <c r="P70" i="4"/>
  <c r="P75" i="4" s="1"/>
  <c r="P39" i="4"/>
  <c r="P45" i="4" s="1"/>
  <c r="P50" i="4" s="1"/>
  <c r="P73" i="4" s="1"/>
  <c r="K70" i="10" l="1"/>
  <c r="K75" i="10" s="1"/>
  <c r="K76" i="10" s="1"/>
  <c r="K82" i="10" s="1"/>
  <c r="J84" i="10" s="1"/>
  <c r="J70" i="7"/>
  <c r="J75" i="7" s="1"/>
  <c r="J76" i="7" s="1"/>
  <c r="J82" i="7" s="1"/>
  <c r="I84" i="7" s="1"/>
  <c r="J65" i="10"/>
  <c r="N41" i="10"/>
  <c r="M42" i="10"/>
  <c r="L53" i="10"/>
  <c r="L56" i="10"/>
  <c r="L62" i="10"/>
  <c r="L59" i="10"/>
  <c r="S69" i="10"/>
  <c r="J66" i="10"/>
  <c r="T68" i="10"/>
  <c r="T74" i="10" s="1"/>
  <c r="U38" i="10"/>
  <c r="T70" i="10"/>
  <c r="T75" i="10" s="1"/>
  <c r="T39" i="10"/>
  <c r="T45" i="10" s="1"/>
  <c r="T50" i="10" s="1"/>
  <c r="T73" i="10" s="1"/>
  <c r="T69" i="7"/>
  <c r="M41" i="7"/>
  <c r="L42" i="7"/>
  <c r="H84" i="7"/>
  <c r="T76" i="7"/>
  <c r="K56" i="7"/>
  <c r="K53" i="7"/>
  <c r="K59" i="7"/>
  <c r="J65" i="7" s="1"/>
  <c r="K62" i="7"/>
  <c r="J66" i="7" s="1"/>
  <c r="U68" i="7"/>
  <c r="U74" i="7" s="1"/>
  <c r="U70" i="7"/>
  <c r="U75" i="7" s="1"/>
  <c r="U39" i="7"/>
  <c r="U45" i="7" s="1"/>
  <c r="U50" i="7" s="1"/>
  <c r="U73" i="7" s="1"/>
  <c r="V38" i="7"/>
  <c r="I76" i="4"/>
  <c r="I82" i="4" s="1"/>
  <c r="H84" i="4" s="1"/>
  <c r="I71" i="4"/>
  <c r="J70" i="4" s="1"/>
  <c r="J75" i="4" s="1"/>
  <c r="J79" i="4" s="1"/>
  <c r="M41" i="4"/>
  <c r="L42" i="4"/>
  <c r="J66" i="4"/>
  <c r="K53" i="4"/>
  <c r="K56" i="4"/>
  <c r="K59" i="4"/>
  <c r="I66" i="4"/>
  <c r="Q68" i="4"/>
  <c r="Q74" i="4" s="1"/>
  <c r="Q70" i="4"/>
  <c r="Q75" i="4" s="1"/>
  <c r="R38" i="4"/>
  <c r="Q39" i="4"/>
  <c r="Q45" i="4" s="1"/>
  <c r="Q50" i="4" s="1"/>
  <c r="Q73" i="4" s="1"/>
  <c r="P76" i="4"/>
  <c r="P69" i="4"/>
  <c r="J79" i="7" l="1"/>
  <c r="K71" i="10"/>
  <c r="K79" i="10"/>
  <c r="J71" i="7"/>
  <c r="M53" i="10"/>
  <c r="M56" i="10"/>
  <c r="M59" i="10"/>
  <c r="L65" i="10" s="1"/>
  <c r="M62" i="10"/>
  <c r="L66" i="10" s="1"/>
  <c r="K65" i="10"/>
  <c r="K66" i="10"/>
  <c r="O41" i="10"/>
  <c r="N42" i="10"/>
  <c r="T76" i="10"/>
  <c r="U68" i="10"/>
  <c r="U74" i="10" s="1"/>
  <c r="V38" i="10"/>
  <c r="U70" i="10"/>
  <c r="U75" i="10" s="1"/>
  <c r="U39" i="10"/>
  <c r="U45" i="10" s="1"/>
  <c r="U50" i="10" s="1"/>
  <c r="U73" i="10" s="1"/>
  <c r="T69" i="10"/>
  <c r="L56" i="7"/>
  <c r="L53" i="7"/>
  <c r="L59" i="7"/>
  <c r="L62" i="7"/>
  <c r="N41" i="7"/>
  <c r="M42" i="7"/>
  <c r="M62" i="7" s="1"/>
  <c r="U69" i="7"/>
  <c r="V70" i="7"/>
  <c r="V75" i="7" s="1"/>
  <c r="V68" i="7"/>
  <c r="V74" i="7" s="1"/>
  <c r="W38" i="7"/>
  <c r="V39" i="7"/>
  <c r="V45" i="7" s="1"/>
  <c r="V50" i="7" s="1"/>
  <c r="V73" i="7" s="1"/>
  <c r="U76" i="7"/>
  <c r="J71" i="4"/>
  <c r="K70" i="4" s="1"/>
  <c r="K75" i="4" s="1"/>
  <c r="J76" i="4"/>
  <c r="J82" i="4" s="1"/>
  <c r="Q69" i="4"/>
  <c r="L53" i="4"/>
  <c r="L56" i="4"/>
  <c r="L62" i="4"/>
  <c r="N41" i="4"/>
  <c r="M42" i="4"/>
  <c r="Q76" i="4"/>
  <c r="L59" i="4"/>
  <c r="K65" i="4" s="1"/>
  <c r="J65" i="4"/>
  <c r="R68" i="4"/>
  <c r="R74" i="4" s="1"/>
  <c r="R70" i="4"/>
  <c r="R75" i="4" s="1"/>
  <c r="R39" i="4"/>
  <c r="R45" i="4" s="1"/>
  <c r="R50" i="4" s="1"/>
  <c r="R73" i="4" s="1"/>
  <c r="S38" i="4"/>
  <c r="L70" i="10" l="1"/>
  <c r="L75" i="10" s="1"/>
  <c r="K70" i="7"/>
  <c r="K75" i="7" s="1"/>
  <c r="U69" i="10"/>
  <c r="U76" i="10"/>
  <c r="P41" i="10"/>
  <c r="O42" i="10"/>
  <c r="N56" i="10"/>
  <c r="N79" i="10" s="1"/>
  <c r="N53" i="10"/>
  <c r="N62" i="10"/>
  <c r="M66" i="10" s="1"/>
  <c r="N59" i="10"/>
  <c r="M65" i="10" s="1"/>
  <c r="V70" i="10"/>
  <c r="V75" i="10" s="1"/>
  <c r="W38" i="10"/>
  <c r="V68" i="10"/>
  <c r="V74" i="10" s="1"/>
  <c r="V39" i="10"/>
  <c r="V45" i="10" s="1"/>
  <c r="V50" i="10" s="1"/>
  <c r="V73" i="10" s="1"/>
  <c r="M59" i="7"/>
  <c r="L65" i="7" s="1"/>
  <c r="V69" i="7"/>
  <c r="V76" i="7"/>
  <c r="K66" i="7"/>
  <c r="L66" i="7"/>
  <c r="M56" i="7"/>
  <c r="M53" i="7"/>
  <c r="K65" i="7"/>
  <c r="O41" i="7"/>
  <c r="N42" i="7"/>
  <c r="W70" i="7"/>
  <c r="W75" i="7" s="1"/>
  <c r="W68" i="7"/>
  <c r="W74" i="7" s="1"/>
  <c r="X38" i="7"/>
  <c r="W39" i="7"/>
  <c r="O41" i="4"/>
  <c r="N42" i="4"/>
  <c r="N62" i="4" s="1"/>
  <c r="K66" i="4"/>
  <c r="M53" i="4"/>
  <c r="M56" i="4"/>
  <c r="M59" i="4"/>
  <c r="M62" i="4"/>
  <c r="I84" i="4"/>
  <c r="K71" i="4"/>
  <c r="R76" i="4"/>
  <c r="K76" i="4"/>
  <c r="K79" i="4"/>
  <c r="S68" i="4"/>
  <c r="S74" i="4" s="1"/>
  <c r="S70" i="4"/>
  <c r="S75" i="4" s="1"/>
  <c r="S39" i="4"/>
  <c r="S45" i="4" s="1"/>
  <c r="S50" i="4" s="1"/>
  <c r="S73" i="4" s="1"/>
  <c r="T38" i="4"/>
  <c r="R69" i="4"/>
  <c r="K71" i="7" l="1"/>
  <c r="L71" i="10"/>
  <c r="L76" i="10"/>
  <c r="L82" i="10" s="1"/>
  <c r="K84" i="10" s="1"/>
  <c r="L79" i="10"/>
  <c r="L70" i="7"/>
  <c r="L75" i="7" s="1"/>
  <c r="K76" i="7"/>
  <c r="K79" i="7"/>
  <c r="O56" i="10"/>
  <c r="O79" i="10" s="1"/>
  <c r="O53" i="10"/>
  <c r="O62" i="10"/>
  <c r="N66" i="10" s="1"/>
  <c r="O59" i="10"/>
  <c r="Q41" i="10"/>
  <c r="P42" i="10"/>
  <c r="P62" i="10" s="1"/>
  <c r="V76" i="10"/>
  <c r="W70" i="10"/>
  <c r="W75" i="10" s="1"/>
  <c r="X38" i="10"/>
  <c r="W68" i="10"/>
  <c r="W74" i="10" s="1"/>
  <c r="W39" i="10"/>
  <c r="V69" i="10"/>
  <c r="N56" i="7"/>
  <c r="N79" i="7" s="1"/>
  <c r="N53" i="7"/>
  <c r="N62" i="7"/>
  <c r="M66" i="7" s="1"/>
  <c r="N59" i="7"/>
  <c r="P41" i="7"/>
  <c r="O42" i="7"/>
  <c r="O62" i="7" s="1"/>
  <c r="W69" i="7"/>
  <c r="W45" i="7"/>
  <c r="W50" i="7" s="1"/>
  <c r="M23" i="7"/>
  <c r="B39" i="7"/>
  <c r="X68" i="7"/>
  <c r="X74" i="7" s="1"/>
  <c r="X70" i="7"/>
  <c r="X75" i="7" s="1"/>
  <c r="Y38" i="7"/>
  <c r="X39" i="7"/>
  <c r="X45" i="7" s="1"/>
  <c r="X50" i="7" s="1"/>
  <c r="X73" i="7" s="1"/>
  <c r="M66" i="4"/>
  <c r="L66" i="4"/>
  <c r="N56" i="4"/>
  <c r="N79" i="4" s="1"/>
  <c r="N53" i="4"/>
  <c r="N59" i="4"/>
  <c r="M65" i="4" s="1"/>
  <c r="L65" i="4"/>
  <c r="P41" i="4"/>
  <c r="O42" i="4"/>
  <c r="K82" i="4"/>
  <c r="S76" i="4"/>
  <c r="S69" i="4"/>
  <c r="T68" i="4"/>
  <c r="T74" i="4" s="1"/>
  <c r="T39" i="4"/>
  <c r="T45" i="4" s="1"/>
  <c r="T50" i="4" s="1"/>
  <c r="T73" i="4" s="1"/>
  <c r="T70" i="4"/>
  <c r="T75" i="4" s="1"/>
  <c r="U38" i="4"/>
  <c r="L70" i="4"/>
  <c r="L75" i="4" s="1"/>
  <c r="O66" i="10" l="1"/>
  <c r="W69" i="10"/>
  <c r="M70" i="10"/>
  <c r="M75" i="10" s="1"/>
  <c r="L71" i="7"/>
  <c r="K82" i="7"/>
  <c r="L76" i="7"/>
  <c r="L79" i="7"/>
  <c r="R41" i="10"/>
  <c r="Q42" i="10"/>
  <c r="Q59" i="10" s="1"/>
  <c r="P59" i="10"/>
  <c r="O65" i="10" s="1"/>
  <c r="P56" i="10"/>
  <c r="P79" i="10" s="1"/>
  <c r="P53" i="10"/>
  <c r="N65" i="10"/>
  <c r="W45" i="10"/>
  <c r="W50" i="10" s="1"/>
  <c r="B39" i="10"/>
  <c r="M23" i="10"/>
  <c r="X68" i="10"/>
  <c r="X74" i="10" s="1"/>
  <c r="X70" i="10"/>
  <c r="X75" i="10" s="1"/>
  <c r="Y38" i="10"/>
  <c r="X39" i="10"/>
  <c r="X45" i="10" s="1"/>
  <c r="X50" i="10" s="1"/>
  <c r="X73" i="10" s="1"/>
  <c r="X76" i="7"/>
  <c r="X69" i="7"/>
  <c r="M65" i="7"/>
  <c r="O59" i="7"/>
  <c r="N66" i="7"/>
  <c r="O53" i="7"/>
  <c r="O56" i="7"/>
  <c r="O79" i="7" s="1"/>
  <c r="Q41" i="7"/>
  <c r="P42" i="7"/>
  <c r="Y70" i="7"/>
  <c r="Y75" i="7" s="1"/>
  <c r="Y68" i="7"/>
  <c r="Y74" i="7" s="1"/>
  <c r="Z38" i="7"/>
  <c r="Y39" i="7"/>
  <c r="Y45" i="7" s="1"/>
  <c r="Y50" i="7" s="1"/>
  <c r="Y73" i="7" s="1"/>
  <c r="W73" i="7"/>
  <c r="W76" i="7" s="1"/>
  <c r="M18" i="7"/>
  <c r="O62" i="4"/>
  <c r="N66" i="4" s="1"/>
  <c r="O59" i="4"/>
  <c r="N65" i="4" s="1"/>
  <c r="O53" i="4"/>
  <c r="O56" i="4"/>
  <c r="O79" i="4" s="1"/>
  <c r="Q41" i="4"/>
  <c r="P42" i="4"/>
  <c r="P62" i="4" s="1"/>
  <c r="J84" i="4"/>
  <c r="L79" i="4"/>
  <c r="L76" i="4"/>
  <c r="L71" i="4"/>
  <c r="T76" i="4"/>
  <c r="T69" i="4"/>
  <c r="U39" i="4"/>
  <c r="U45" i="4" s="1"/>
  <c r="U50" i="4" s="1"/>
  <c r="U73" i="4" s="1"/>
  <c r="U70" i="4"/>
  <c r="U75" i="4" s="1"/>
  <c r="V38" i="4"/>
  <c r="U68" i="4"/>
  <c r="U74" i="4" s="1"/>
  <c r="M71" i="10" l="1"/>
  <c r="N71" i="10" s="1"/>
  <c r="O71" i="10" s="1"/>
  <c r="P71" i="10" s="1"/>
  <c r="Q71" i="10" s="1"/>
  <c r="R71" i="10" s="1"/>
  <c r="S71" i="10" s="1"/>
  <c r="T71" i="10" s="1"/>
  <c r="U71" i="10" s="1"/>
  <c r="V71" i="10" s="1"/>
  <c r="W71" i="10" s="1"/>
  <c r="X71" i="10" s="1"/>
  <c r="M79" i="10"/>
  <c r="M76" i="10"/>
  <c r="L82" i="7"/>
  <c r="J84" i="7"/>
  <c r="K84" i="7"/>
  <c r="M70" i="7"/>
  <c r="M75" i="7" s="1"/>
  <c r="Y76" i="7"/>
  <c r="Q53" i="10"/>
  <c r="Q56" i="10"/>
  <c r="Q79" i="10" s="1"/>
  <c r="Q62" i="10"/>
  <c r="S41" i="10"/>
  <c r="R42" i="10"/>
  <c r="R62" i="10" s="1"/>
  <c r="P65" i="10"/>
  <c r="Y68" i="10"/>
  <c r="Y74" i="10" s="1"/>
  <c r="Y70" i="10"/>
  <c r="Y75" i="10" s="1"/>
  <c r="Z38" i="10"/>
  <c r="Y39" i="10"/>
  <c r="Y45" i="10" s="1"/>
  <c r="Y50" i="10" s="1"/>
  <c r="Y73" i="10" s="1"/>
  <c r="X76" i="10"/>
  <c r="X69" i="10"/>
  <c r="W73" i="10"/>
  <c r="W76" i="10" s="1"/>
  <c r="M18" i="10"/>
  <c r="P56" i="7"/>
  <c r="P79" i="7" s="1"/>
  <c r="P53" i="7"/>
  <c r="P62" i="7"/>
  <c r="P59" i="7"/>
  <c r="O65" i="7" s="1"/>
  <c r="N65" i="7"/>
  <c r="R41" i="7"/>
  <c r="Q42" i="7"/>
  <c r="Q62" i="7" s="1"/>
  <c r="Y69" i="7"/>
  <c r="Z70" i="7"/>
  <c r="Z75" i="7" s="1"/>
  <c r="Z68" i="7"/>
  <c r="Z74" i="7" s="1"/>
  <c r="Z39" i="7"/>
  <c r="Z45" i="7" s="1"/>
  <c r="Z50" i="7" s="1"/>
  <c r="Z73" i="7" s="1"/>
  <c r="AA38" i="7"/>
  <c r="U69" i="4"/>
  <c r="O66" i="4"/>
  <c r="P59" i="4"/>
  <c r="O65" i="4" s="1"/>
  <c r="R41" i="4"/>
  <c r="Q42" i="4"/>
  <c r="Q59" i="4" s="1"/>
  <c r="P53" i="4"/>
  <c r="P56" i="4"/>
  <c r="P79" i="4" s="1"/>
  <c r="U76" i="4"/>
  <c r="L82" i="4"/>
  <c r="V70" i="4"/>
  <c r="V75" i="4" s="1"/>
  <c r="V39" i="4"/>
  <c r="V45" i="4" s="1"/>
  <c r="V50" i="4" s="1"/>
  <c r="V73" i="4" s="1"/>
  <c r="W38" i="4"/>
  <c r="V68" i="4"/>
  <c r="V74" i="4" s="1"/>
  <c r="M70" i="4"/>
  <c r="M75" i="4" s="1"/>
  <c r="Y76" i="10" l="1"/>
  <c r="M71" i="7"/>
  <c r="N71" i="7" s="1"/>
  <c r="O71" i="7" s="1"/>
  <c r="P71" i="7" s="1"/>
  <c r="Q71" i="7" s="1"/>
  <c r="R71" i="7" s="1"/>
  <c r="S71" i="7" s="1"/>
  <c r="T71" i="7" s="1"/>
  <c r="U71" i="7" s="1"/>
  <c r="V71" i="7" s="1"/>
  <c r="W71" i="7" s="1"/>
  <c r="X71" i="7" s="1"/>
  <c r="Y71" i="7" s="1"/>
  <c r="Z71" i="7" s="1"/>
  <c r="R59" i="10"/>
  <c r="Q65" i="10" s="1"/>
  <c r="N82" i="10"/>
  <c r="M82" i="10"/>
  <c r="O82" i="10"/>
  <c r="P82" i="10"/>
  <c r="M76" i="7"/>
  <c r="Q82" i="7" s="1"/>
  <c r="M79" i="7"/>
  <c r="Z76" i="7"/>
  <c r="Y69" i="10"/>
  <c r="R53" i="10"/>
  <c r="R56" i="10"/>
  <c r="T41" i="10"/>
  <c r="S42" i="10"/>
  <c r="S62" i="10" s="1"/>
  <c r="R82" i="10"/>
  <c r="P66" i="10"/>
  <c r="Q66" i="10"/>
  <c r="Q82" i="10"/>
  <c r="Z68" i="10"/>
  <c r="Z74" i="10" s="1"/>
  <c r="Z70" i="10"/>
  <c r="Z75" i="10" s="1"/>
  <c r="AA38" i="10"/>
  <c r="Z39" i="10"/>
  <c r="Z45" i="10" s="1"/>
  <c r="Z50" i="10" s="1"/>
  <c r="Z73" i="10" s="1"/>
  <c r="Y71" i="10"/>
  <c r="Q53" i="7"/>
  <c r="Q56" i="7"/>
  <c r="Q79" i="7" s="1"/>
  <c r="Q59" i="7"/>
  <c r="P65" i="7" s="1"/>
  <c r="P66" i="7"/>
  <c r="O66" i="7"/>
  <c r="Z69" i="7"/>
  <c r="R42" i="7"/>
  <c r="R59" i="7" s="1"/>
  <c r="S41" i="7"/>
  <c r="AB38" i="7"/>
  <c r="AA39" i="7"/>
  <c r="AA45" i="7" s="1"/>
  <c r="AA50" i="7" s="1"/>
  <c r="AA73" i="7" s="1"/>
  <c r="AA70" i="7"/>
  <c r="AA75" i="7" s="1"/>
  <c r="AA68" i="7"/>
  <c r="AA74" i="7" s="1"/>
  <c r="V69" i="4"/>
  <c r="P65" i="4"/>
  <c r="Q53" i="4"/>
  <c r="Q56" i="4"/>
  <c r="Q79" i="4" s="1"/>
  <c r="Q62" i="4"/>
  <c r="M71" i="4"/>
  <c r="N71" i="4" s="1"/>
  <c r="O71" i="4" s="1"/>
  <c r="P71" i="4" s="1"/>
  <c r="Q71" i="4" s="1"/>
  <c r="R71" i="4" s="1"/>
  <c r="S71" i="4" s="1"/>
  <c r="T71" i="4" s="1"/>
  <c r="U71" i="4" s="1"/>
  <c r="V71" i="4" s="1"/>
  <c r="S41" i="4"/>
  <c r="R42" i="4"/>
  <c r="R59" i="4" s="1"/>
  <c r="V76" i="4"/>
  <c r="K84" i="4"/>
  <c r="M79" i="4"/>
  <c r="M76" i="4"/>
  <c r="X38" i="4"/>
  <c r="W70" i="4"/>
  <c r="W75" i="4" s="1"/>
  <c r="W39" i="4"/>
  <c r="B39" i="4" s="1"/>
  <c r="W68" i="4"/>
  <c r="W74" i="4" s="1"/>
  <c r="P82" i="7" l="1"/>
  <c r="O84" i="10"/>
  <c r="L84" i="10"/>
  <c r="M84" i="10"/>
  <c r="N84" i="10"/>
  <c r="O82" i="7"/>
  <c r="O84" i="7" s="1"/>
  <c r="M82" i="7"/>
  <c r="N82" i="7"/>
  <c r="S82" i="10"/>
  <c r="R84" i="10" s="1"/>
  <c r="R66" i="10"/>
  <c r="S56" i="10"/>
  <c r="S53" i="10"/>
  <c r="S59" i="10"/>
  <c r="R79" i="10"/>
  <c r="Q84" i="10"/>
  <c r="P84" i="10"/>
  <c r="U41" i="10"/>
  <c r="T42" i="10"/>
  <c r="Z71" i="10"/>
  <c r="Z69" i="10"/>
  <c r="Z76" i="10"/>
  <c r="AA68" i="10"/>
  <c r="AA74" i="10" s="1"/>
  <c r="AA70" i="10"/>
  <c r="AA75" i="10" s="1"/>
  <c r="AB38" i="10"/>
  <c r="AA39" i="10"/>
  <c r="AA45" i="10" s="1"/>
  <c r="AA50" i="10" s="1"/>
  <c r="AA73" i="10" s="1"/>
  <c r="Q65" i="7"/>
  <c r="T41" i="7"/>
  <c r="S42" i="7"/>
  <c r="S59" i="7" s="1"/>
  <c r="R56" i="7"/>
  <c r="R53" i="7"/>
  <c r="R62" i="7"/>
  <c r="P84" i="7"/>
  <c r="AA76" i="7"/>
  <c r="AB68" i="7"/>
  <c r="AB74" i="7" s="1"/>
  <c r="AC38" i="7"/>
  <c r="AB70" i="7"/>
  <c r="AB75" i="7" s="1"/>
  <c r="AB39" i="7"/>
  <c r="AA69" i="7"/>
  <c r="AA71" i="7"/>
  <c r="P66" i="4"/>
  <c r="R53" i="4"/>
  <c r="R56" i="4"/>
  <c r="R79" i="4" s="1"/>
  <c r="R62" i="4"/>
  <c r="Q66" i="4" s="1"/>
  <c r="T41" i="4"/>
  <c r="S42" i="4"/>
  <c r="S62" i="4" s="1"/>
  <c r="S82" i="4" s="1"/>
  <c r="Q65" i="4"/>
  <c r="O82" i="4"/>
  <c r="Q82" i="4"/>
  <c r="N82" i="4"/>
  <c r="P82" i="4"/>
  <c r="M82" i="4"/>
  <c r="W69" i="4"/>
  <c r="W45" i="4"/>
  <c r="W50" i="4" s="1"/>
  <c r="M23" i="4"/>
  <c r="Y38" i="4"/>
  <c r="X68" i="4"/>
  <c r="X74" i="4" s="1"/>
  <c r="X39" i="4"/>
  <c r="X45" i="4" s="1"/>
  <c r="X50" i="4" s="1"/>
  <c r="X73" i="4" s="1"/>
  <c r="X70" i="4"/>
  <c r="X75" i="4" s="1"/>
  <c r="W71" i="4"/>
  <c r="N84" i="7" l="1"/>
  <c r="M84" i="7"/>
  <c r="L84" i="7"/>
  <c r="T59" i="10"/>
  <c r="S65" i="10" s="1"/>
  <c r="V41" i="10"/>
  <c r="U42" i="10"/>
  <c r="U59" i="10" s="1"/>
  <c r="T65" i="10" s="1"/>
  <c r="S79" i="10"/>
  <c r="T56" i="10"/>
  <c r="T53" i="10"/>
  <c r="T62" i="10"/>
  <c r="R65" i="10"/>
  <c r="AA71" i="10"/>
  <c r="AA76" i="10"/>
  <c r="AA69" i="10"/>
  <c r="AB68" i="10"/>
  <c r="AB74" i="10" s="1"/>
  <c r="AB70" i="10"/>
  <c r="AB75" i="10" s="1"/>
  <c r="AC38" i="10"/>
  <c r="AB39" i="10"/>
  <c r="AB71" i="7"/>
  <c r="R82" i="7"/>
  <c r="Q66" i="7"/>
  <c r="S53" i="7"/>
  <c r="S56" i="7"/>
  <c r="S62" i="7"/>
  <c r="R79" i="7"/>
  <c r="U41" i="7"/>
  <c r="T42" i="7"/>
  <c r="R65" i="7"/>
  <c r="AB45" i="7"/>
  <c r="AB50" i="7" s="1"/>
  <c r="C39" i="7"/>
  <c r="N23" i="7"/>
  <c r="AB69" i="7"/>
  <c r="AC68" i="7"/>
  <c r="AC74" i="7" s="1"/>
  <c r="AC39" i="7"/>
  <c r="AC45" i="7" s="1"/>
  <c r="AC50" i="7" s="1"/>
  <c r="AC73" i="7" s="1"/>
  <c r="AC70" i="7"/>
  <c r="AC75" i="7" s="1"/>
  <c r="AD38" i="7"/>
  <c r="X71" i="4"/>
  <c r="R82" i="4"/>
  <c r="R84" i="4" s="1"/>
  <c r="P84" i="4"/>
  <c r="N84" i="4"/>
  <c r="U41" i="4"/>
  <c r="T42" i="4"/>
  <c r="R66" i="4"/>
  <c r="S53" i="4"/>
  <c r="S56" i="4"/>
  <c r="S79" i="4" s="1"/>
  <c r="S59" i="4"/>
  <c r="O84" i="4"/>
  <c r="M84" i="4"/>
  <c r="L84" i="4"/>
  <c r="W73" i="4"/>
  <c r="W76" i="4" s="1"/>
  <c r="M18" i="4"/>
  <c r="Y70" i="4"/>
  <c r="Y75" i="4" s="1"/>
  <c r="Y68" i="4"/>
  <c r="Y74" i="4" s="1"/>
  <c r="Z38" i="4"/>
  <c r="Y39" i="4"/>
  <c r="Y45" i="4" s="1"/>
  <c r="Y50" i="4" s="1"/>
  <c r="Y73" i="4" s="1"/>
  <c r="X76" i="4"/>
  <c r="X69" i="4"/>
  <c r="AB71" i="10" l="1"/>
  <c r="T82" i="10"/>
  <c r="S66" i="10"/>
  <c r="U53" i="10"/>
  <c r="U56" i="10"/>
  <c r="U79" i="10" s="1"/>
  <c r="U62" i="10"/>
  <c r="T66" i="10" s="1"/>
  <c r="W41" i="10"/>
  <c r="V42" i="10"/>
  <c r="V59" i="10" s="1"/>
  <c r="T79" i="10"/>
  <c r="AB69" i="10"/>
  <c r="AB45" i="10"/>
  <c r="AB50" i="10" s="1"/>
  <c r="C39" i="10"/>
  <c r="N23" i="10"/>
  <c r="AC68" i="10"/>
  <c r="AC74" i="10" s="1"/>
  <c r="AC70" i="10"/>
  <c r="AC75" i="10" s="1"/>
  <c r="AD38" i="10"/>
  <c r="AC39" i="10"/>
  <c r="AC45" i="10" s="1"/>
  <c r="AC50" i="10" s="1"/>
  <c r="AC73" i="10" s="1"/>
  <c r="S79" i="7"/>
  <c r="T53" i="7"/>
  <c r="T56" i="7"/>
  <c r="T79" i="7" s="1"/>
  <c r="AC69" i="7"/>
  <c r="V41" i="7"/>
  <c r="U42" i="7"/>
  <c r="T62" i="7"/>
  <c r="Q84" i="7"/>
  <c r="S82" i="7"/>
  <c r="T59" i="7"/>
  <c r="R66" i="7"/>
  <c r="AD70" i="7"/>
  <c r="AD75" i="7" s="1"/>
  <c r="AE38" i="7"/>
  <c r="AD68" i="7"/>
  <c r="AD74" i="7" s="1"/>
  <c r="AD39" i="7"/>
  <c r="AD45" i="7" s="1"/>
  <c r="AD50" i="7" s="1"/>
  <c r="AD73" i="7" s="1"/>
  <c r="AC76" i="7"/>
  <c r="AB73" i="7"/>
  <c r="AB76" i="7" s="1"/>
  <c r="N18" i="7"/>
  <c r="AC71" i="7"/>
  <c r="Q84" i="4"/>
  <c r="V41" i="4"/>
  <c r="U42" i="4"/>
  <c r="U59" i="4" s="1"/>
  <c r="T56" i="4"/>
  <c r="T79" i="4" s="1"/>
  <c r="T53" i="4"/>
  <c r="T59" i="4"/>
  <c r="T62" i="4"/>
  <c r="Y69" i="4"/>
  <c r="Y76" i="4"/>
  <c r="Y71" i="4"/>
  <c r="R65" i="4"/>
  <c r="Z68" i="4"/>
  <c r="Z74" i="4" s="1"/>
  <c r="AA38" i="4"/>
  <c r="Z70" i="4"/>
  <c r="Z75" i="4" s="1"/>
  <c r="Z39" i="4"/>
  <c r="Z45" i="4" s="1"/>
  <c r="Z50" i="4" s="1"/>
  <c r="Z73" i="4" s="1"/>
  <c r="U65" i="10" l="1"/>
  <c r="V62" i="10"/>
  <c r="S84" i="10"/>
  <c r="U82" i="10"/>
  <c r="V56" i="10"/>
  <c r="V53" i="10"/>
  <c r="X41" i="10"/>
  <c r="W42" i="10"/>
  <c r="W59" i="10" s="1"/>
  <c r="V65" i="10" s="1"/>
  <c r="AD76" i="7"/>
  <c r="AD70" i="10"/>
  <c r="AD75" i="10" s="1"/>
  <c r="AE38" i="10"/>
  <c r="AD39" i="10"/>
  <c r="AD45" i="10" s="1"/>
  <c r="AD50" i="10" s="1"/>
  <c r="AD73" i="10" s="1"/>
  <c r="AD68" i="10"/>
  <c r="AD74" i="10" s="1"/>
  <c r="AC71" i="10"/>
  <c r="AB73" i="10"/>
  <c r="AB76" i="10" s="1"/>
  <c r="N18" i="10"/>
  <c r="AC76" i="10"/>
  <c r="AC69" i="10"/>
  <c r="AD69" i="7"/>
  <c r="AD71" i="7"/>
  <c r="S65" i="7"/>
  <c r="U53" i="7"/>
  <c r="U56" i="7"/>
  <c r="U59" i="7"/>
  <c r="T65" i="7" s="1"/>
  <c r="U62" i="7"/>
  <c r="U82" i="7" s="1"/>
  <c r="T82" i="7"/>
  <c r="W41" i="7"/>
  <c r="V42" i="7"/>
  <c r="S66" i="7"/>
  <c r="R84" i="7"/>
  <c r="AE70" i="7"/>
  <c r="AE75" i="7" s="1"/>
  <c r="AF38" i="7"/>
  <c r="AE68" i="7"/>
  <c r="AE74" i="7" s="1"/>
  <c r="AE39" i="7"/>
  <c r="AE45" i="7" s="1"/>
  <c r="AE50" i="7" s="1"/>
  <c r="AE73" i="7" s="1"/>
  <c r="Z76" i="4"/>
  <c r="U62" i="4"/>
  <c r="U82" i="4" s="1"/>
  <c r="T65" i="4"/>
  <c r="S65" i="4"/>
  <c r="U56" i="4"/>
  <c r="U53" i="4"/>
  <c r="W41" i="4"/>
  <c r="V42" i="4"/>
  <c r="V62" i="4" s="1"/>
  <c r="T82" i="4"/>
  <c r="S66" i="4"/>
  <c r="AA68" i="4"/>
  <c r="AA74" i="4" s="1"/>
  <c r="AA70" i="4"/>
  <c r="AA75" i="4" s="1"/>
  <c r="AA39" i="4"/>
  <c r="AA45" i="4" s="1"/>
  <c r="AA50" i="4" s="1"/>
  <c r="AA73" i="4" s="1"/>
  <c r="AB38" i="4"/>
  <c r="Z71" i="4"/>
  <c r="Z69" i="4"/>
  <c r="M12" i="10" l="1"/>
  <c r="AD71" i="10"/>
  <c r="V82" i="10"/>
  <c r="U84" i="10" s="1"/>
  <c r="U66" i="10"/>
  <c r="W56" i="10"/>
  <c r="W53" i="10"/>
  <c r="W62" i="10"/>
  <c r="W82" i="10" s="1"/>
  <c r="V79" i="10"/>
  <c r="Y41" i="10"/>
  <c r="X42" i="10"/>
  <c r="X62" i="10" s="1"/>
  <c r="T84" i="10"/>
  <c r="AD76" i="10"/>
  <c r="AE70" i="10"/>
  <c r="AE75" i="10" s="1"/>
  <c r="AF38" i="10"/>
  <c r="AE68" i="10"/>
  <c r="AE74" i="10" s="1"/>
  <c r="AE39" i="10"/>
  <c r="AE45" i="10" s="1"/>
  <c r="AE50" i="10" s="1"/>
  <c r="AE73" i="10" s="1"/>
  <c r="AD69" i="10"/>
  <c r="T66" i="7"/>
  <c r="T84" i="7"/>
  <c r="V59" i="7"/>
  <c r="U65" i="7" s="1"/>
  <c r="V56" i="7"/>
  <c r="V79" i="7" s="1"/>
  <c r="V53" i="7"/>
  <c r="V62" i="7"/>
  <c r="U79" i="7"/>
  <c r="X41" i="7"/>
  <c r="W42" i="7"/>
  <c r="W59" i="7" s="1"/>
  <c r="S84" i="7"/>
  <c r="AE71" i="7"/>
  <c r="AF68" i="7"/>
  <c r="AF74" i="7" s="1"/>
  <c r="AF70" i="7"/>
  <c r="AF75" i="7" s="1"/>
  <c r="AG38" i="7"/>
  <c r="AF39" i="7"/>
  <c r="AF45" i="7" s="1"/>
  <c r="AF50" i="7" s="1"/>
  <c r="AF73" i="7" s="1"/>
  <c r="AE69" i="7"/>
  <c r="AE76" i="7"/>
  <c r="AA76" i="4"/>
  <c r="T66" i="4"/>
  <c r="U66" i="4"/>
  <c r="V53" i="4"/>
  <c r="V56" i="4"/>
  <c r="V79" i="4" s="1"/>
  <c r="V59" i="4"/>
  <c r="V82" i="4"/>
  <c r="X41" i="4"/>
  <c r="W42" i="4"/>
  <c r="T84" i="4"/>
  <c r="S84" i="4"/>
  <c r="U79" i="4"/>
  <c r="AA69" i="4"/>
  <c r="AB68" i="4"/>
  <c r="AB74" i="4" s="1"/>
  <c r="AB39" i="4"/>
  <c r="AB70" i="4"/>
  <c r="AB75" i="4" s="1"/>
  <c r="AC38" i="4"/>
  <c r="AA71" i="4"/>
  <c r="H19" i="10" l="1" a="1"/>
  <c r="H19" i="10" s="1"/>
  <c r="W66" i="10"/>
  <c r="X82" i="10"/>
  <c r="W84" i="10" s="1"/>
  <c r="W79" i="10"/>
  <c r="H13" i="10"/>
  <c r="Z41" i="10"/>
  <c r="Y42" i="10"/>
  <c r="Y62" i="10" s="1"/>
  <c r="X66" i="10" s="1"/>
  <c r="V66" i="10"/>
  <c r="W62" i="7"/>
  <c r="W82" i="7" s="1"/>
  <c r="X53" i="10"/>
  <c r="X56" i="10"/>
  <c r="X79" i="10" s="1"/>
  <c r="X59" i="10"/>
  <c r="V84" i="10"/>
  <c r="AE69" i="10"/>
  <c r="AE71" i="10"/>
  <c r="AE76" i="10"/>
  <c r="AG38" i="10"/>
  <c r="AF68" i="10"/>
  <c r="AF74" i="10" s="1"/>
  <c r="AF70" i="10"/>
  <c r="AF75" i="10" s="1"/>
  <c r="AF39" i="10"/>
  <c r="AF45" i="10" s="1"/>
  <c r="AF50" i="10" s="1"/>
  <c r="AF73" i="10" s="1"/>
  <c r="M12" i="7"/>
  <c r="Y41" i="7"/>
  <c r="X42" i="7"/>
  <c r="X59" i="7" s="1"/>
  <c r="U66" i="7"/>
  <c r="V82" i="7"/>
  <c r="V65" i="7"/>
  <c r="W56" i="7"/>
  <c r="W53" i="7"/>
  <c r="AG68" i="7"/>
  <c r="AG74" i="7" s="1"/>
  <c r="AG70" i="7"/>
  <c r="AG75" i="7" s="1"/>
  <c r="AG39" i="7"/>
  <c r="AF69" i="7"/>
  <c r="AF71" i="7"/>
  <c r="AF76" i="7"/>
  <c r="W59" i="4"/>
  <c r="V65" i="4" s="1"/>
  <c r="M12" i="4"/>
  <c r="AB71" i="4"/>
  <c r="U84" i="4"/>
  <c r="W53" i="4"/>
  <c r="W56" i="4"/>
  <c r="H19" i="4" s="1" a="1"/>
  <c r="Y41" i="4"/>
  <c r="X42" i="4"/>
  <c r="AB69" i="4"/>
  <c r="U65" i="4"/>
  <c r="W62" i="4"/>
  <c r="AC39" i="4"/>
  <c r="AC45" i="4" s="1"/>
  <c r="AC50" i="4" s="1"/>
  <c r="AC73" i="4" s="1"/>
  <c r="AC70" i="4"/>
  <c r="AC75" i="4" s="1"/>
  <c r="AC68" i="4"/>
  <c r="AC74" i="4" s="1"/>
  <c r="AD38" i="4"/>
  <c r="AB45" i="4"/>
  <c r="AB50" i="4" s="1"/>
  <c r="N18" i="4" s="1"/>
  <c r="N23" i="4"/>
  <c r="C39" i="4"/>
  <c r="H19" i="7" l="1" a="1"/>
  <c r="H14" i="10"/>
  <c r="H20" i="10" a="1"/>
  <c r="H20" i="10"/>
  <c r="W65" i="10"/>
  <c r="AA41" i="10"/>
  <c r="Z42" i="10"/>
  <c r="V66" i="7"/>
  <c r="Y82" i="10"/>
  <c r="AF76" i="10"/>
  <c r="Y56" i="10"/>
  <c r="Y53" i="10"/>
  <c r="Y59" i="10"/>
  <c r="X65" i="10" s="1"/>
  <c r="AF69" i="10"/>
  <c r="AG68" i="10"/>
  <c r="AG74" i="10" s="1"/>
  <c r="AG70" i="10"/>
  <c r="AG75" i="10" s="1"/>
  <c r="AG39" i="10"/>
  <c r="AF71" i="10"/>
  <c r="V84" i="7"/>
  <c r="U84" i="7"/>
  <c r="W79" i="7"/>
  <c r="H19" i="7"/>
  <c r="H13" i="7"/>
  <c r="X53" i="7"/>
  <c r="X56" i="7"/>
  <c r="X62" i="7"/>
  <c r="W65" i="7"/>
  <c r="Z41" i="7"/>
  <c r="Y42" i="7"/>
  <c r="Y59" i="7" s="1"/>
  <c r="X65" i="7" s="1"/>
  <c r="AG45" i="7"/>
  <c r="O23" i="7"/>
  <c r="AG71" i="7"/>
  <c r="AG69" i="7"/>
  <c r="W79" i="4"/>
  <c r="H20" i="4" s="1" a="1"/>
  <c r="H13" i="4"/>
  <c r="H19" i="4"/>
  <c r="X53" i="4"/>
  <c r="X56" i="4"/>
  <c r="X79" i="4" s="1"/>
  <c r="X62" i="4"/>
  <c r="W66" i="4" s="1"/>
  <c r="X59" i="4"/>
  <c r="Z41" i="4"/>
  <c r="Y42" i="4"/>
  <c r="W82" i="4"/>
  <c r="V66" i="4"/>
  <c r="AB73" i="4"/>
  <c r="AB76" i="4" s="1"/>
  <c r="AD70" i="4"/>
  <c r="AD75" i="4" s="1"/>
  <c r="AE38" i="4"/>
  <c r="AD68" i="4"/>
  <c r="AD74" i="4" s="1"/>
  <c r="AD39" i="4"/>
  <c r="AD45" i="4" s="1"/>
  <c r="AD50" i="4" s="1"/>
  <c r="AD73" i="4" s="1"/>
  <c r="AC76" i="4"/>
  <c r="AC69" i="4"/>
  <c r="AC71" i="4"/>
  <c r="AG69" i="10" l="1"/>
  <c r="H20" i="7" a="1"/>
  <c r="X84" i="10"/>
  <c r="Z56" i="10"/>
  <c r="Z79" i="10" s="1"/>
  <c r="Z53" i="10"/>
  <c r="Z62" i="10"/>
  <c r="Z59" i="10"/>
  <c r="AB41" i="10"/>
  <c r="AA42" i="10"/>
  <c r="Y79" i="10"/>
  <c r="AG45" i="10"/>
  <c r="O23" i="10"/>
  <c r="AG71" i="10"/>
  <c r="H20" i="7"/>
  <c r="H14" i="7"/>
  <c r="Y53" i="7"/>
  <c r="Y56" i="7"/>
  <c r="Y79" i="7" s="1"/>
  <c r="Y62" i="7"/>
  <c r="Z42" i="7"/>
  <c r="AA41" i="7"/>
  <c r="X82" i="7"/>
  <c r="W66" i="7"/>
  <c r="X79" i="7"/>
  <c r="AG50" i="7"/>
  <c r="C45" i="7"/>
  <c r="Y59" i="4"/>
  <c r="AD71" i="4"/>
  <c r="AA41" i="4"/>
  <c r="Z42" i="4"/>
  <c r="W65" i="4"/>
  <c r="Y56" i="4"/>
  <c r="Y79" i="4" s="1"/>
  <c r="Y53" i="4"/>
  <c r="Y62" i="4"/>
  <c r="AD76" i="4"/>
  <c r="V84" i="4"/>
  <c r="X82" i="4"/>
  <c r="H20" i="4"/>
  <c r="H14" i="4"/>
  <c r="AE68" i="4"/>
  <c r="AE74" i="4" s="1"/>
  <c r="AE39" i="4"/>
  <c r="AE45" i="4" s="1"/>
  <c r="AE50" i="4" s="1"/>
  <c r="AE73" i="4" s="1"/>
  <c r="AF38" i="4"/>
  <c r="AE70" i="4"/>
  <c r="AE75" i="4" s="1"/>
  <c r="AD69" i="4"/>
  <c r="Z82" i="10" l="1"/>
  <c r="Y66" i="10"/>
  <c r="AA59" i="10"/>
  <c r="Z65" i="10" s="1"/>
  <c r="AB59" i="10"/>
  <c r="AA53" i="10"/>
  <c r="AA56" i="10"/>
  <c r="AA79" i="10" s="1"/>
  <c r="AA62" i="10"/>
  <c r="AC41" i="10"/>
  <c r="AB42" i="10"/>
  <c r="Y65" i="10"/>
  <c r="AG50" i="10"/>
  <c r="C45" i="10"/>
  <c r="Y82" i="7"/>
  <c r="X84" i="7" s="1"/>
  <c r="AA42" i="7"/>
  <c r="AA62" i="7" s="1"/>
  <c r="AB41" i="7"/>
  <c r="Z53" i="7"/>
  <c r="Z56" i="7"/>
  <c r="Z79" i="7" s="1"/>
  <c r="Z62" i="7"/>
  <c r="Y66" i="7" s="1"/>
  <c r="Z59" i="7"/>
  <c r="X66" i="7"/>
  <c r="W84" i="7"/>
  <c r="AG73" i="7"/>
  <c r="AG76" i="7" s="1"/>
  <c r="C50" i="7"/>
  <c r="O18" i="7"/>
  <c r="AE69" i="4"/>
  <c r="Z53" i="4"/>
  <c r="Z56" i="4"/>
  <c r="Y82" i="4"/>
  <c r="X66" i="4"/>
  <c r="AB41" i="4"/>
  <c r="AA42" i="4"/>
  <c r="Z59" i="4"/>
  <c r="W84" i="4"/>
  <c r="X65" i="4"/>
  <c r="Z62" i="4"/>
  <c r="Y66" i="4" s="1"/>
  <c r="AE71" i="4"/>
  <c r="AE76" i="4"/>
  <c r="AF39" i="4"/>
  <c r="AF45" i="4" s="1"/>
  <c r="AF50" i="4" s="1"/>
  <c r="AF73" i="4" s="1"/>
  <c r="AG38" i="4"/>
  <c r="AF70" i="4"/>
  <c r="AF75" i="4" s="1"/>
  <c r="AF68" i="4"/>
  <c r="AF74" i="4" s="1"/>
  <c r="AD41" i="10" l="1"/>
  <c r="AC42" i="10"/>
  <c r="Y84" i="10"/>
  <c r="AA65" i="10"/>
  <c r="Z66" i="10"/>
  <c r="AA82" i="10"/>
  <c r="AA59" i="7"/>
  <c r="Z65" i="7" s="1"/>
  <c r="AB53" i="10"/>
  <c r="AB56" i="10"/>
  <c r="AB62" i="10"/>
  <c r="AG73" i="10"/>
  <c r="AG76" i="10" s="1"/>
  <c r="O18" i="10"/>
  <c r="C50" i="10"/>
  <c r="AA56" i="7"/>
  <c r="AA79" i="7" s="1"/>
  <c r="AA53" i="7"/>
  <c r="AA82" i="7"/>
  <c r="AB42" i="7"/>
  <c r="AC41" i="7"/>
  <c r="Y65" i="7"/>
  <c r="Z82" i="7"/>
  <c r="Z66" i="7"/>
  <c r="Z79" i="4"/>
  <c r="AA53" i="4"/>
  <c r="AA56" i="4"/>
  <c r="AA59" i="4"/>
  <c r="AC41" i="4"/>
  <c r="AB42" i="4"/>
  <c r="AB59" i="4" s="1"/>
  <c r="Y65" i="4"/>
  <c r="Z82" i="4"/>
  <c r="Y84" i="4" s="1"/>
  <c r="AA62" i="4"/>
  <c r="X84" i="4"/>
  <c r="AG70" i="4"/>
  <c r="AG75" i="4" s="1"/>
  <c r="AG68" i="4"/>
  <c r="AG74" i="4" s="1"/>
  <c r="AG39" i="4"/>
  <c r="AF76" i="4"/>
  <c r="AF69" i="4"/>
  <c r="AF71" i="4"/>
  <c r="I13" i="10" l="1"/>
  <c r="K20" i="1" s="1"/>
  <c r="I19" i="10" a="1"/>
  <c r="AC53" i="10"/>
  <c r="AC56" i="10"/>
  <c r="AC79" i="10" s="1"/>
  <c r="AC62" i="10"/>
  <c r="AB66" i="10" s="1"/>
  <c r="AC59" i="10"/>
  <c r="AB79" i="10"/>
  <c r="I20" i="10" s="1" a="1"/>
  <c r="I19" i="10"/>
  <c r="K21" i="1" s="1"/>
  <c r="Z84" i="10"/>
  <c r="AB82" i="10"/>
  <c r="AA84" i="10" s="1"/>
  <c r="AA66" i="10"/>
  <c r="AE41" i="10"/>
  <c r="AD42" i="10"/>
  <c r="AD59" i="10" s="1"/>
  <c r="AC42" i="7"/>
  <c r="AD41" i="7"/>
  <c r="AB53" i="7"/>
  <c r="AB56" i="7"/>
  <c r="AB62" i="7"/>
  <c r="AB59" i="7"/>
  <c r="Y84" i="7"/>
  <c r="Z84" i="7"/>
  <c r="AB62" i="4"/>
  <c r="AB82" i="4" s="1"/>
  <c r="AG71" i="4"/>
  <c r="AG69" i="4"/>
  <c r="AA82" i="4"/>
  <c r="Z66" i="4"/>
  <c r="AD41" i="4"/>
  <c r="AC42" i="4"/>
  <c r="AC59" i="4" s="1"/>
  <c r="AA65" i="4"/>
  <c r="AA79" i="4"/>
  <c r="AB56" i="4"/>
  <c r="AB79" i="4" s="1"/>
  <c r="AB53" i="4"/>
  <c r="Z65" i="4"/>
  <c r="AG45" i="4"/>
  <c r="O23" i="4"/>
  <c r="I19" i="7" l="1" a="1"/>
  <c r="I19" i="7" s="1"/>
  <c r="C21" i="1" s="1"/>
  <c r="AD62" i="10"/>
  <c r="AD82" i="10" s="1"/>
  <c r="I14" i="10"/>
  <c r="I20" i="10"/>
  <c r="AF41" i="10"/>
  <c r="AE42" i="10"/>
  <c r="AC65" i="10"/>
  <c r="AB65" i="10"/>
  <c r="AC82" i="10"/>
  <c r="AB84" i="10" s="1"/>
  <c r="AD56" i="10"/>
  <c r="AD53" i="10"/>
  <c r="AE41" i="7"/>
  <c r="AD42" i="7"/>
  <c r="AD62" i="7" s="1"/>
  <c r="AA65" i="7"/>
  <c r="AB82" i="7"/>
  <c r="AA66" i="7"/>
  <c r="AC56" i="7"/>
  <c r="AC53" i="7"/>
  <c r="AC59" i="7"/>
  <c r="AC62" i="7"/>
  <c r="AB66" i="7" s="1"/>
  <c r="AB79" i="7"/>
  <c r="I13" i="7"/>
  <c r="C20" i="1" s="1"/>
  <c r="AA66" i="4"/>
  <c r="I20" i="4" a="1"/>
  <c r="I20" i="4" s="1"/>
  <c r="I19" i="4" a="1"/>
  <c r="I19" i="4" s="1"/>
  <c r="G21" i="1" s="1"/>
  <c r="AA84" i="4"/>
  <c r="Z84" i="4"/>
  <c r="AE41" i="4"/>
  <c r="AD42" i="4"/>
  <c r="AD59" i="4" s="1"/>
  <c r="I14" i="4"/>
  <c r="AC56" i="4"/>
  <c r="AC79" i="4" s="1"/>
  <c r="AC53" i="4"/>
  <c r="AC62" i="4"/>
  <c r="AB65" i="4"/>
  <c r="I13" i="4"/>
  <c r="G20" i="1" s="1"/>
  <c r="AG50" i="4"/>
  <c r="C45" i="4"/>
  <c r="AC66" i="10" l="1"/>
  <c r="I20" i="7" a="1"/>
  <c r="AG41" i="10"/>
  <c r="AF42" i="10"/>
  <c r="AF59" i="10" s="1"/>
  <c r="AE56" i="10"/>
  <c r="AE53" i="10"/>
  <c r="AE59" i="10"/>
  <c r="AD79" i="10"/>
  <c r="AE62" i="10"/>
  <c r="AC84" i="10"/>
  <c r="I14" i="7"/>
  <c r="I20" i="7"/>
  <c r="AD56" i="7"/>
  <c r="AD53" i="7"/>
  <c r="AD59" i="7"/>
  <c r="AC65" i="7" s="1"/>
  <c r="AC79" i="7"/>
  <c r="AD82" i="7"/>
  <c r="AF41" i="7"/>
  <c r="AE42" i="7"/>
  <c r="AE62" i="7" s="1"/>
  <c r="AD66" i="7" s="1"/>
  <c r="AB65" i="7"/>
  <c r="AC82" i="7"/>
  <c r="AC66" i="7"/>
  <c r="AA84" i="7"/>
  <c r="AD62" i="4"/>
  <c r="AD82" i="4" s="1"/>
  <c r="AC82" i="4"/>
  <c r="AB66" i="4"/>
  <c r="AC65" i="4"/>
  <c r="AF41" i="4"/>
  <c r="AE42" i="4"/>
  <c r="AD53" i="4"/>
  <c r="AD56" i="4"/>
  <c r="AD79" i="4" s="1"/>
  <c r="AG73" i="4"/>
  <c r="AG76" i="4" s="1"/>
  <c r="C50" i="4"/>
  <c r="O18" i="4"/>
  <c r="AE79" i="10" l="1"/>
  <c r="AF53" i="10"/>
  <c r="AF56" i="10"/>
  <c r="AF62" i="10"/>
  <c r="C41" i="10"/>
  <c r="AG42" i="10"/>
  <c r="O12" i="10" s="1"/>
  <c r="AD66" i="10"/>
  <c r="AE82" i="10"/>
  <c r="AD84" i="10" s="1"/>
  <c r="AE65" i="10"/>
  <c r="AD65" i="10"/>
  <c r="AC84" i="7"/>
  <c r="AB84" i="7"/>
  <c r="AD79" i="7"/>
  <c r="AE82" i="7"/>
  <c r="AE53" i="7"/>
  <c r="AE56" i="7"/>
  <c r="AE59" i="7"/>
  <c r="AG41" i="7"/>
  <c r="AF42" i="7"/>
  <c r="AF62" i="7" s="1"/>
  <c r="AC66" i="4"/>
  <c r="AE53" i="4"/>
  <c r="AE56" i="4"/>
  <c r="AE79" i="4" s="1"/>
  <c r="AE59" i="4"/>
  <c r="AG41" i="4"/>
  <c r="AF42" i="4"/>
  <c r="AC84" i="4"/>
  <c r="AB84" i="4"/>
  <c r="AE62" i="4"/>
  <c r="AF79" i="10" l="1"/>
  <c r="AG53" i="10"/>
  <c r="C53" i="10" s="1"/>
  <c r="AG56" i="10"/>
  <c r="AG79" i="10" s="1"/>
  <c r="AG59" i="10"/>
  <c r="AG62" i="10"/>
  <c r="C42" i="10"/>
  <c r="N12" i="10" s="1"/>
  <c r="AE66" i="10"/>
  <c r="AF82" i="10"/>
  <c r="AF59" i="7"/>
  <c r="AE65" i="7" s="1"/>
  <c r="AD84" i="7"/>
  <c r="AG42" i="7"/>
  <c r="O12" i="7" s="1"/>
  <c r="C41" i="7"/>
  <c r="AF82" i="7"/>
  <c r="AE66" i="7"/>
  <c r="AD65" i="7"/>
  <c r="AF56" i="7"/>
  <c r="AF53" i="7"/>
  <c r="AE79" i="7"/>
  <c r="AF53" i="4"/>
  <c r="AF56" i="4"/>
  <c r="AE82" i="4"/>
  <c r="AD66" i="4"/>
  <c r="C41" i="4"/>
  <c r="AG42" i="4"/>
  <c r="AF62" i="4"/>
  <c r="AF59" i="4"/>
  <c r="AE65" i="4" s="1"/>
  <c r="AD65" i="4"/>
  <c r="J20" i="10" l="1" a="1"/>
  <c r="J19" i="10" a="1"/>
  <c r="J19" i="10" s="1"/>
  <c r="J13" i="10"/>
  <c r="C79" i="10"/>
  <c r="AE84" i="10"/>
  <c r="J14" i="10"/>
  <c r="J20" i="10"/>
  <c r="AG66" i="10"/>
  <c r="B66" i="10" s="1"/>
  <c r="AG82" i="10"/>
  <c r="AG84" i="10" s="1"/>
  <c r="AG65" i="10"/>
  <c r="AF65" i="10"/>
  <c r="AF66" i="10"/>
  <c r="C56" i="10"/>
  <c r="AF79" i="7"/>
  <c r="AG56" i="7"/>
  <c r="J19" i="7" s="1" a="1"/>
  <c r="AG53" i="7"/>
  <c r="C53" i="7" s="1"/>
  <c r="AG62" i="7"/>
  <c r="C42" i="7"/>
  <c r="N12" i="7" s="1"/>
  <c r="AG59" i="7"/>
  <c r="AE84" i="7"/>
  <c r="AG59" i="4"/>
  <c r="AG65" i="4" s="1"/>
  <c r="O12" i="4"/>
  <c r="AF82" i="4"/>
  <c r="AE84" i="4" s="1"/>
  <c r="AG53" i="4"/>
  <c r="C53" i="4" s="1"/>
  <c r="AG56" i="4"/>
  <c r="J13" i="4" s="1"/>
  <c r="AF79" i="4"/>
  <c r="C42" i="4"/>
  <c r="N12" i="4" s="1"/>
  <c r="AD84" i="4"/>
  <c r="AE66" i="4"/>
  <c r="AG62" i="4"/>
  <c r="B65" i="10" l="1"/>
  <c r="AF84" i="10"/>
  <c r="B84" i="10" s="1"/>
  <c r="H25" i="10" s="1"/>
  <c r="H24" i="10"/>
  <c r="K23" i="1" s="1"/>
  <c r="AG65" i="7"/>
  <c r="AF65" i="7"/>
  <c r="AG79" i="7"/>
  <c r="J20" i="7" s="1" a="1"/>
  <c r="J19" i="7"/>
  <c r="J13" i="7"/>
  <c r="C56" i="7"/>
  <c r="AG66" i="7"/>
  <c r="AG82" i="7"/>
  <c r="AF66" i="7"/>
  <c r="AF65" i="4"/>
  <c r="B65" i="4" s="1"/>
  <c r="J19" i="4" a="1"/>
  <c r="J19" i="4" s="1"/>
  <c r="AG66" i="4"/>
  <c r="AG82" i="4"/>
  <c r="AG84" i="4" s="1"/>
  <c r="AG79" i="4"/>
  <c r="C79" i="4" s="1"/>
  <c r="AF66" i="4"/>
  <c r="C56" i="4"/>
  <c r="B66" i="7" l="1"/>
  <c r="H24" i="7" s="1"/>
  <c r="C23" i="1" s="1"/>
  <c r="B65" i="7"/>
  <c r="C79" i="7"/>
  <c r="J14" i="7"/>
  <c r="J20" i="7"/>
  <c r="AG84" i="7"/>
  <c r="AF84" i="7"/>
  <c r="J20" i="4" a="1"/>
  <c r="J20" i="4" s="1"/>
  <c r="AF84" i="4"/>
  <c r="B84" i="4" s="1"/>
  <c r="H25" i="4" s="1"/>
  <c r="B66" i="4"/>
  <c r="J14" i="4"/>
  <c r="B84" i="7" l="1"/>
  <c r="H25" i="7" s="1"/>
  <c r="H24" i="4"/>
  <c r="G2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20" authorId="0" shapeId="0" xr:uid="{DE6DF4C3-38A4-814D-8D8E-7DBCCA8F7BCC}">
      <text>
        <r>
          <rPr>
            <sz val="11"/>
            <color rgb="FF000000"/>
            <rFont val="Calibri"/>
            <family val="2"/>
          </rPr>
          <t xml:space="preserve">t.b.d.
</t>
        </r>
        <r>
          <rPr>
            <sz val="11"/>
            <color rgb="FF000000"/>
            <rFont val="Calibri"/>
            <family val="2"/>
          </rPr>
          <t>======</t>
        </r>
      </text>
    </comment>
    <comment ref="O42" authorId="0" shapeId="0" xr:uid="{CA68AA19-788E-7D4A-BDEC-3671B510EE2D}">
      <text>
        <r>
          <rPr>
            <sz val="11"/>
            <color theme="1"/>
            <rFont val="Calibri"/>
            <family val="2"/>
            <scheme val="minor"/>
          </rPr>
          <t>======
ID#AAAAWe47BUQ
tc={7095523A-2010-F042-A398-D15ACDA4DCBA}    (2022-03-05 14:50:14)
[Threaded comment]
Your version of Excel allows you to read this threaded comment; however, any edits to it will get removed if the file is opened in a newer version of Excel. Learn more: https://go.microsoft.com/fwlink/?linkid=870924
Comment:
    New Inverters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20" authorId="0" shapeId="0" xr:uid="{214D77CA-5F57-F249-9AFE-4E75BD766619}">
      <text>
        <r>
          <rPr>
            <sz val="11"/>
            <color rgb="FF000000"/>
            <rFont val="Calibri"/>
            <family val="2"/>
          </rPr>
          <t xml:space="preserve">t.b.d.
</t>
        </r>
        <r>
          <rPr>
            <sz val="11"/>
            <color rgb="FF000000"/>
            <rFont val="Calibri"/>
            <family val="2"/>
          </rPr>
          <t>======</t>
        </r>
      </text>
    </comment>
    <comment ref="O42" authorId="0" shapeId="0" xr:uid="{64699DF5-9F55-E446-A3D9-70685D142A4C}">
      <text>
        <r>
          <rPr>
            <sz val="11"/>
            <color theme="1"/>
            <rFont val="Calibri"/>
            <family val="2"/>
            <scheme val="minor"/>
          </rPr>
          <t>======
ID#AAAAWe47BUQ
tc={7095523A-2010-F042-A398-D15ACDA4DCBA}    (2022-03-05 14:50:14)
[Threaded comment]
Your version of Excel allows you to read this threaded comment; however, any edits to it will get removed if the file is opened in a newer version of Excel. Learn more: https://go.microsoft.com/fwlink/?linkid=870924
Comment:
    New Inverters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20" authorId="0" shapeId="0" xr:uid="{1ABFF1E3-33A3-6D4C-9B47-805924D8B0AF}">
      <text>
        <r>
          <rPr>
            <sz val="11"/>
            <color rgb="FF000000"/>
            <rFont val="Calibri"/>
            <family val="2"/>
          </rPr>
          <t xml:space="preserve">t.b.d.
</t>
        </r>
        <r>
          <rPr>
            <sz val="11"/>
            <color rgb="FF000000"/>
            <rFont val="Calibri"/>
            <family val="2"/>
          </rPr>
          <t>======</t>
        </r>
      </text>
    </comment>
    <comment ref="O42" authorId="0" shapeId="0" xr:uid="{D22391B0-EC1F-A742-8AF8-9C2E3A26D439}">
      <text>
        <r>
          <rPr>
            <sz val="11"/>
            <color theme="1"/>
            <rFont val="Calibri"/>
            <family val="2"/>
            <scheme val="minor"/>
          </rPr>
          <t>======
ID#AAAAWe47BUQ
tc={7095523A-2010-F042-A398-D15ACDA4DCBA}    (2022-03-05 14:50:14)
[Threaded comment]
Your version of Excel allows you to read this threaded comment; however, any edits to it will get removed if the file is opened in a newer version of Excel. Learn more: https://go.microsoft.com/fwlink/?linkid=870924
Comment:
    New Inverters</t>
        </r>
      </text>
    </comment>
  </commentList>
</comments>
</file>

<file path=xl/sharedStrings.xml><?xml version="1.0" encoding="utf-8"?>
<sst xmlns="http://schemas.openxmlformats.org/spreadsheetml/2006/main" count="1091" uniqueCount="388">
  <si>
    <t>Modules</t>
  </si>
  <si>
    <t>Inverters</t>
  </si>
  <si>
    <t>/Wp</t>
  </si>
  <si>
    <t>/kWp</t>
  </si>
  <si>
    <t>Total</t>
  </si>
  <si>
    <t>Unforeseen</t>
  </si>
  <si>
    <t>set</t>
  </si>
  <si>
    <t>Insurance</t>
  </si>
  <si>
    <t>Machinery (Forklif, crane, etc)</t>
  </si>
  <si>
    <t>Safety Equipment</t>
  </si>
  <si>
    <t>Equipment transport</t>
  </si>
  <si>
    <t>Local transportation</t>
  </si>
  <si>
    <t>CCTV</t>
  </si>
  <si>
    <t>m2</t>
  </si>
  <si>
    <t>Netting</t>
  </si>
  <si>
    <t>Miscellaneous</t>
  </si>
  <si>
    <t>budget</t>
  </si>
  <si>
    <t>Commissioning</t>
  </si>
  <si>
    <t>Project management &amp; site supervision</t>
  </si>
  <si>
    <t>Engineering design</t>
  </si>
  <si>
    <t>Engineering and test-commissioning</t>
  </si>
  <si>
    <t>Fences</t>
  </si>
  <si>
    <t>lumpsum</t>
  </si>
  <si>
    <t>Electrical Subcontractor</t>
  </si>
  <si>
    <t>Installation</t>
  </si>
  <si>
    <t>sets</t>
  </si>
  <si>
    <t>Isolator</t>
  </si>
  <si>
    <t>DC Combiners</t>
  </si>
  <si>
    <t>800V Inverter Combiner Panel</t>
  </si>
  <si>
    <t>11KV Switchgear Panel</t>
  </si>
  <si>
    <t>Switch Gear</t>
  </si>
  <si>
    <t>PVC Cable duct for Indoor</t>
  </si>
  <si>
    <t>PVC Pipe + Fittings for Outdoor</t>
  </si>
  <si>
    <t>meter</t>
  </si>
  <si>
    <t xml:space="preserve">     NYY 4x240mm2 (AC combiner to transformer to BLPC)</t>
  </si>
  <si>
    <t xml:space="preserve">     NYY 4x35mm2 (Inverters to AC Combiner)</t>
  </si>
  <si>
    <t>AC side</t>
  </si>
  <si>
    <t>Rolls (500 mtr)</t>
  </si>
  <si>
    <t>DC side</t>
  </si>
  <si>
    <t>Cables &amp; Conduits</t>
  </si>
  <si>
    <t>Complete Masts</t>
  </si>
  <si>
    <t>Lightning Protection</t>
  </si>
  <si>
    <t>containers</t>
  </si>
  <si>
    <t>Shipping</t>
  </si>
  <si>
    <t>Grounding for structure commercial</t>
  </si>
  <si>
    <t>kWp</t>
  </si>
  <si>
    <t>Grace Structures</t>
  </si>
  <si>
    <t>Mounting System</t>
  </si>
  <si>
    <t>RainWise PVmet 330 Complete Weather Station</t>
  </si>
  <si>
    <t>Measuring and Monitoring</t>
  </si>
  <si>
    <t>Interconnection</t>
  </si>
  <si>
    <t>unit</t>
  </si>
  <si>
    <t>Transformer Packages</t>
  </si>
  <si>
    <t>Module amount</t>
  </si>
  <si>
    <t>Solar module</t>
  </si>
  <si>
    <t>Quote/unit</t>
  </si>
  <si>
    <t>Unit</t>
  </si>
  <si>
    <t>Amount</t>
  </si>
  <si>
    <t>Components</t>
  </si>
  <si>
    <t>$/Wp</t>
  </si>
  <si>
    <t>%</t>
  </si>
  <si>
    <t>Subtotal</t>
  </si>
  <si>
    <t>Calculation sheet for grid-tied PV systems</t>
  </si>
  <si>
    <t>Inputs</t>
  </si>
  <si>
    <t>Outputs</t>
  </si>
  <si>
    <t>Location</t>
  </si>
  <si>
    <t>Internal Rate of Return (IRR)</t>
  </si>
  <si>
    <t>Cost per kWh</t>
  </si>
  <si>
    <t>Customer</t>
  </si>
  <si>
    <t>20 years</t>
  </si>
  <si>
    <t>25 years</t>
  </si>
  <si>
    <t>30 years</t>
  </si>
  <si>
    <t>USD</t>
  </si>
  <si>
    <t>Technical inputs</t>
  </si>
  <si>
    <t>After inflation</t>
  </si>
  <si>
    <t>Capacity</t>
  </si>
  <si>
    <t>After inflation and tax</t>
  </si>
  <si>
    <t>Produced energy (Pvsyst)</t>
  </si>
  <si>
    <t>MWh/year</t>
  </si>
  <si>
    <t>Degradation / year</t>
  </si>
  <si>
    <t>Net Present Value (NPV) in USD x 1,000</t>
  </si>
  <si>
    <t>USD x 1,000</t>
  </si>
  <si>
    <t>Economical inputs</t>
  </si>
  <si>
    <t>Capex per kWp (USD)</t>
  </si>
  <si>
    <t>MWh produced</t>
  </si>
  <si>
    <t>FIT Rate</t>
  </si>
  <si>
    <t>US$/kWh</t>
  </si>
  <si>
    <t>Payback period (years)</t>
  </si>
  <si>
    <t>Discount rate (for NPV)</t>
  </si>
  <si>
    <t>years</t>
  </si>
  <si>
    <t>Depreciation</t>
  </si>
  <si>
    <t>Depreciation method</t>
  </si>
  <si>
    <t>(1 = double decling, 0 = straight line)</t>
  </si>
  <si>
    <t>Corporate tax rate</t>
  </si>
  <si>
    <t>per year</t>
  </si>
  <si>
    <t>O&amp;M</t>
  </si>
  <si>
    <t>1. O&amp;M costs assumed at zero by using idle land or rooftop space and weekly rainfall for cleaning</t>
  </si>
  <si>
    <t>Cash flows</t>
  </si>
  <si>
    <t>Year</t>
  </si>
  <si>
    <t>Total 25 years</t>
  </si>
  <si>
    <t>Electricity production (kWh)</t>
  </si>
  <si>
    <t>Outgoing</t>
  </si>
  <si>
    <t>Income before inflation</t>
  </si>
  <si>
    <t>Inflation</t>
  </si>
  <si>
    <t>Income after inflation</t>
  </si>
  <si>
    <t>Total cash flow before inflation</t>
  </si>
  <si>
    <t>Total cash flow after inflation</t>
  </si>
  <si>
    <t>Accumulated cash flow before inflation</t>
  </si>
  <si>
    <t>Accumulated cash flow after inflation</t>
  </si>
  <si>
    <t>Payback period before inflation</t>
  </si>
  <si>
    <t>Payback period after inflation</t>
  </si>
  <si>
    <t>Depreciation (straight-line)</t>
  </si>
  <si>
    <t>Opening Balance</t>
  </si>
  <si>
    <t>Depreciation (double declining)</t>
  </si>
  <si>
    <t>Taxes paid on cost saving</t>
  </si>
  <si>
    <t>Taxes saved on depreciation (straight line)</t>
  </si>
  <si>
    <t>Taxes saved on depreciation (double-declining)</t>
  </si>
  <si>
    <t>Total tax cash flows</t>
  </si>
  <si>
    <t>Total cash flow after inflation and tax</t>
  </si>
  <si>
    <t>Accumulated cash flow after inflation and tax</t>
  </si>
  <si>
    <t>Payback period after inflation and tax</t>
  </si>
  <si>
    <t>USD/IDR</t>
  </si>
  <si>
    <t>General Price List 2021</t>
  </si>
  <si>
    <t>EUR/USD</t>
  </si>
  <si>
    <t>GBP/USD</t>
  </si>
  <si>
    <t>PV Modules</t>
  </si>
  <si>
    <t>Model</t>
  </si>
  <si>
    <t>Quote ($)</t>
  </si>
  <si>
    <t>Transport +TAX</t>
  </si>
  <si>
    <t xml:space="preserve">Cost </t>
  </si>
  <si>
    <t>Notes/Source</t>
  </si>
  <si>
    <t>Risen bifacial 645/650W</t>
  </si>
  <si>
    <t>Q2/22, Huawei Europe, Bruce Tang,  tangyj@risenenergy.com</t>
  </si>
  <si>
    <t>Risen monofacial 395/400Wp</t>
  </si>
  <si>
    <t xml:space="preserve"> Risen 600 (New Zealand)</t>
  </si>
  <si>
    <t>GBP0.185/Watt peak CIF Europe</t>
  </si>
  <si>
    <t>Ja Solar Panels 380W 400W 450W 550W Tier 1 Perc Solar Panel Mono 36V</t>
  </si>
  <si>
    <t>https://pnsolarpv.en.made-in-china.com/product/fOXtBrHGvQcm/China-Ja-Solar-Panels-380W-400W-450W-550W-Tier-1-Perc-Solar-Panel-Mono-36V.html</t>
  </si>
  <si>
    <t>PNG Hot Sell Half Cell PV Module Mono 400W 410W 430W 450W Solar Panel 5bb 9bb</t>
  </si>
  <si>
    <t>https://pnsolarpv.en.made-in-china.com/product/mdRntFeDgzhH/China-PNG-Hot-Sell-Half-Cell-PV-Module-Mono-400W-410W-430W-450W-Solar-Panel-5bb-9bb.html</t>
  </si>
  <si>
    <t>kW</t>
  </si>
  <si>
    <t>$/W</t>
  </si>
  <si>
    <t>HUAWEI SUN2000-215 KTL-M1</t>
  </si>
  <si>
    <t>https://pnsolarpv.en.made-in-china.com/product/AFgxTIrGqtWZ/China-Huawei-Sun2000-215ktl-H0-Solar-Inverter-200kw-for-Solar-Energy-System.html</t>
  </si>
  <si>
    <t>Huawai 185kW</t>
  </si>
  <si>
    <t>https://www.europe-solarstore.com/solar-inverters/huawei/huawei-sun2000-185-ktl-h1.html</t>
  </si>
  <si>
    <t>HUAWEI SUN2000-100 KTL-M1</t>
  </si>
  <si>
    <t>https://www.europe-solarstore.com/solar-inverters/huawei/huawei-smart-string-commercial-inverters/huawei-sun2000-100-ktl-m1.html</t>
  </si>
  <si>
    <t>HUAWEI SUN2000-60 KTL-M1</t>
  </si>
  <si>
    <t>Sungrow SG110CX Multi-MPPT String Inverter</t>
  </si>
  <si>
    <t>https://www.europe-solarstore.com/solar-inverters/sungrow/sungrow-commercial-3-phase/sungrow-sg110cx-multi-mppt-string-inverter.html</t>
  </si>
  <si>
    <t>Sungrow SG250HX-V112 Multi-MPPT String Inverter for 1500 Vdc System</t>
  </si>
  <si>
    <t>https://www.europe-solarstore.com/solar-inverters/sungrow/sungrow-highvoltage/sungrow-sg250hx-v112-multi-mppt-string-inverter-for-1500-vdc-system.html</t>
  </si>
  <si>
    <t>SMA Sunny Highpower Peak3 SHP 150-20</t>
  </si>
  <si>
    <t>https://www.europe-solarstore.com/solar-inverters/sma/sma-sunny-highpower/sma-sunny-highpower-peak3-shp-150-20.html</t>
  </si>
  <si>
    <t>Delta M88H_121 ST</t>
  </si>
  <si>
    <t>https://www.europe-solarstore.com/solar-inverters/delta/delta-solar-inverters/delta-m88h-121-st.html</t>
  </si>
  <si>
    <t>Goodwe HT 1500V Series (225/250kW)</t>
  </si>
  <si>
    <t>GoodWe GW80KBF-MT Solar Inverter</t>
  </si>
  <si>
    <t>https://www.europe-solarstore.com/solar-inverters/goodwe/goodwe-gw80kbf-mt-solar-inverter.html</t>
  </si>
  <si>
    <t>Growatt MAX 185/253</t>
  </si>
  <si>
    <t>https://www.ginverter.com/Large-Commercial-Utility-Inver/42-642.html</t>
  </si>
  <si>
    <t>Hybrid Inverters</t>
  </si>
  <si>
    <t>ICASolar SNV-GH5041 5kW/48V</t>
  </si>
  <si>
    <t>https://www.icasolar.com/product/icasolar-snv-gh5041-5kw48v</t>
  </si>
  <si>
    <t>ESS</t>
  </si>
  <si>
    <t>kWh</t>
  </si>
  <si>
    <t>$/Wh</t>
  </si>
  <si>
    <t>BYD Battery-Box Premium HVS module ((2.56 kWh, 102.4 V, 38 kg)</t>
  </si>
  <si>
    <t>https://www.europe-solarstore.com/byd-battery-box-premium-hvs-module.html</t>
  </si>
  <si>
    <t>BYD Battery-Box Premium HVM module (2.76 kWh, 51.2 V, 38 kg)</t>
  </si>
  <si>
    <t>https://www.europe-solarstore.com/byd-battery-box-premium-hvm-module.html</t>
  </si>
  <si>
    <t>ICAL LIP48100LF (9.6 kWh)</t>
  </si>
  <si>
    <t>Transformer/Inverter packages</t>
  </si>
  <si>
    <t>Huawei STS6000 Smart Transformer Package</t>
  </si>
  <si>
    <t>Huawei STS3000 Smart Transformer Package</t>
  </si>
  <si>
    <t>INGECON SUN 1665TL B640 (6) + INGECON SUN FSK 4995 B Series (2)</t>
  </si>
  <si>
    <t>Monitoring</t>
  </si>
  <si>
    <t>HUAWEI Smart Logger 3000A03</t>
  </si>
  <si>
    <t>https://www.europe-solarstore.com/accessories/monitoring/huawei/huawei-smart-logger-3000a03.html</t>
  </si>
  <si>
    <t>https://www.fondriest.com/rainwise-pvmet-330-complete-weather-station.htm</t>
  </si>
  <si>
    <t>Grace Solar - NZ Tables</t>
  </si>
  <si>
    <t xml:space="preserve">Frame system allow GBP32-34/panel CIF </t>
  </si>
  <si>
    <t>NZ Trackers</t>
  </si>
  <si>
    <t>Trackers Gbp45/module</t>
  </si>
  <si>
    <t>Grounding for Structure Commercial</t>
  </si>
  <si>
    <t>HIKRA Plus 1x4mm² - [500 meters red, black, yellow, blue]</t>
  </si>
  <si>
    <t>https://www.europe-solarstore.com/hikra-plus-1x4mm-500-meters-red.html</t>
  </si>
  <si>
    <t>HIKRA Plus 1x6mm² - [500 meters red, black, yellow, blue]</t>
  </si>
  <si>
    <t>https://www.europe-solarstore.com/hikra-plus-1x6mm-500-meters-red.html</t>
  </si>
  <si>
    <t>NYY 1X16 mm²</t>
  </si>
  <si>
    <t>NYY 1X25 mm²</t>
  </si>
  <si>
    <t>NYY 1X35 mm²</t>
  </si>
  <si>
    <t>NYY 1X50 mm²</t>
  </si>
  <si>
    <t>NYY 1X70 mm²</t>
  </si>
  <si>
    <t>NYY 1X95 mm²</t>
  </si>
  <si>
    <t>NYY 1X120 mm²</t>
  </si>
  <si>
    <t>NYY 1X150 mm²</t>
  </si>
  <si>
    <t>NYY 2X1.5 mm²</t>
  </si>
  <si>
    <t>NYY 2X2.5 mm²</t>
  </si>
  <si>
    <t>NYY 2X4 mm²</t>
  </si>
  <si>
    <t>NYY 2X6 mm²</t>
  </si>
  <si>
    <t>NYY 2X10 mm²</t>
  </si>
  <si>
    <t>NYY 2X16 mm²</t>
  </si>
  <si>
    <t>NYY 2X25 mm²</t>
  </si>
  <si>
    <t>NYY 2X35 mm²</t>
  </si>
  <si>
    <t>NYY 2X50 mm²</t>
  </si>
  <si>
    <t>NYY 2X70 mm²</t>
  </si>
  <si>
    <t>NYY 2X95 mm²</t>
  </si>
  <si>
    <t>NYY 2X120 mm²</t>
  </si>
  <si>
    <t>NYY 3X1.5 mm²</t>
  </si>
  <si>
    <t>NYY 3X2.5 mm²</t>
  </si>
  <si>
    <t>NYY 3X4 mm²</t>
  </si>
  <si>
    <t>NYY 3X6 mm²</t>
  </si>
  <si>
    <t>NYY 3X10 mm²</t>
  </si>
  <si>
    <t>NYY 3X16 mm²</t>
  </si>
  <si>
    <t>NYY 3X25 mm²</t>
  </si>
  <si>
    <t>NYY 3X35 mm²</t>
  </si>
  <si>
    <t>NYY 3X50 mm²</t>
  </si>
  <si>
    <t>NYY 4X1.5 mm²</t>
  </si>
  <si>
    <t>NYY 4X2.5 mm²</t>
  </si>
  <si>
    <t>NYY 4X4 mm²</t>
  </si>
  <si>
    <t>NYY 4X6 mm²</t>
  </si>
  <si>
    <t>NYY 4X10 mm²</t>
  </si>
  <si>
    <t>NYY 4X16 mm²</t>
  </si>
  <si>
    <t>NYY 4X25 mm²</t>
  </si>
  <si>
    <t>NYY 4X35 mm²</t>
  </si>
  <si>
    <t>NYY 4X50 mm²</t>
  </si>
  <si>
    <t>NYY 4X70 mm²</t>
  </si>
  <si>
    <t>NYY 4X95 mm²</t>
  </si>
  <si>
    <t>NYY 4X120 mm²</t>
  </si>
  <si>
    <t>NYY 4X150 mm²</t>
  </si>
  <si>
    <t>NYY 5X4 mm²</t>
  </si>
  <si>
    <t>NYY 5X6 mm²</t>
  </si>
  <si>
    <t>NYY 5X10 mm²</t>
  </si>
  <si>
    <t>NYY 5X16 mm²</t>
  </si>
  <si>
    <t>NYYHY 2X0.75 mm²</t>
  </si>
  <si>
    <t>NYYHY 2X4 mm²</t>
  </si>
  <si>
    <t>NYYHY 2X6 mm²</t>
  </si>
  <si>
    <t>NYYHY 2X10 mm²</t>
  </si>
  <si>
    <t>NYYHY 1X16 mm²</t>
  </si>
  <si>
    <t>NYYHY 1X25 mm²</t>
  </si>
  <si>
    <t>NYYHY 1X35 mm²</t>
  </si>
  <si>
    <t>NYYHY 1X50 mm²</t>
  </si>
  <si>
    <t>NYYHY 3X1.5 mm²</t>
  </si>
  <si>
    <t>NYYHY 3X2.5 mm²</t>
  </si>
  <si>
    <t>NYYHY 3X4 mm²</t>
  </si>
  <si>
    <t>NYYHY 3X6 mm²</t>
  </si>
  <si>
    <t>NYYHY 3X10 mm²</t>
  </si>
  <si>
    <t>NYYHY 3X16 mm²</t>
  </si>
  <si>
    <t>NYYHY 3X25 mm²</t>
  </si>
  <si>
    <t>NYYHY 3X35 mm²</t>
  </si>
  <si>
    <t>NYYHY 3X50 mm²</t>
  </si>
  <si>
    <t>NYYHY 4X1.5 mm²</t>
  </si>
  <si>
    <t>NYYHY 4X2.5 mm²</t>
  </si>
  <si>
    <t>NYYHY 4X4 mm²</t>
  </si>
  <si>
    <t>NYYHY 4X6 mm²</t>
  </si>
  <si>
    <t>NYYHY 4X10 mm²</t>
  </si>
  <si>
    <t>NYYHY 4X16 mm²</t>
  </si>
  <si>
    <t>NYYHY 4X25 mm²</t>
  </si>
  <si>
    <t>NYYHY 4X35 mm²</t>
  </si>
  <si>
    <t>NYYHY 4X50 mm²</t>
  </si>
  <si>
    <t>MC4 Kit Combiner 2 to 1 pair</t>
  </si>
  <si>
    <t>MC4 Kit Combiner 3 to 1 pair</t>
  </si>
  <si>
    <t>PVC Pipe+Fittings for outdoors</t>
  </si>
  <si>
    <t>price per meter</t>
  </si>
  <si>
    <t>PVC Cable Duct for Indoors</t>
  </si>
  <si>
    <t>Electroplating Cable Tray 200x100mm+Cover</t>
  </si>
  <si>
    <t>ABB AC-TRUNK-BUS 1.05m</t>
  </si>
  <si>
    <t>ABB AC-TRUNK-BUS 1.70m</t>
  </si>
  <si>
    <t>ABB AC-TRUNK-BUS 2.05m</t>
  </si>
  <si>
    <t>Dehn Telecopic 800 cm</t>
  </si>
  <si>
    <t>https://www.dehn-international.com/store/f/10808750/Artikelnummer_PDF/103121.pdf</t>
  </si>
  <si>
    <t>DC Box IP 65 800X600</t>
  </si>
  <si>
    <t>DC Box IP 65 500X400</t>
  </si>
  <si>
    <t>AC Combiner IP 65 800X600</t>
  </si>
  <si>
    <t>AC Combiner IP 65 500X400</t>
  </si>
  <si>
    <t>ABB DC Isolator 32A 1000VDC</t>
  </si>
  <si>
    <t>MCB 2 Pole</t>
  </si>
  <si>
    <t>MCB 3 Pole</t>
  </si>
  <si>
    <t>SPD 500VDC</t>
  </si>
  <si>
    <t>SPD 1000VDC</t>
  </si>
  <si>
    <t>PV Fuse + Fuse Holder</t>
  </si>
  <si>
    <t>Prewiring and components</t>
  </si>
  <si>
    <t>Socomec Energy Meter+CT</t>
  </si>
  <si>
    <t>Main Breaker MCCB 125A</t>
  </si>
  <si>
    <t>UV Release</t>
  </si>
  <si>
    <t>MCB Box</t>
  </si>
  <si>
    <t>Training and Documentation Residential</t>
  </si>
  <si>
    <t>Training and Documentation Commercial</t>
  </si>
  <si>
    <t>Project management</t>
  </si>
  <si>
    <t>Orientation parameters</t>
  </si>
  <si>
    <t>MWH/year</t>
  </si>
  <si>
    <t>Installation and Commissioning</t>
  </si>
  <si>
    <t>kWh/kWp/year</t>
  </si>
  <si>
    <t>Green Screens/planting/roadworks</t>
  </si>
  <si>
    <t>Grounding &amp; Lightning Protection</t>
  </si>
  <si>
    <t>Grounding Pits</t>
  </si>
  <si>
    <t>Confidence</t>
  </si>
  <si>
    <t>Summary</t>
  </si>
  <si>
    <t>System Size</t>
  </si>
  <si>
    <t>System Yield</t>
  </si>
  <si>
    <t>kWp DC</t>
  </si>
  <si>
    <t>kW AC</t>
  </si>
  <si>
    <t>IRR 25 years</t>
  </si>
  <si>
    <t>NPV 25 years</t>
  </si>
  <si>
    <t>Simple Payback at</t>
  </si>
  <si>
    <t>Att PPA rate of</t>
  </si>
  <si>
    <t>GWh per year</t>
  </si>
  <si>
    <t>/kWh</t>
  </si>
  <si>
    <t>2. Replacement of inverters assumed in year 12</t>
  </si>
  <si>
    <t>DASHBOARD</t>
  </si>
  <si>
    <t>CALCULATIONS</t>
  </si>
  <si>
    <t>Revenue  after inflation</t>
  </si>
  <si>
    <t>Nominal Power</t>
  </si>
  <si>
    <t>units</t>
  </si>
  <si>
    <t>AC Power</t>
  </si>
  <si>
    <t>PR</t>
  </si>
  <si>
    <t>Total 20 years</t>
  </si>
  <si>
    <t>Risen 660Wp</t>
  </si>
  <si>
    <t>Huawei 300</t>
  </si>
  <si>
    <t>Gates</t>
  </si>
  <si>
    <t>Perf.Ratio</t>
  </si>
  <si>
    <t>SmartACU2000D-D-03</t>
  </si>
  <si>
    <t>CAPEX</t>
  </si>
  <si>
    <t>Inflation (for O&amp;M)</t>
  </si>
  <si>
    <t>Capex (raw, no margin included)</t>
  </si>
  <si>
    <t>PLUS (safety margin for Financials)</t>
  </si>
  <si>
    <t>Check</t>
  </si>
  <si>
    <t>Installation Contractor (to be quoted)</t>
  </si>
  <si>
    <t xml:space="preserve"> Total/kWp</t>
  </si>
  <si>
    <t>Monte Cristi Project</t>
  </si>
  <si>
    <t>Jupiter  900</t>
  </si>
  <si>
    <t>TBD</t>
  </si>
  <si>
    <r>
      <t xml:space="preserve">INSTRUCTION: CELLS IN </t>
    </r>
    <r>
      <rPr>
        <b/>
        <u/>
        <sz val="16"/>
        <color theme="9"/>
        <rFont val="Calibri"/>
        <family val="2"/>
      </rPr>
      <t>GREEN</t>
    </r>
    <r>
      <rPr>
        <sz val="16"/>
        <color rgb="FF000000"/>
        <rFont val="Calibri"/>
        <family val="2"/>
      </rPr>
      <t xml:space="preserve"> ARE RESULTS FROM OTHER SHEETS. ONLY CHANGE THE </t>
    </r>
    <r>
      <rPr>
        <b/>
        <u/>
        <sz val="16"/>
        <color rgb="FF333399"/>
        <rFont val="Calibri"/>
        <family val="2"/>
      </rPr>
      <t>BLUE</t>
    </r>
    <r>
      <rPr>
        <sz val="16"/>
        <color rgb="FF000000"/>
        <rFont val="Calibri"/>
        <family val="2"/>
      </rPr>
      <t xml:space="preserve"> ASSUMPTIONS, DON'T CHANGE OTHER CELLS</t>
    </r>
  </si>
  <si>
    <r>
      <t xml:space="preserve">INSTRUCTION: CELLS IN </t>
    </r>
    <r>
      <rPr>
        <b/>
        <u/>
        <sz val="10"/>
        <color theme="9"/>
        <rFont val="Calibri"/>
        <family val="2"/>
      </rPr>
      <t>GREEN</t>
    </r>
    <r>
      <rPr>
        <sz val="10"/>
        <color rgb="FF000000"/>
        <rFont val="Calibri"/>
        <family val="2"/>
      </rPr>
      <t xml:space="preserve"> ARE RESULTS FROM OTHER SHEETS. ONLY CHANGE THE </t>
    </r>
    <r>
      <rPr>
        <b/>
        <u/>
        <sz val="10"/>
        <color rgb="FF333399"/>
        <rFont val="Calibri"/>
        <family val="2"/>
      </rPr>
      <t>BLUE</t>
    </r>
    <r>
      <rPr>
        <sz val="10"/>
        <color rgb="FF000000"/>
        <rFont val="Calibri"/>
        <family val="2"/>
      </rPr>
      <t xml:space="preserve"> ASSUMPTIONS, DON'T CHANGE OTHER CELLS</t>
    </r>
  </si>
  <si>
    <t>HUAWEI SUN2000-315 KTL-M1</t>
  </si>
  <si>
    <t xml:space="preserve">    1x4 mm2 (PV Cable to Combiners)</t>
  </si>
  <si>
    <t xml:space="preserve">    1x6 mm2 (PV Cable to Inverter)</t>
  </si>
  <si>
    <t>m</t>
  </si>
  <si>
    <t>Length</t>
  </si>
  <si>
    <t>Width</t>
  </si>
  <si>
    <t>Circumvent</t>
  </si>
  <si>
    <t>Domes</t>
  </si>
  <si>
    <t>Tracked</t>
  </si>
  <si>
    <t>Field type:                             Trackers</t>
  </si>
  <si>
    <t xml:space="preserve"> 60 to -60 degrees</t>
  </si>
  <si>
    <t>FIXED TABLES</t>
  </si>
  <si>
    <t>DOME SHEDS</t>
  </si>
  <si>
    <t>ACTIVE TRACKERS</t>
  </si>
  <si>
    <t>Field type:                              Fixed Tables</t>
  </si>
  <si>
    <t>Field type:                              Several orientations</t>
  </si>
  <si>
    <t>Tilt/azim =      20°/0°</t>
  </si>
  <si>
    <t>2 orientations: Tilt/azim =      5°/-90°,  5°/90°</t>
  </si>
  <si>
    <t>Block Size</t>
  </si>
  <si>
    <t>Orientations: Azimut =      0°</t>
  </si>
  <si>
    <t>Tracking (with back-tracking)</t>
  </si>
  <si>
    <t>12 MWp</t>
  </si>
  <si>
    <t>9MW(ac)</t>
  </si>
  <si>
    <t>Dome Field</t>
  </si>
  <si>
    <t>Tracked Field</t>
  </si>
  <si>
    <t>Fixed Field</t>
  </si>
  <si>
    <t>Fixed</t>
  </si>
  <si>
    <t>Blocks</t>
  </si>
  <si>
    <t>MWp</t>
  </si>
  <si>
    <t>GWh/year</t>
  </si>
  <si>
    <t>Total Size</t>
  </si>
  <si>
    <t>Yield</t>
  </si>
  <si>
    <t>Sizing</t>
  </si>
  <si>
    <t>FIXED DESIGN</t>
  </si>
  <si>
    <t>DOMES DESIGN</t>
  </si>
  <si>
    <t>TRACKED DESIGN</t>
  </si>
  <si>
    <t>Index (yield/capex)</t>
  </si>
  <si>
    <r>
      <t xml:space="preserve">INSTRUCTION: CELLS IN </t>
    </r>
    <r>
      <rPr>
        <b/>
        <u/>
        <sz val="12"/>
        <color theme="9"/>
        <rFont val="Calibri"/>
        <family val="2"/>
      </rPr>
      <t>GREEN</t>
    </r>
    <r>
      <rPr>
        <sz val="12"/>
        <color rgb="FF000000"/>
        <rFont val="Calibri"/>
        <family val="2"/>
      </rPr>
      <t xml:space="preserve"> ARE RESULTS FROM OTHER SHEETS. ONLY CHANGE THE </t>
    </r>
    <r>
      <rPr>
        <b/>
        <u/>
        <sz val="12"/>
        <color rgb="FF333399"/>
        <rFont val="Calibri"/>
        <family val="2"/>
      </rPr>
      <t>BLUE</t>
    </r>
    <r>
      <rPr>
        <sz val="12"/>
        <color rgb="FF000000"/>
        <rFont val="Calibri"/>
        <family val="2"/>
      </rPr>
      <t xml:space="preserve"> ASSUMPTIONS, DON'T CHANGE OTHER CELLS</t>
    </r>
  </si>
  <si>
    <t>Costing</t>
  </si>
  <si>
    <t>rigs</t>
  </si>
  <si>
    <t>power</t>
  </si>
  <si>
    <t>energy/day</t>
  </si>
  <si>
    <t>energy/year</t>
  </si>
  <si>
    <t>MWh</t>
  </si>
  <si>
    <t>energy/mnth</t>
  </si>
  <si>
    <t>Energy/Bitcoin</t>
  </si>
  <si>
    <t>KWH/BTC</t>
  </si>
  <si>
    <t>per KWh</t>
  </si>
  <si>
    <t>Cost of Energy</t>
  </si>
  <si>
    <t>BTC Value</t>
  </si>
  <si>
    <t>MWh/yr</t>
  </si>
  <si>
    <t>kWh/day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</si>
</sst>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42" formatCode="_(&quot;IDR&quot;* #,##0_);_(&quot;IDR&quot;* \(#,##0\);_(&quot;IDR&quot;* &quot;-&quot;_);_(@_)"/>
    <numFmt numFmtId="41" formatCode="_(* #,##0_);_(* \(#,##0\);_(* &quot;-&quot;_);_(@_)"/>
    <numFmt numFmtId="43" formatCode="_(* #,##0.00_);_(* \(#,##0.00\);_(* &quot;-&quot;??_);_(@_)"/>
    <numFmt numFmtId="164" formatCode="_(&quot;$&quot;* #,##0.000_);_(&quot;$&quot;* \(#,##0.000\);_(&quot;$&quot;* &quot;-&quot;??_);_(@_)"/>
    <numFmt numFmtId="165" formatCode="&quot;$&quot;#,##0.00"/>
    <numFmt numFmtId="166" formatCode="0.0%"/>
    <numFmt numFmtId="167" formatCode="_(&quot;$&quot;* #,##0.00_);_(&quot;$&quot;* \(#,##0.00\);_(&quot;$&quot;* &quot;-&quot;??_);_(@_)"/>
    <numFmt numFmtId="168" formatCode="_(&quot;$&quot;* #,##0_);_(&quot;$&quot;* \(#,##0\);_(&quot;$&quot;* &quot;-&quot;??_);_(@_)"/>
    <numFmt numFmtId="169" formatCode="_-* #,##0.00_-;\-* #,##0.00_-;_-* &quot;-&quot;??_-;_-@"/>
    <numFmt numFmtId="170" formatCode="_-* #,##0_-;\-* #,##0_-;_-* &quot;-&quot;??_-;_-@"/>
    <numFmt numFmtId="171" formatCode="_([$$-409]* #,##0_);_([$$-409]* \(#,##0\);_([$$-409]* &quot;-&quot;??_);_(@_)"/>
    <numFmt numFmtId="172" formatCode="_(* #,##0_);_(* \(#,##0\);_(* &quot;-&quot;??_);_(@_)"/>
    <numFmt numFmtId="173" formatCode="_(* #,##0.0_);_(* \(#,##0.0\);_(* &quot;-&quot;??_);_(@_)"/>
    <numFmt numFmtId="174" formatCode="_(* #,##0.000_);_(* \(#,##0.000\);_(* &quot;-&quot;??_);_(@_)"/>
    <numFmt numFmtId="175" formatCode="0.0"/>
    <numFmt numFmtId="176" formatCode="0.000"/>
    <numFmt numFmtId="177" formatCode="&quot;$&quot;#,##0.000"/>
    <numFmt numFmtId="178" formatCode="[$€-2]\ #,##0.000;[Red]\-[$€-2]\ #,##0.000"/>
    <numFmt numFmtId="179" formatCode="_([$$-409]* #,##0.00_);_([$$-409]* \(#,##0.00\);_([$$-409]* &quot;-&quot;??_);_(@_)"/>
    <numFmt numFmtId="180" formatCode="[$€-2]\ #,##0.00;[Red]\-[$€-2]\ #,##0.00"/>
    <numFmt numFmtId="181" formatCode="[$€ ]#,##0.00"/>
    <numFmt numFmtId="182" formatCode="_-* #,##0.0_-;\-* #,##0.0_-;_-* &quot;-&quot;??_-;_-@"/>
    <numFmt numFmtId="183" formatCode="_-[$£-809]* #,##0.00_-;\-[$£-809]* #,##0.00_-;_-[$£-809]* &quot;-&quot;??_-;_-@"/>
    <numFmt numFmtId="184" formatCode="[$Rp ]#,##0.00"/>
    <numFmt numFmtId="185" formatCode="_([$$-409]* #,##0.000_);_([$$-409]* \(#,##0.000\);_([$$-409]* &quot;-&quot;??_);_(@_)"/>
    <numFmt numFmtId="186" formatCode="_(* #,##0.0000_);_(* \(#,##0.0000\);_(* &quot;-&quot;??_);_(@_)"/>
    <numFmt numFmtId="187" formatCode="_(* #,##0.000_);_(* \(#,##0.000\);_(* &quot;-&quot;_);_(@_)"/>
    <numFmt numFmtId="188" formatCode="_([$$-409]* #,##0.0000_);_([$$-409]* \(#,##0.0000\);_([$$-409]* &quot;-&quot;??_);_(@_)"/>
    <numFmt numFmtId="189" formatCode="&quot;$&quot;#,##0.0000"/>
    <numFmt numFmtId="190" formatCode="_(* #,##0.0_);_(* \(#,##0.0\);_(* &quot;-&quot;_);_(@_)"/>
    <numFmt numFmtId="191" formatCode="_(* #,##0.00_);_(* \(#,##0.00\);_(* &quot;-&quot;?_);_(@_)"/>
    <numFmt numFmtId="192" formatCode="_(* #,##0.00_);_(* \(#,##0.00\);_(* &quot;-&quot;_);_(@_)"/>
  </numFmts>
  <fonts count="9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rgb="FF00000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16"/>
      <color rgb="FF000000"/>
      <name val="Calibri"/>
      <family val="2"/>
    </font>
    <font>
      <b/>
      <u/>
      <sz val="16"/>
      <color rgb="FF333399"/>
      <name val="Calibri"/>
      <family val="2"/>
    </font>
    <font>
      <b/>
      <sz val="14"/>
      <color rgb="FF000000"/>
      <name val="Calibri"/>
      <family val="2"/>
    </font>
    <font>
      <sz val="11"/>
      <color rgb="FF5B9BD5"/>
      <name val="Calibri"/>
      <family val="2"/>
    </font>
    <font>
      <i/>
      <sz val="11"/>
      <color rgb="FF000000"/>
      <name val="Calibri"/>
      <family val="2"/>
    </font>
    <font>
      <sz val="11"/>
      <color rgb="FFA5A5A5"/>
      <name val="Calibri"/>
      <family val="2"/>
    </font>
    <font>
      <sz val="11"/>
      <color rgb="FF000000"/>
      <name val="Calibri"/>
      <family val="2"/>
    </font>
    <font>
      <u/>
      <sz val="11"/>
      <color rgb="FF0563C1"/>
      <name val="Calibri"/>
      <family val="2"/>
    </font>
    <font>
      <sz val="11"/>
      <color rgb="FF003366"/>
      <name val="Arial"/>
      <family val="2"/>
    </font>
    <font>
      <b/>
      <u/>
      <sz val="11"/>
      <color rgb="FF000000"/>
      <name val="Calibri"/>
      <family val="2"/>
    </font>
    <font>
      <b/>
      <u/>
      <sz val="10"/>
      <color rgb="FF000000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i/>
      <sz val="11"/>
      <color rgb="FFA5A5A5"/>
      <name val="Calibri"/>
      <family val="2"/>
    </font>
    <font>
      <sz val="11"/>
      <color rgb="FFBFBFBF"/>
      <name val="Calibri"/>
      <family val="2"/>
    </font>
    <font>
      <sz val="10"/>
      <color rgb="FFA5A5A5"/>
      <name val="Arial Narrow"/>
      <family val="2"/>
    </font>
    <font>
      <sz val="10"/>
      <color theme="1"/>
      <name val="Calibri"/>
      <family val="2"/>
    </font>
    <font>
      <sz val="14"/>
      <color theme="1"/>
      <name val="Calibri"/>
      <family val="2"/>
    </font>
    <font>
      <sz val="11"/>
      <color theme="6"/>
      <name val="Calibri"/>
      <family val="2"/>
    </font>
    <font>
      <b/>
      <sz val="11"/>
      <color theme="1"/>
      <name val="Calibri"/>
      <family val="2"/>
    </font>
    <font>
      <b/>
      <u/>
      <sz val="20"/>
      <color theme="1"/>
      <name val="Calibri"/>
      <family val="2"/>
    </font>
    <font>
      <b/>
      <u/>
      <sz val="14"/>
      <color theme="1"/>
      <name val="Calibri"/>
      <family val="2"/>
    </font>
    <font>
      <b/>
      <u/>
      <sz val="11"/>
      <color theme="1"/>
      <name val="Calibri"/>
      <family val="2"/>
    </font>
    <font>
      <b/>
      <u/>
      <sz val="14"/>
      <color rgb="FF000000"/>
      <name val="Calibri"/>
      <family val="2"/>
    </font>
    <font>
      <u/>
      <sz val="11"/>
      <color theme="10"/>
      <name val="Calibri"/>
      <family val="2"/>
    </font>
    <font>
      <sz val="10"/>
      <color rgb="FF222222"/>
      <name val="Arial"/>
      <family val="2"/>
    </font>
    <font>
      <b/>
      <sz val="14"/>
      <color theme="1"/>
      <name val="Calibri"/>
      <family val="2"/>
    </font>
    <font>
      <sz val="10"/>
      <color theme="1"/>
      <name val="Helvetica Neue"/>
      <family val="2"/>
    </font>
    <font>
      <u/>
      <sz val="14"/>
      <color theme="1"/>
      <name val="Calibri"/>
      <family val="2"/>
    </font>
    <font>
      <u/>
      <sz val="10"/>
      <color theme="2" tint="-0.249977111117893"/>
      <name val="Arial"/>
      <family val="2"/>
    </font>
    <font>
      <sz val="10"/>
      <color theme="2" tint="-0.249977111117893"/>
      <name val="Arial"/>
      <family val="2"/>
    </font>
    <font>
      <sz val="11"/>
      <color theme="2" tint="-0.249977111117893"/>
      <name val="Calibri"/>
      <family val="2"/>
    </font>
    <font>
      <sz val="12"/>
      <color rgb="FF0070C0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Tahoma"/>
      <family val="2"/>
    </font>
    <font>
      <sz val="14"/>
      <name val="Tahoma"/>
      <family val="2"/>
    </font>
    <font>
      <sz val="18"/>
      <color theme="1"/>
      <name val="Calibri (Body)"/>
    </font>
    <font>
      <b/>
      <sz val="18"/>
      <color rgb="FF000000"/>
      <name val="Calibri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i/>
      <sz val="11"/>
      <color theme="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</font>
    <font>
      <u/>
      <sz val="11"/>
      <name val="Calibri"/>
      <family val="2"/>
    </font>
    <font>
      <sz val="10"/>
      <name val="Helvetica Neue"/>
      <family val="2"/>
    </font>
    <font>
      <i/>
      <sz val="11"/>
      <name val="Calibri"/>
      <family val="2"/>
    </font>
    <font>
      <sz val="11"/>
      <name val="Calibri (Body)"/>
    </font>
    <font>
      <b/>
      <u/>
      <sz val="11"/>
      <name val="Calibri"/>
      <family val="2"/>
    </font>
    <font>
      <sz val="11"/>
      <color theme="5" tint="-0.249977111117893"/>
      <name val="Calibri"/>
      <family val="2"/>
    </font>
    <font>
      <sz val="12"/>
      <color theme="5" tint="-0.249977111117893"/>
      <name val="Helvetica Neue"/>
      <family val="2"/>
    </font>
    <font>
      <sz val="11"/>
      <color rgb="FF00B050"/>
      <name val="Calibri"/>
      <family val="2"/>
    </font>
    <font>
      <sz val="18"/>
      <color rgb="FF00000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9"/>
      <name val="Calibri"/>
      <family val="2"/>
    </font>
    <font>
      <sz val="11"/>
      <color theme="4"/>
      <name val="Calibri"/>
      <family val="2"/>
    </font>
    <font>
      <b/>
      <u/>
      <sz val="16"/>
      <color theme="9"/>
      <name val="Calibri"/>
      <family val="2"/>
    </font>
    <font>
      <b/>
      <sz val="12"/>
      <color theme="9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u/>
      <sz val="10"/>
      <color theme="9"/>
      <name val="Calibri"/>
      <family val="2"/>
    </font>
    <font>
      <b/>
      <u/>
      <sz val="10"/>
      <color rgb="FF333399"/>
      <name val="Calibri"/>
      <family val="2"/>
    </font>
    <font>
      <sz val="11"/>
      <color rgb="FF0070C0"/>
      <name val="Calibri"/>
      <family val="2"/>
    </font>
    <font>
      <b/>
      <sz val="12"/>
      <color rgb="FF0070C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Tahoma"/>
      <family val="2"/>
    </font>
    <font>
      <b/>
      <sz val="11"/>
      <color theme="1"/>
      <name val="Calibri"/>
      <family val="2"/>
      <scheme val="minor"/>
    </font>
    <font>
      <b/>
      <sz val="11"/>
      <name val="Tahoma"/>
      <family val="2"/>
    </font>
    <font>
      <sz val="10"/>
      <name val="Arial"/>
      <family val="2"/>
    </font>
    <font>
      <sz val="12"/>
      <color theme="9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6"/>
      <color rgb="FF000000"/>
      <name val="Calibri (Body)"/>
    </font>
    <font>
      <sz val="16"/>
      <name val="Calibri (Body)"/>
    </font>
    <font>
      <b/>
      <sz val="12"/>
      <color theme="4"/>
      <name val="Calibri"/>
      <family val="2"/>
      <scheme val="minor"/>
    </font>
    <font>
      <b/>
      <sz val="12"/>
      <color rgb="FF00B050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rgb="FF000000"/>
      <name val="Calibri"/>
      <family val="2"/>
    </font>
    <font>
      <b/>
      <u/>
      <sz val="12"/>
      <color theme="9"/>
      <name val="Calibri"/>
      <family val="2"/>
    </font>
    <font>
      <b/>
      <u/>
      <sz val="12"/>
      <color rgb="FF333399"/>
      <name val="Calibri"/>
      <family val="2"/>
    </font>
    <font>
      <b/>
      <sz val="11"/>
      <color theme="9"/>
      <name val="Calibri"/>
      <family val="2"/>
    </font>
    <font>
      <b/>
      <sz val="10"/>
      <name val="Arial"/>
      <family val="2"/>
    </font>
    <font>
      <b/>
      <sz val="11"/>
      <color rgb="FF5B9BD5"/>
      <name val="Calibri"/>
      <family val="2"/>
    </font>
    <font>
      <b/>
      <sz val="11"/>
      <color theme="4"/>
      <name val="Calibri"/>
      <family val="2"/>
    </font>
    <font>
      <b/>
      <sz val="10"/>
      <color theme="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E7E6E6"/>
        <bgColor rgb="FFE7E6E6"/>
      </patternFill>
    </fill>
    <fill>
      <patternFill patternType="solid">
        <fgColor rgb="FFFBE4D5"/>
        <bgColor rgb="FFFBE4D5"/>
      </patternFill>
    </fill>
    <fill>
      <patternFill patternType="solid">
        <fgColor rgb="FFE2EFD9"/>
        <bgColor rgb="FFE2EFD9"/>
      </patternFill>
    </fill>
    <fill>
      <patternFill patternType="solid">
        <fgColor rgb="FFBFBFBF"/>
        <bgColor rgb="FFBFBFBF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5" tint="0.59999389629810485"/>
        <bgColor rgb="FFF2F2F2"/>
      </patternFill>
    </fill>
    <fill>
      <patternFill patternType="solid">
        <fgColor theme="7" tint="0.59999389629810485"/>
        <bgColor rgb="FFF2F2F2"/>
      </patternFill>
    </fill>
  </fills>
  <borders count="51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/>
      <right style="thin">
        <color indexed="64"/>
      </right>
      <top style="medium">
        <color rgb="FF000000"/>
      </top>
      <bottom style="medium">
        <color indexed="64"/>
      </bottom>
      <diagonal/>
    </border>
  </borders>
  <cellStyleXfs count="6">
    <xf numFmtId="0" fontId="0" fillId="0" borderId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71" fillId="0" borderId="0" applyNumberFormat="0" applyFill="0" applyBorder="0" applyAlignment="0" applyProtection="0"/>
  </cellStyleXfs>
  <cellXfs count="499">
    <xf numFmtId="0" fontId="0" fillId="0" borderId="0" xfId="0"/>
    <xf numFmtId="0" fontId="0" fillId="0" borderId="0" xfId="0" applyAlignment="1">
      <alignment wrapText="1"/>
    </xf>
    <xf numFmtId="0" fontId="3" fillId="0" borderId="0" xfId="4"/>
    <xf numFmtId="0" fontId="5" fillId="0" borderId="0" xfId="4" applyFont="1"/>
    <xf numFmtId="0" fontId="6" fillId="0" borderId="0" xfId="4" applyFont="1"/>
    <xf numFmtId="0" fontId="7" fillId="0" borderId="0" xfId="4" applyFont="1"/>
    <xf numFmtId="0" fontId="12" fillId="0" borderId="0" xfId="4" applyFont="1"/>
    <xf numFmtId="169" fontId="7" fillId="0" borderId="0" xfId="4" applyNumberFormat="1" applyFont="1"/>
    <xf numFmtId="0" fontId="17" fillId="0" borderId="0" xfId="4" applyFont="1"/>
    <xf numFmtId="0" fontId="18" fillId="0" borderId="0" xfId="4" applyFont="1"/>
    <xf numFmtId="172" fontId="19" fillId="0" borderId="0" xfId="4" applyNumberFormat="1" applyFont="1"/>
    <xf numFmtId="0" fontId="19" fillId="0" borderId="0" xfId="4" applyFont="1"/>
    <xf numFmtId="167" fontId="7" fillId="0" borderId="0" xfId="4" applyNumberFormat="1" applyFont="1"/>
    <xf numFmtId="168" fontId="20" fillId="0" borderId="0" xfId="4" applyNumberFormat="1" applyFont="1"/>
    <xf numFmtId="172" fontId="19" fillId="4" borderId="0" xfId="4" applyNumberFormat="1" applyFont="1" applyFill="1"/>
    <xf numFmtId="1" fontId="6" fillId="0" borderId="0" xfId="4" applyNumberFormat="1" applyFont="1"/>
    <xf numFmtId="1" fontId="19" fillId="0" borderId="0" xfId="4" applyNumberFormat="1" applyFont="1"/>
    <xf numFmtId="0" fontId="21" fillId="0" borderId="0" xfId="4" applyFont="1"/>
    <xf numFmtId="0" fontId="13" fillId="0" borderId="0" xfId="4" applyFont="1"/>
    <xf numFmtId="167" fontId="22" fillId="0" borderId="0" xfId="4" applyNumberFormat="1" applyFont="1"/>
    <xf numFmtId="172" fontId="23" fillId="0" borderId="0" xfId="4" applyNumberFormat="1" applyFont="1"/>
    <xf numFmtId="1" fontId="13" fillId="0" borderId="0" xfId="4" applyNumberFormat="1" applyFont="1"/>
    <xf numFmtId="9" fontId="19" fillId="0" borderId="0" xfId="4" applyNumberFormat="1" applyFont="1"/>
    <xf numFmtId="1" fontId="23" fillId="0" borderId="0" xfId="4" applyNumberFormat="1" applyFont="1"/>
    <xf numFmtId="0" fontId="23" fillId="0" borderId="0" xfId="4" applyFont="1"/>
    <xf numFmtId="167" fontId="24" fillId="0" borderId="0" xfId="4" applyNumberFormat="1" applyFont="1"/>
    <xf numFmtId="175" fontId="13" fillId="0" borderId="0" xfId="4" applyNumberFormat="1" applyFont="1"/>
    <xf numFmtId="43" fontId="23" fillId="0" borderId="0" xfId="4" applyNumberFormat="1" applyFont="1"/>
    <xf numFmtId="175" fontId="6" fillId="0" borderId="0" xfId="4" applyNumberFormat="1" applyFont="1"/>
    <xf numFmtId="43" fontId="19" fillId="0" borderId="0" xfId="4" applyNumberFormat="1" applyFont="1"/>
    <xf numFmtId="166" fontId="23" fillId="0" borderId="0" xfId="4" applyNumberFormat="1" applyFont="1"/>
    <xf numFmtId="166" fontId="13" fillId="0" borderId="0" xfId="4" applyNumberFormat="1" applyFont="1"/>
    <xf numFmtId="9" fontId="23" fillId="0" borderId="0" xfId="4" applyNumberFormat="1" applyFont="1"/>
    <xf numFmtId="166" fontId="6" fillId="0" borderId="0" xfId="4" applyNumberFormat="1" applyFont="1"/>
    <xf numFmtId="0" fontId="25" fillId="0" borderId="0" xfId="4" applyFont="1"/>
    <xf numFmtId="176" fontId="7" fillId="0" borderId="0" xfId="4" applyNumberFormat="1" applyFont="1" applyAlignment="1">
      <alignment horizontal="center"/>
    </xf>
    <xf numFmtId="9" fontId="7" fillId="0" borderId="0" xfId="4" applyNumberFormat="1" applyFont="1" applyAlignment="1">
      <alignment horizontal="center"/>
    </xf>
    <xf numFmtId="165" fontId="7" fillId="0" borderId="0" xfId="4" applyNumberFormat="1" applyFont="1" applyAlignment="1">
      <alignment horizontal="right"/>
    </xf>
    <xf numFmtId="176" fontId="26" fillId="0" borderId="0" xfId="4" applyNumberFormat="1" applyFont="1" applyAlignment="1">
      <alignment horizontal="right"/>
    </xf>
    <xf numFmtId="176" fontId="7" fillId="0" borderId="0" xfId="4" applyNumberFormat="1" applyFont="1" applyAlignment="1">
      <alignment horizontal="left"/>
    </xf>
    <xf numFmtId="176" fontId="7" fillId="5" borderId="9" xfId="4" applyNumberFormat="1" applyFont="1" applyFill="1" applyBorder="1" applyAlignment="1">
      <alignment horizontal="center"/>
    </xf>
    <xf numFmtId="1" fontId="7" fillId="5" borderId="11" xfId="4" applyNumberFormat="1" applyFont="1" applyFill="1" applyBorder="1" applyAlignment="1">
      <alignment horizontal="center"/>
    </xf>
    <xf numFmtId="176" fontId="27" fillId="6" borderId="0" xfId="4" applyNumberFormat="1" applyFont="1" applyFill="1" applyAlignment="1">
      <alignment horizontal="left"/>
    </xf>
    <xf numFmtId="0" fontId="28" fillId="0" borderId="0" xfId="4" applyFont="1"/>
    <xf numFmtId="176" fontId="7" fillId="5" borderId="5" xfId="4" applyNumberFormat="1" applyFont="1" applyFill="1" applyBorder="1" applyAlignment="1">
      <alignment horizontal="center"/>
    </xf>
    <xf numFmtId="176" fontId="7" fillId="5" borderId="12" xfId="4" applyNumberFormat="1" applyFont="1" applyFill="1" applyBorder="1" applyAlignment="1">
      <alignment horizontal="center"/>
    </xf>
    <xf numFmtId="176" fontId="7" fillId="5" borderId="13" xfId="4" applyNumberFormat="1" applyFont="1" applyFill="1" applyBorder="1" applyAlignment="1">
      <alignment horizontal="center"/>
    </xf>
    <xf numFmtId="176" fontId="7" fillId="5" borderId="15" xfId="4" applyNumberFormat="1" applyFont="1" applyFill="1" applyBorder="1" applyAlignment="1">
      <alignment horizontal="center"/>
    </xf>
    <xf numFmtId="0" fontId="29" fillId="0" borderId="0" xfId="4" applyFont="1"/>
    <xf numFmtId="0" fontId="29" fillId="3" borderId="6" xfId="4" applyFont="1" applyFill="1" applyBorder="1"/>
    <xf numFmtId="0" fontId="30" fillId="3" borderId="6" xfId="4" applyFont="1" applyFill="1" applyBorder="1" applyAlignment="1">
      <alignment horizontal="center"/>
    </xf>
    <xf numFmtId="176" fontId="30" fillId="3" borderId="6" xfId="4" applyNumberFormat="1" applyFont="1" applyFill="1" applyBorder="1" applyAlignment="1">
      <alignment horizontal="center"/>
    </xf>
    <xf numFmtId="9" fontId="30" fillId="3" borderId="6" xfId="4" applyNumberFormat="1" applyFont="1" applyFill="1" applyBorder="1" applyAlignment="1">
      <alignment horizontal="center"/>
    </xf>
    <xf numFmtId="165" fontId="30" fillId="3" borderId="6" xfId="4" applyNumberFormat="1" applyFont="1" applyFill="1" applyBorder="1" applyAlignment="1">
      <alignment horizontal="right"/>
    </xf>
    <xf numFmtId="2" fontId="30" fillId="3" borderId="6" xfId="4" applyNumberFormat="1" applyFont="1" applyFill="1" applyBorder="1" applyAlignment="1">
      <alignment horizontal="right"/>
    </xf>
    <xf numFmtId="0" fontId="30" fillId="3" borderId="6" xfId="4" applyFont="1" applyFill="1" applyBorder="1" applyAlignment="1">
      <alignment horizontal="left"/>
    </xf>
    <xf numFmtId="0" fontId="30" fillId="3" borderId="6" xfId="4" applyFont="1" applyFill="1" applyBorder="1"/>
    <xf numFmtId="0" fontId="7" fillId="0" borderId="0" xfId="4" applyFont="1" applyAlignment="1">
      <alignment horizontal="left"/>
    </xf>
    <xf numFmtId="177" fontId="14" fillId="0" borderId="0" xfId="4" applyNumberFormat="1" applyFont="1" applyAlignment="1">
      <alignment horizontal="right"/>
    </xf>
    <xf numFmtId="165" fontId="26" fillId="0" borderId="0" xfId="4" applyNumberFormat="1" applyFont="1" applyAlignment="1">
      <alignment horizontal="right"/>
    </xf>
    <xf numFmtId="0" fontId="14" fillId="0" borderId="0" xfId="4" applyFont="1" applyAlignment="1">
      <alignment horizontal="left"/>
    </xf>
    <xf numFmtId="178" fontId="26" fillId="0" borderId="0" xfId="4" applyNumberFormat="1" applyFont="1" applyAlignment="1">
      <alignment horizontal="right"/>
    </xf>
    <xf numFmtId="0" fontId="14" fillId="0" borderId="0" xfId="4" applyFont="1"/>
    <xf numFmtId="176" fontId="14" fillId="0" borderId="0" xfId="4" applyNumberFormat="1" applyFont="1" applyAlignment="1">
      <alignment horizontal="center"/>
    </xf>
    <xf numFmtId="9" fontId="14" fillId="0" borderId="0" xfId="4" applyNumberFormat="1" applyFont="1" applyAlignment="1">
      <alignment horizontal="center"/>
    </xf>
    <xf numFmtId="165" fontId="14" fillId="0" borderId="0" xfId="4" applyNumberFormat="1" applyFont="1" applyAlignment="1">
      <alignment horizontal="right"/>
    </xf>
    <xf numFmtId="176" fontId="14" fillId="0" borderId="0" xfId="4" applyNumberFormat="1" applyFont="1" applyAlignment="1">
      <alignment horizontal="left"/>
    </xf>
    <xf numFmtId="0" fontId="31" fillId="0" borderId="0" xfId="4" applyFont="1"/>
    <xf numFmtId="2" fontId="26" fillId="0" borderId="0" xfId="4" applyNumberFormat="1" applyFont="1" applyAlignment="1">
      <alignment horizontal="right"/>
    </xf>
    <xf numFmtId="179" fontId="14" fillId="0" borderId="0" xfId="4" applyNumberFormat="1" applyFont="1" applyAlignment="1">
      <alignment horizontal="center"/>
    </xf>
    <xf numFmtId="170" fontId="14" fillId="0" borderId="0" xfId="4" applyNumberFormat="1" applyFont="1" applyAlignment="1">
      <alignment horizontal="right"/>
    </xf>
    <xf numFmtId="0" fontId="32" fillId="0" borderId="0" xfId="4" applyFont="1" applyAlignment="1">
      <alignment horizontal="left"/>
    </xf>
    <xf numFmtId="180" fontId="26" fillId="0" borderId="0" xfId="4" applyNumberFormat="1" applyFont="1" applyAlignment="1">
      <alignment horizontal="right"/>
    </xf>
    <xf numFmtId="0" fontId="33" fillId="0" borderId="0" xfId="4" applyFont="1" applyAlignment="1">
      <alignment vertical="center" wrapText="1"/>
    </xf>
    <xf numFmtId="179" fontId="7" fillId="0" borderId="0" xfId="4" applyNumberFormat="1" applyFont="1" applyAlignment="1">
      <alignment horizontal="center"/>
    </xf>
    <xf numFmtId="181" fontId="26" fillId="0" borderId="0" xfId="4" applyNumberFormat="1" applyFont="1" applyAlignment="1">
      <alignment horizontal="right"/>
    </xf>
    <xf numFmtId="0" fontId="34" fillId="0" borderId="0" xfId="4" applyFont="1"/>
    <xf numFmtId="170" fontId="26" fillId="0" borderId="0" xfId="4" applyNumberFormat="1" applyFont="1" applyAlignment="1">
      <alignment horizontal="right"/>
    </xf>
    <xf numFmtId="0" fontId="7" fillId="0" borderId="0" xfId="4" applyFont="1" applyAlignment="1">
      <alignment horizontal="left" wrapText="1"/>
    </xf>
    <xf numFmtId="182" fontId="14" fillId="0" borderId="0" xfId="4" applyNumberFormat="1" applyFont="1" applyAlignment="1">
      <alignment horizontal="right"/>
    </xf>
    <xf numFmtId="0" fontId="29" fillId="0" borderId="0" xfId="4" applyFont="1" applyAlignment="1">
      <alignment horizontal="left"/>
    </xf>
    <xf numFmtId="0" fontId="35" fillId="0" borderId="0" xfId="4" applyFont="1"/>
    <xf numFmtId="0" fontId="36" fillId="0" borderId="0" xfId="4" applyFont="1"/>
    <xf numFmtId="177" fontId="7" fillId="0" borderId="0" xfId="4" applyNumberFormat="1" applyFont="1" applyAlignment="1">
      <alignment horizontal="right"/>
    </xf>
    <xf numFmtId="183" fontId="26" fillId="0" borderId="0" xfId="4" applyNumberFormat="1" applyFont="1" applyAlignment="1">
      <alignment horizontal="right"/>
    </xf>
    <xf numFmtId="184" fontId="26" fillId="0" borderId="0" xfId="4" applyNumberFormat="1" applyFont="1" applyAlignment="1">
      <alignment horizontal="right"/>
    </xf>
    <xf numFmtId="0" fontId="26" fillId="0" borderId="0" xfId="4" applyFont="1" applyAlignment="1">
      <alignment horizontal="right"/>
    </xf>
    <xf numFmtId="0" fontId="2" fillId="0" borderId="0" xfId="0" applyFont="1"/>
    <xf numFmtId="0" fontId="0" fillId="0" borderId="22" xfId="0" applyBorder="1"/>
    <xf numFmtId="0" fontId="0" fillId="0" borderId="24" xfId="0" applyBorder="1"/>
    <xf numFmtId="0" fontId="0" fillId="0" borderId="25" xfId="0" applyBorder="1"/>
    <xf numFmtId="0" fontId="0" fillId="0" borderId="27" xfId="0" applyBorder="1"/>
    <xf numFmtId="0" fontId="0" fillId="0" borderId="28" xfId="0" applyBorder="1"/>
    <xf numFmtId="0" fontId="0" fillId="0" borderId="30" xfId="0" applyBorder="1"/>
    <xf numFmtId="0" fontId="0" fillId="0" borderId="16" xfId="0" applyBorder="1"/>
    <xf numFmtId="0" fontId="0" fillId="0" borderId="31" xfId="0" applyBorder="1"/>
    <xf numFmtId="41" fontId="2" fillId="0" borderId="0" xfId="1" applyFont="1" applyBorder="1"/>
    <xf numFmtId="0" fontId="45" fillId="0" borderId="0" xfId="4" applyFont="1"/>
    <xf numFmtId="0" fontId="6" fillId="0" borderId="29" xfId="4" applyFont="1" applyBorder="1"/>
    <xf numFmtId="0" fontId="7" fillId="0" borderId="29" xfId="4" applyFont="1" applyBorder="1"/>
    <xf numFmtId="0" fontId="3" fillId="0" borderId="29" xfId="4" applyBorder="1"/>
    <xf numFmtId="0" fontId="6" fillId="0" borderId="32" xfId="4" applyFont="1" applyBorder="1"/>
    <xf numFmtId="0" fontId="6" fillId="0" borderId="33" xfId="4" applyFont="1" applyBorder="1"/>
    <xf numFmtId="0" fontId="11" fillId="0" borderId="0" xfId="4" applyFont="1"/>
    <xf numFmtId="0" fontId="6" fillId="0" borderId="34" xfId="4" applyFont="1" applyBorder="1"/>
    <xf numFmtId="0" fontId="15" fillId="0" borderId="0" xfId="4" applyFont="1" applyAlignment="1">
      <alignment vertical="top"/>
    </xf>
    <xf numFmtId="0" fontId="3" fillId="0" borderId="35" xfId="4" applyBorder="1"/>
    <xf numFmtId="0" fontId="6" fillId="0" borderId="35" xfId="4" applyFont="1" applyBorder="1"/>
    <xf numFmtId="0" fontId="6" fillId="0" borderId="36" xfId="4" applyFont="1" applyBorder="1"/>
    <xf numFmtId="172" fontId="6" fillId="0" borderId="0" xfId="4" applyNumberFormat="1" applyFont="1"/>
    <xf numFmtId="0" fontId="0" fillId="0" borderId="23" xfId="0" applyBorder="1"/>
    <xf numFmtId="0" fontId="0" fillId="0" borderId="26" xfId="0" applyBorder="1"/>
    <xf numFmtId="0" fontId="3" fillId="0" borderId="23" xfId="4" applyBorder="1"/>
    <xf numFmtId="0" fontId="44" fillId="0" borderId="0" xfId="0" applyFont="1"/>
    <xf numFmtId="0" fontId="41" fillId="0" borderId="0" xfId="0" applyFont="1"/>
    <xf numFmtId="0" fontId="2" fillId="0" borderId="23" xfId="0" applyFont="1" applyBorder="1"/>
    <xf numFmtId="0" fontId="2" fillId="0" borderId="31" xfId="0" applyFont="1" applyBorder="1"/>
    <xf numFmtId="0" fontId="3" fillId="0" borderId="24" xfId="4" applyBorder="1"/>
    <xf numFmtId="0" fontId="6" fillId="0" borderId="31" xfId="4" applyFont="1" applyBorder="1"/>
    <xf numFmtId="0" fontId="6" fillId="0" borderId="30" xfId="4" applyFont="1" applyBorder="1"/>
    <xf numFmtId="0" fontId="45" fillId="0" borderId="16" xfId="4" applyFont="1" applyBorder="1"/>
    <xf numFmtId="0" fontId="8" fillId="0" borderId="16" xfId="4" applyFont="1" applyBorder="1"/>
    <xf numFmtId="0" fontId="5" fillId="0" borderId="42" xfId="4" applyFont="1" applyBorder="1"/>
    <xf numFmtId="0" fontId="6" fillId="0" borderId="16" xfId="4" applyFont="1" applyBorder="1"/>
    <xf numFmtId="0" fontId="12" fillId="0" borderId="16" xfId="4" applyFont="1" applyBorder="1"/>
    <xf numFmtId="0" fontId="48" fillId="0" borderId="16" xfId="4" applyFont="1" applyBorder="1"/>
    <xf numFmtId="0" fontId="3" fillId="0" borderId="44" xfId="4" applyBorder="1"/>
    <xf numFmtId="0" fontId="49" fillId="0" borderId="23" xfId="4" applyFont="1" applyBorder="1"/>
    <xf numFmtId="179" fontId="49" fillId="0" borderId="23" xfId="1" applyNumberFormat="1" applyFont="1" applyBorder="1"/>
    <xf numFmtId="9" fontId="49" fillId="0" borderId="24" xfId="3" applyFont="1" applyBorder="1" applyAlignment="1">
      <alignment horizontal="center"/>
    </xf>
    <xf numFmtId="9" fontId="49" fillId="0" borderId="0" xfId="3" applyFont="1" applyFill="1" applyBorder="1" applyAlignment="1">
      <alignment horizontal="center"/>
    </xf>
    <xf numFmtId="0" fontId="49" fillId="0" borderId="0" xfId="4" applyFont="1"/>
    <xf numFmtId="0" fontId="49" fillId="0" borderId="16" xfId="4" applyFont="1" applyBorder="1"/>
    <xf numFmtId="179" fontId="49" fillId="0" borderId="0" xfId="1" applyNumberFormat="1" applyFont="1" applyBorder="1"/>
    <xf numFmtId="9" fontId="49" fillId="0" borderId="31" xfId="3" applyFont="1" applyBorder="1" applyAlignment="1">
      <alignment horizontal="center"/>
    </xf>
    <xf numFmtId="167" fontId="4" fillId="0" borderId="0" xfId="4" applyNumberFormat="1" applyFont="1"/>
    <xf numFmtId="165" fontId="4" fillId="0" borderId="0" xfId="4" applyNumberFormat="1" applyFont="1"/>
    <xf numFmtId="179" fontId="4" fillId="0" borderId="0" xfId="1" applyNumberFormat="1" applyFont="1" applyBorder="1" applyAlignment="1">
      <alignment horizontal="center"/>
    </xf>
    <xf numFmtId="166" fontId="4" fillId="0" borderId="0" xfId="4" applyNumberFormat="1" applyFont="1"/>
    <xf numFmtId="164" fontId="4" fillId="0" borderId="0" xfId="4" applyNumberFormat="1" applyFont="1"/>
    <xf numFmtId="9" fontId="4" fillId="0" borderId="31" xfId="3" applyFont="1" applyBorder="1" applyAlignment="1">
      <alignment horizontal="center"/>
    </xf>
    <xf numFmtId="9" fontId="4" fillId="0" borderId="0" xfId="3" applyFont="1" applyFill="1" applyBorder="1" applyAlignment="1">
      <alignment horizontal="center"/>
    </xf>
    <xf numFmtId="0" fontId="4" fillId="0" borderId="0" xfId="4" applyFont="1"/>
    <xf numFmtId="9" fontId="4" fillId="0" borderId="0" xfId="4" applyNumberFormat="1" applyFont="1"/>
    <xf numFmtId="167" fontId="4" fillId="0" borderId="16" xfId="4" applyNumberFormat="1" applyFont="1" applyBorder="1"/>
    <xf numFmtId="167" fontId="4" fillId="2" borderId="0" xfId="4" applyNumberFormat="1" applyFont="1" applyFill="1"/>
    <xf numFmtId="167" fontId="4" fillId="2" borderId="16" xfId="4" applyNumberFormat="1" applyFont="1" applyFill="1" applyBorder="1"/>
    <xf numFmtId="165" fontId="50" fillId="0" borderId="0" xfId="4" applyNumberFormat="1" applyFont="1" applyAlignment="1">
      <alignment horizontal="center"/>
    </xf>
    <xf numFmtId="165" fontId="4" fillId="0" borderId="0" xfId="4" applyNumberFormat="1" applyFont="1" applyAlignment="1">
      <alignment horizontal="center"/>
    </xf>
    <xf numFmtId="179" fontId="51" fillId="0" borderId="28" xfId="1" applyNumberFormat="1" applyFont="1" applyBorder="1" applyAlignment="1">
      <alignment horizontal="center"/>
    </xf>
    <xf numFmtId="166" fontId="51" fillId="0" borderId="29" xfId="4" applyNumberFormat="1" applyFont="1" applyBorder="1" applyAlignment="1">
      <alignment horizontal="center"/>
    </xf>
    <xf numFmtId="166" fontId="4" fillId="0" borderId="29" xfId="4" applyNumberFormat="1" applyFont="1" applyBorder="1"/>
    <xf numFmtId="164" fontId="51" fillId="0" borderId="29" xfId="4" applyNumberFormat="1" applyFont="1" applyBorder="1" applyAlignment="1">
      <alignment horizontal="center"/>
    </xf>
    <xf numFmtId="164" fontId="51" fillId="0" borderId="46" xfId="4" applyNumberFormat="1" applyFont="1" applyBorder="1" applyAlignment="1">
      <alignment horizontal="center"/>
    </xf>
    <xf numFmtId="167" fontId="4" fillId="0" borderId="46" xfId="4" applyNumberFormat="1" applyFont="1" applyBorder="1" applyAlignment="1">
      <alignment horizontal="center"/>
    </xf>
    <xf numFmtId="167" fontId="4" fillId="0" borderId="0" xfId="4" applyNumberFormat="1" applyFont="1" applyAlignment="1">
      <alignment horizontal="center"/>
    </xf>
    <xf numFmtId="165" fontId="51" fillId="0" borderId="0" xfId="4" applyNumberFormat="1" applyFont="1" applyAlignment="1">
      <alignment horizontal="center"/>
    </xf>
    <xf numFmtId="164" fontId="51" fillId="0" borderId="0" xfId="4" applyNumberFormat="1" applyFont="1" applyAlignment="1">
      <alignment horizontal="center"/>
    </xf>
    <xf numFmtId="167" fontId="50" fillId="0" borderId="38" xfId="4" applyNumberFormat="1" applyFont="1" applyBorder="1" applyAlignment="1">
      <alignment horizontal="left" vertical="center"/>
    </xf>
    <xf numFmtId="167" fontId="50" fillId="0" borderId="8" xfId="4" applyNumberFormat="1" applyFont="1" applyBorder="1" applyAlignment="1">
      <alignment horizontal="center" vertical="center"/>
    </xf>
    <xf numFmtId="165" fontId="50" fillId="0" borderId="8" xfId="4" applyNumberFormat="1" applyFont="1" applyBorder="1" applyAlignment="1">
      <alignment horizontal="center" vertical="center" wrapText="1"/>
    </xf>
    <xf numFmtId="165" fontId="50" fillId="0" borderId="17" xfId="4" applyNumberFormat="1" applyFont="1" applyBorder="1" applyAlignment="1">
      <alignment horizontal="center" vertical="center" wrapText="1"/>
    </xf>
    <xf numFmtId="165" fontId="50" fillId="0" borderId="16" xfId="4" applyNumberFormat="1" applyFont="1" applyBorder="1" applyAlignment="1">
      <alignment horizontal="center" vertical="center" wrapText="1"/>
    </xf>
    <xf numFmtId="179" fontId="4" fillId="0" borderId="16" xfId="1" applyNumberFormat="1" applyFont="1" applyBorder="1" applyAlignment="1">
      <alignment horizontal="center"/>
    </xf>
    <xf numFmtId="164" fontId="4" fillId="0" borderId="20" xfId="4" applyNumberFormat="1" applyFont="1" applyBorder="1"/>
    <xf numFmtId="9" fontId="4" fillId="0" borderId="20" xfId="3" applyFont="1" applyBorder="1" applyAlignment="1">
      <alignment horizontal="center"/>
    </xf>
    <xf numFmtId="10" fontId="4" fillId="0" borderId="0" xfId="4" applyNumberFormat="1" applyFont="1"/>
    <xf numFmtId="167" fontId="50" fillId="3" borderId="19" xfId="4" applyNumberFormat="1" applyFont="1" applyFill="1" applyBorder="1"/>
    <xf numFmtId="1" fontId="4" fillId="3" borderId="7" xfId="4" applyNumberFormat="1" applyFont="1" applyFill="1" applyBorder="1" applyAlignment="1">
      <alignment horizontal="center"/>
    </xf>
    <xf numFmtId="167" fontId="4" fillId="3" borderId="7" xfId="4" applyNumberFormat="1" applyFont="1" applyFill="1" applyBorder="1"/>
    <xf numFmtId="165" fontId="4" fillId="3" borderId="7" xfId="4" applyNumberFormat="1" applyFont="1" applyFill="1" applyBorder="1"/>
    <xf numFmtId="165" fontId="4" fillId="3" borderId="18" xfId="4" applyNumberFormat="1" applyFont="1" applyFill="1" applyBorder="1"/>
    <xf numFmtId="165" fontId="4" fillId="0" borderId="19" xfId="4" applyNumberFormat="1" applyFont="1" applyBorder="1"/>
    <xf numFmtId="179" fontId="4" fillId="3" borderId="19" xfId="1" applyNumberFormat="1" applyFont="1" applyFill="1" applyBorder="1" applyAlignment="1">
      <alignment horizontal="center"/>
    </xf>
    <xf numFmtId="166" fontId="4" fillId="3" borderId="6" xfId="4" applyNumberFormat="1" applyFont="1" applyFill="1" applyBorder="1"/>
    <xf numFmtId="164" fontId="4" fillId="3" borderId="6" xfId="4" applyNumberFormat="1" applyFont="1" applyFill="1" applyBorder="1"/>
    <xf numFmtId="164" fontId="4" fillId="3" borderId="21" xfId="4" applyNumberFormat="1" applyFont="1" applyFill="1" applyBorder="1"/>
    <xf numFmtId="9" fontId="4" fillId="3" borderId="21" xfId="3" applyFont="1" applyFill="1" applyBorder="1" applyAlignment="1">
      <alignment horizontal="center"/>
    </xf>
    <xf numFmtId="172" fontId="4" fillId="0" borderId="2" xfId="4" applyNumberFormat="1" applyFont="1" applyBorder="1" applyAlignment="1">
      <alignment vertical="center"/>
    </xf>
    <xf numFmtId="167" fontId="4" fillId="0" borderId="2" xfId="4" applyNumberFormat="1" applyFont="1" applyBorder="1"/>
    <xf numFmtId="165" fontId="4" fillId="0" borderId="2" xfId="4" applyNumberFormat="1" applyFont="1" applyBorder="1"/>
    <xf numFmtId="165" fontId="4" fillId="0" borderId="1" xfId="4" applyNumberFormat="1" applyFont="1" applyBorder="1"/>
    <xf numFmtId="165" fontId="4" fillId="0" borderId="16" xfId="4" applyNumberFormat="1" applyFont="1" applyBorder="1"/>
    <xf numFmtId="168" fontId="4" fillId="0" borderId="0" xfId="4" applyNumberFormat="1" applyFont="1"/>
    <xf numFmtId="172" fontId="4" fillId="2" borderId="2" xfId="4" applyNumberFormat="1" applyFont="1" applyFill="1" applyBorder="1" applyAlignment="1">
      <alignment vertical="center"/>
    </xf>
    <xf numFmtId="165" fontId="4" fillId="2" borderId="2" xfId="4" applyNumberFormat="1" applyFont="1" applyFill="1" applyBorder="1"/>
    <xf numFmtId="165" fontId="4" fillId="2" borderId="1" xfId="4" applyNumberFormat="1" applyFont="1" applyFill="1" applyBorder="1"/>
    <xf numFmtId="1" fontId="4" fillId="0" borderId="2" xfId="4" applyNumberFormat="1" applyFont="1" applyBorder="1" applyAlignment="1">
      <alignment vertical="center"/>
    </xf>
    <xf numFmtId="1" fontId="4" fillId="3" borderId="7" xfId="4" applyNumberFormat="1" applyFont="1" applyFill="1" applyBorder="1" applyAlignment="1">
      <alignment vertical="center"/>
    </xf>
    <xf numFmtId="0" fontId="52" fillId="0" borderId="16" xfId="4" applyFont="1" applyBorder="1"/>
    <xf numFmtId="0" fontId="49" fillId="0" borderId="40" xfId="4" applyFont="1" applyBorder="1"/>
    <xf numFmtId="9" fontId="4" fillId="0" borderId="40" xfId="3" applyFont="1" applyFill="1" applyBorder="1" applyAlignment="1">
      <alignment horizontal="center"/>
    </xf>
    <xf numFmtId="0" fontId="4" fillId="0" borderId="16" xfId="4" applyFont="1" applyBorder="1" applyAlignment="1">
      <alignment horizontal="left"/>
    </xf>
    <xf numFmtId="189" fontId="4" fillId="0" borderId="2" xfId="4" applyNumberFormat="1" applyFont="1" applyBorder="1"/>
    <xf numFmtId="167" fontId="53" fillId="0" borderId="16" xfId="4" applyNumberFormat="1" applyFont="1" applyBorder="1"/>
    <xf numFmtId="179" fontId="4" fillId="0" borderId="16" xfId="1" applyNumberFormat="1" applyFont="1" applyBorder="1"/>
    <xf numFmtId="167" fontId="4" fillId="0" borderId="16" xfId="4" applyNumberFormat="1" applyFont="1" applyBorder="1" applyAlignment="1">
      <alignment horizontal="left"/>
    </xf>
    <xf numFmtId="167" fontId="4" fillId="2" borderId="2" xfId="4" applyNumberFormat="1" applyFont="1" applyFill="1" applyBorder="1"/>
    <xf numFmtId="9" fontId="49" fillId="0" borderId="20" xfId="0" applyNumberFormat="1" applyFont="1" applyBorder="1" applyAlignment="1">
      <alignment horizontal="center"/>
    </xf>
    <xf numFmtId="9" fontId="49" fillId="0" borderId="0" xfId="0" applyNumberFormat="1" applyFont="1" applyAlignment="1">
      <alignment horizontal="center"/>
    </xf>
    <xf numFmtId="1" fontId="4" fillId="2" borderId="2" xfId="4" applyNumberFormat="1" applyFont="1" applyFill="1" applyBorder="1" applyAlignment="1">
      <alignment vertical="center"/>
    </xf>
    <xf numFmtId="0" fontId="54" fillId="0" borderId="16" xfId="4" applyFont="1" applyBorder="1" applyAlignment="1">
      <alignment horizontal="left"/>
    </xf>
    <xf numFmtId="0" fontId="49" fillId="0" borderId="37" xfId="4" applyFont="1" applyBorder="1"/>
    <xf numFmtId="179" fontId="49" fillId="0" borderId="37" xfId="1" applyNumberFormat="1" applyFont="1" applyFill="1" applyBorder="1"/>
    <xf numFmtId="9" fontId="4" fillId="0" borderId="20" xfId="3" applyFont="1" applyFill="1" applyBorder="1" applyAlignment="1">
      <alignment horizontal="center"/>
    </xf>
    <xf numFmtId="179" fontId="49" fillId="0" borderId="16" xfId="1" applyNumberFormat="1" applyFont="1" applyFill="1" applyBorder="1"/>
    <xf numFmtId="179" fontId="4" fillId="0" borderId="16" xfId="1" applyNumberFormat="1" applyFont="1" applyFill="1" applyBorder="1" applyAlignment="1">
      <alignment horizontal="center"/>
    </xf>
    <xf numFmtId="167" fontId="50" fillId="0" borderId="16" xfId="4" applyNumberFormat="1" applyFont="1" applyBorder="1"/>
    <xf numFmtId="1" fontId="4" fillId="2" borderId="2" xfId="4" applyNumberFormat="1" applyFont="1" applyFill="1" applyBorder="1" applyAlignment="1">
      <alignment horizontal="center"/>
    </xf>
    <xf numFmtId="165" fontId="50" fillId="0" borderId="3" xfId="4" applyNumberFormat="1" applyFont="1" applyBorder="1"/>
    <xf numFmtId="165" fontId="50" fillId="0" borderId="16" xfId="4" applyNumberFormat="1" applyFont="1" applyBorder="1"/>
    <xf numFmtId="166" fontId="4" fillId="0" borderId="29" xfId="4" applyNumberFormat="1" applyFont="1" applyBorder="1" applyAlignment="1">
      <alignment horizontal="center"/>
    </xf>
    <xf numFmtId="164" fontId="4" fillId="0" borderId="30" xfId="4" applyNumberFormat="1" applyFont="1" applyBorder="1"/>
    <xf numFmtId="9" fontId="4" fillId="0" borderId="16" xfId="3" applyFont="1" applyFill="1" applyBorder="1" applyAlignment="1">
      <alignment horizontal="left"/>
    </xf>
    <xf numFmtId="9" fontId="49" fillId="0" borderId="20" xfId="3" applyFont="1" applyBorder="1" applyAlignment="1">
      <alignment horizontal="center"/>
    </xf>
    <xf numFmtId="0" fontId="4" fillId="0" borderId="16" xfId="4" applyFont="1" applyBorder="1"/>
    <xf numFmtId="165" fontId="4" fillId="0" borderId="16" xfId="4" applyNumberFormat="1" applyFont="1" applyBorder="1" applyAlignment="1">
      <alignment horizontal="left"/>
    </xf>
    <xf numFmtId="0" fontId="55" fillId="7" borderId="28" xfId="4" applyFont="1" applyFill="1" applyBorder="1"/>
    <xf numFmtId="0" fontId="55" fillId="7" borderId="29" xfId="4" applyFont="1" applyFill="1" applyBorder="1"/>
    <xf numFmtId="9" fontId="55" fillId="7" borderId="29" xfId="3" applyFont="1" applyFill="1" applyBorder="1"/>
    <xf numFmtId="165" fontId="55" fillId="7" borderId="30" xfId="4" applyNumberFormat="1" applyFont="1" applyFill="1" applyBorder="1"/>
    <xf numFmtId="170" fontId="4" fillId="0" borderId="0" xfId="4" applyNumberFormat="1" applyFont="1" applyAlignment="1">
      <alignment horizontal="center"/>
    </xf>
    <xf numFmtId="165" fontId="4" fillId="0" borderId="16" xfId="4" applyNumberFormat="1" applyFont="1" applyBorder="1" applyAlignment="1">
      <alignment horizontal="center"/>
    </xf>
    <xf numFmtId="0" fontId="50" fillId="0" borderId="0" xfId="4" applyFont="1"/>
    <xf numFmtId="168" fontId="50" fillId="0" borderId="0" xfId="4" applyNumberFormat="1" applyFont="1"/>
    <xf numFmtId="9" fontId="50" fillId="0" borderId="0" xfId="4" applyNumberFormat="1" applyFont="1"/>
    <xf numFmtId="170" fontId="50" fillId="8" borderId="28" xfId="4" applyNumberFormat="1" applyFont="1" applyFill="1" applyBorder="1" applyAlignment="1">
      <alignment horizontal="left"/>
    </xf>
    <xf numFmtId="0" fontId="49" fillId="8" borderId="29" xfId="4" applyFont="1" applyFill="1" applyBorder="1"/>
    <xf numFmtId="165" fontId="4" fillId="8" borderId="29" xfId="4" applyNumberFormat="1" applyFont="1" applyFill="1" applyBorder="1" applyAlignment="1">
      <alignment horizontal="center"/>
    </xf>
    <xf numFmtId="165" fontId="50" fillId="8" borderId="30" xfId="4" applyNumberFormat="1" applyFont="1" applyFill="1" applyBorder="1" applyAlignment="1">
      <alignment horizontal="right"/>
    </xf>
    <xf numFmtId="167" fontId="4" fillId="0" borderId="25" xfId="4" applyNumberFormat="1" applyFont="1" applyBorder="1"/>
    <xf numFmtId="170" fontId="4" fillId="0" borderId="26" xfId="4" applyNumberFormat="1" applyFont="1" applyBorder="1" applyAlignment="1">
      <alignment horizontal="center"/>
    </xf>
    <xf numFmtId="165" fontId="4" fillId="0" borderId="26" xfId="4" applyNumberFormat="1" applyFont="1" applyBorder="1" applyAlignment="1">
      <alignment horizontal="center"/>
    </xf>
    <xf numFmtId="165" fontId="4" fillId="0" borderId="25" xfId="4" applyNumberFormat="1" applyFont="1" applyBorder="1" applyAlignment="1">
      <alignment horizontal="center"/>
    </xf>
    <xf numFmtId="179" fontId="4" fillId="0" borderId="25" xfId="1" applyNumberFormat="1" applyFont="1" applyBorder="1" applyAlignment="1">
      <alignment horizontal="center"/>
    </xf>
    <xf numFmtId="166" fontId="4" fillId="0" borderId="26" xfId="4" applyNumberFormat="1" applyFont="1" applyBorder="1"/>
    <xf numFmtId="164" fontId="4" fillId="0" borderId="26" xfId="4" applyNumberFormat="1" applyFont="1" applyBorder="1"/>
    <xf numFmtId="164" fontId="4" fillId="0" borderId="41" xfId="4" applyNumberFormat="1" applyFont="1" applyBorder="1"/>
    <xf numFmtId="9" fontId="4" fillId="0" borderId="41" xfId="3" applyFont="1" applyBorder="1" applyAlignment="1">
      <alignment horizontal="center"/>
    </xf>
    <xf numFmtId="171" fontId="50" fillId="0" borderId="0" xfId="4" applyNumberFormat="1" applyFont="1"/>
    <xf numFmtId="9" fontId="4" fillId="0" borderId="16" xfId="3" applyFont="1" applyBorder="1" applyAlignment="1">
      <alignment horizontal="center"/>
    </xf>
    <xf numFmtId="9" fontId="4" fillId="0" borderId="16" xfId="3" applyFont="1" applyFill="1" applyBorder="1" applyAlignment="1">
      <alignment horizontal="center"/>
    </xf>
    <xf numFmtId="179" fontId="49" fillId="0" borderId="16" xfId="1" applyNumberFormat="1" applyFont="1" applyBorder="1"/>
    <xf numFmtId="0" fontId="49" fillId="0" borderId="20" xfId="4" applyFont="1" applyBorder="1"/>
    <xf numFmtId="9" fontId="49" fillId="0" borderId="16" xfId="3" applyFont="1" applyBorder="1" applyAlignment="1">
      <alignment horizontal="center"/>
    </xf>
    <xf numFmtId="9" fontId="49" fillId="0" borderId="16" xfId="3" applyFont="1" applyFill="1" applyBorder="1" applyAlignment="1">
      <alignment horizontal="center"/>
    </xf>
    <xf numFmtId="167" fontId="56" fillId="0" borderId="16" xfId="4" applyNumberFormat="1" applyFont="1" applyBorder="1"/>
    <xf numFmtId="172" fontId="56" fillId="0" borderId="2" xfId="4" applyNumberFormat="1" applyFont="1" applyBorder="1" applyAlignment="1">
      <alignment vertical="center"/>
    </xf>
    <xf numFmtId="167" fontId="56" fillId="0" borderId="2" xfId="4" applyNumberFormat="1" applyFont="1" applyBorder="1"/>
    <xf numFmtId="165" fontId="56" fillId="0" borderId="2" xfId="4" applyNumberFormat="1" applyFont="1" applyBorder="1"/>
    <xf numFmtId="165" fontId="56" fillId="0" borderId="1" xfId="4" applyNumberFormat="1" applyFont="1" applyBorder="1"/>
    <xf numFmtId="165" fontId="56" fillId="0" borderId="16" xfId="4" applyNumberFormat="1" applyFont="1" applyBorder="1"/>
    <xf numFmtId="179" fontId="57" fillId="0" borderId="16" xfId="1" applyNumberFormat="1" applyFont="1" applyBorder="1"/>
    <xf numFmtId="166" fontId="56" fillId="0" borderId="0" xfId="4" applyNumberFormat="1" applyFont="1"/>
    <xf numFmtId="164" fontId="56" fillId="0" borderId="0" xfId="4" applyNumberFormat="1" applyFont="1"/>
    <xf numFmtId="164" fontId="56" fillId="0" borderId="20" xfId="4" applyNumberFormat="1" applyFont="1" applyBorder="1"/>
    <xf numFmtId="9" fontId="56" fillId="0" borderId="20" xfId="3" applyFont="1" applyBorder="1" applyAlignment="1">
      <alignment horizontal="center"/>
    </xf>
    <xf numFmtId="179" fontId="56" fillId="0" borderId="16" xfId="1" applyNumberFormat="1" applyFont="1" applyBorder="1" applyAlignment="1">
      <alignment horizontal="center"/>
    </xf>
    <xf numFmtId="165" fontId="4" fillId="0" borderId="49" xfId="4" applyNumberFormat="1" applyFont="1" applyBorder="1"/>
    <xf numFmtId="165" fontId="4" fillId="2" borderId="50" xfId="4" applyNumberFormat="1" applyFont="1" applyFill="1" applyBorder="1"/>
    <xf numFmtId="9" fontId="58" fillId="0" borderId="30" xfId="3" applyFont="1" applyBorder="1"/>
    <xf numFmtId="179" fontId="58" fillId="0" borderId="28" xfId="1" applyNumberFormat="1" applyFont="1" applyBorder="1"/>
    <xf numFmtId="0" fontId="59" fillId="0" borderId="0" xfId="0" applyFont="1"/>
    <xf numFmtId="167" fontId="60" fillId="0" borderId="16" xfId="4" applyNumberFormat="1" applyFont="1" applyBorder="1"/>
    <xf numFmtId="172" fontId="60" fillId="0" borderId="2" xfId="4" applyNumberFormat="1" applyFont="1" applyBorder="1" applyAlignment="1">
      <alignment vertical="center"/>
    </xf>
    <xf numFmtId="167" fontId="60" fillId="0" borderId="2" xfId="4" applyNumberFormat="1" applyFont="1" applyBorder="1"/>
    <xf numFmtId="165" fontId="60" fillId="0" borderId="2" xfId="4" applyNumberFormat="1" applyFont="1" applyBorder="1"/>
    <xf numFmtId="165" fontId="60" fillId="0" borderId="1" xfId="4" applyNumberFormat="1" applyFont="1" applyBorder="1"/>
    <xf numFmtId="165" fontId="60" fillId="0" borderId="16" xfId="4" applyNumberFormat="1" applyFont="1" applyBorder="1"/>
    <xf numFmtId="179" fontId="60" fillId="0" borderId="16" xfId="1" applyNumberFormat="1" applyFont="1" applyBorder="1" applyAlignment="1">
      <alignment horizontal="center"/>
    </xf>
    <xf numFmtId="166" fontId="60" fillId="0" borderId="0" xfId="4" applyNumberFormat="1" applyFont="1"/>
    <xf numFmtId="164" fontId="60" fillId="0" borderId="0" xfId="4" applyNumberFormat="1" applyFont="1"/>
    <xf numFmtId="164" fontId="60" fillId="0" borderId="20" xfId="4" applyNumberFormat="1" applyFont="1" applyBorder="1"/>
    <xf numFmtId="9" fontId="60" fillId="0" borderId="20" xfId="3" applyFont="1" applyBorder="1" applyAlignment="1">
      <alignment horizontal="center"/>
    </xf>
    <xf numFmtId="9" fontId="60" fillId="0" borderId="0" xfId="3" applyFont="1" applyFill="1" applyBorder="1" applyAlignment="1">
      <alignment horizontal="center"/>
    </xf>
    <xf numFmtId="165" fontId="60" fillId="0" borderId="0" xfId="4" applyNumberFormat="1" applyFont="1"/>
    <xf numFmtId="168" fontId="60" fillId="0" borderId="0" xfId="4" applyNumberFormat="1" applyFont="1"/>
    <xf numFmtId="9" fontId="60" fillId="0" borderId="0" xfId="4" applyNumberFormat="1" applyFont="1"/>
    <xf numFmtId="0" fontId="60" fillId="0" borderId="0" xfId="4" applyFont="1"/>
    <xf numFmtId="41" fontId="64" fillId="0" borderId="23" xfId="1" applyFont="1" applyBorder="1"/>
    <xf numFmtId="41" fontId="64" fillId="0" borderId="26" xfId="1" applyFont="1" applyBorder="1"/>
    <xf numFmtId="41" fontId="64" fillId="0" borderId="29" xfId="1" applyFont="1" applyBorder="1"/>
    <xf numFmtId="171" fontId="64" fillId="0" borderId="23" xfId="0" applyNumberFormat="1" applyFont="1" applyBorder="1"/>
    <xf numFmtId="171" fontId="64" fillId="0" borderId="26" xfId="2" applyNumberFormat="1" applyFont="1" applyFill="1" applyBorder="1"/>
    <xf numFmtId="188" fontId="64" fillId="0" borderId="23" xfId="0" applyNumberFormat="1" applyFont="1" applyBorder="1"/>
    <xf numFmtId="185" fontId="64" fillId="0" borderId="0" xfId="0" applyNumberFormat="1" applyFont="1"/>
    <xf numFmtId="9" fontId="64" fillId="0" borderId="0" xfId="3" applyFont="1" applyBorder="1"/>
    <xf numFmtId="171" fontId="64" fillId="0" borderId="0" xfId="3" applyNumberFormat="1" applyFont="1" applyBorder="1"/>
    <xf numFmtId="0" fontId="64" fillId="0" borderId="0" xfId="0" applyFont="1"/>
    <xf numFmtId="175" fontId="64" fillId="0" borderId="26" xfId="0" applyNumberFormat="1" applyFont="1" applyBorder="1"/>
    <xf numFmtId="0" fontId="65" fillId="0" borderId="0" xfId="4" applyFont="1"/>
    <xf numFmtId="0" fontId="66" fillId="0" borderId="16" xfId="4" applyFont="1" applyBorder="1"/>
    <xf numFmtId="0" fontId="24" fillId="0" borderId="0" xfId="4" applyFont="1"/>
    <xf numFmtId="172" fontId="61" fillId="0" borderId="2" xfId="4" applyNumberFormat="1" applyFont="1" applyBorder="1" applyAlignment="1">
      <alignment vertical="center"/>
    </xf>
    <xf numFmtId="172" fontId="61" fillId="2" borderId="2" xfId="4" applyNumberFormat="1" applyFont="1" applyFill="1" applyBorder="1" applyAlignment="1">
      <alignment vertical="center"/>
    </xf>
    <xf numFmtId="172" fontId="62" fillId="0" borderId="2" xfId="4" applyNumberFormat="1" applyFont="1" applyBorder="1" applyAlignment="1">
      <alignment vertical="center"/>
    </xf>
    <xf numFmtId="173" fontId="61" fillId="2" borderId="2" xfId="4" applyNumberFormat="1" applyFont="1" applyFill="1" applyBorder="1" applyAlignment="1">
      <alignment vertical="center"/>
    </xf>
    <xf numFmtId="165" fontId="69" fillId="2" borderId="2" xfId="4" applyNumberFormat="1" applyFont="1" applyFill="1" applyBorder="1"/>
    <xf numFmtId="172" fontId="69" fillId="0" borderId="2" xfId="4" applyNumberFormat="1" applyFont="1" applyBorder="1" applyAlignment="1">
      <alignment vertical="center"/>
    </xf>
    <xf numFmtId="177" fontId="69" fillId="0" borderId="2" xfId="4" applyNumberFormat="1" applyFont="1" applyBorder="1"/>
    <xf numFmtId="165" fontId="69" fillId="0" borderId="2" xfId="4" applyNumberFormat="1" applyFont="1" applyBorder="1"/>
    <xf numFmtId="165" fontId="61" fillId="0" borderId="2" xfId="4" applyNumberFormat="1" applyFont="1" applyBorder="1"/>
    <xf numFmtId="0" fontId="2" fillId="0" borderId="24" xfId="0" applyFont="1" applyBorder="1"/>
    <xf numFmtId="0" fontId="43" fillId="0" borderId="16" xfId="0" applyFont="1" applyBorder="1"/>
    <xf numFmtId="0" fontId="41" fillId="0" borderId="16" xfId="0" applyFont="1" applyBorder="1"/>
    <xf numFmtId="0" fontId="42" fillId="0" borderId="25" xfId="0" applyFont="1" applyBorder="1"/>
    <xf numFmtId="0" fontId="2" fillId="0" borderId="27" xfId="0" applyFont="1" applyBorder="1"/>
    <xf numFmtId="0" fontId="70" fillId="0" borderId="23" xfId="0" applyFont="1" applyBorder="1"/>
    <xf numFmtId="0" fontId="70" fillId="0" borderId="31" xfId="0" applyFont="1" applyBorder="1"/>
    <xf numFmtId="0" fontId="70" fillId="0" borderId="27" xfId="0" applyFont="1" applyBorder="1"/>
    <xf numFmtId="0" fontId="43" fillId="0" borderId="22" xfId="0" applyFont="1" applyBorder="1"/>
    <xf numFmtId="0" fontId="73" fillId="0" borderId="0" xfId="0" applyFont="1"/>
    <xf numFmtId="0" fontId="3" fillId="0" borderId="0" xfId="0" applyFont="1"/>
    <xf numFmtId="0" fontId="74" fillId="0" borderId="0" xfId="0" applyFont="1"/>
    <xf numFmtId="0" fontId="75" fillId="0" borderId="0" xfId="0" applyFont="1"/>
    <xf numFmtId="0" fontId="76" fillId="0" borderId="0" xfId="0" applyFont="1"/>
    <xf numFmtId="0" fontId="73" fillId="0" borderId="16" xfId="0" applyFont="1" applyBorder="1"/>
    <xf numFmtId="0" fontId="75" fillId="0" borderId="16" xfId="0" applyFont="1" applyBorder="1"/>
    <xf numFmtId="0" fontId="3" fillId="0" borderId="16" xfId="0" applyFont="1" applyBorder="1"/>
    <xf numFmtId="0" fontId="2" fillId="0" borderId="16" xfId="0" applyFont="1" applyBorder="1"/>
    <xf numFmtId="0" fontId="40" fillId="0" borderId="16" xfId="0" applyFont="1" applyBorder="1"/>
    <xf numFmtId="0" fontId="70" fillId="0" borderId="16" xfId="0" applyFont="1" applyBorder="1"/>
    <xf numFmtId="0" fontId="40" fillId="0" borderId="0" xfId="0" applyFont="1"/>
    <xf numFmtId="0" fontId="77" fillId="0" borderId="16" xfId="4" applyFont="1" applyBorder="1"/>
    <xf numFmtId="0" fontId="53" fillId="0" borderId="16" xfId="4" applyFont="1" applyBorder="1"/>
    <xf numFmtId="0" fontId="64" fillId="0" borderId="26" xfId="0" applyFont="1" applyBorder="1"/>
    <xf numFmtId="0" fontId="79" fillId="0" borderId="0" xfId="0" applyFont="1"/>
    <xf numFmtId="0" fontId="64" fillId="0" borderId="29" xfId="0" applyFont="1" applyBorder="1" applyAlignment="1">
      <alignment wrapText="1"/>
    </xf>
    <xf numFmtId="0" fontId="64" fillId="0" borderId="29" xfId="0" applyFont="1" applyBorder="1"/>
    <xf numFmtId="0" fontId="0" fillId="0" borderId="20" xfId="0" applyBorder="1"/>
    <xf numFmtId="0" fontId="40" fillId="0" borderId="25" xfId="0" applyFont="1" applyBorder="1"/>
    <xf numFmtId="190" fontId="80" fillId="0" borderId="0" xfId="1" applyNumberFormat="1" applyFont="1" applyBorder="1" applyAlignment="1"/>
    <xf numFmtId="190" fontId="80" fillId="0" borderId="26" xfId="1" applyNumberFormat="1" applyFont="1" applyBorder="1" applyAlignment="1"/>
    <xf numFmtId="0" fontId="72" fillId="0" borderId="0" xfId="0" applyFont="1"/>
    <xf numFmtId="0" fontId="81" fillId="0" borderId="16" xfId="4" applyFont="1" applyBorder="1"/>
    <xf numFmtId="0" fontId="82" fillId="0" borderId="16" xfId="4" applyFont="1" applyBorder="1"/>
    <xf numFmtId="0" fontId="83" fillId="0" borderId="23" xfId="0" applyFont="1" applyBorder="1"/>
    <xf numFmtId="0" fontId="83" fillId="0" borderId="0" xfId="0" applyFont="1"/>
    <xf numFmtId="0" fontId="85" fillId="0" borderId="0" xfId="0" applyFont="1"/>
    <xf numFmtId="0" fontId="78" fillId="0" borderId="0" xfId="0" applyFont="1"/>
    <xf numFmtId="41" fontId="64" fillId="0" borderId="0" xfId="1" applyFont="1" applyBorder="1"/>
    <xf numFmtId="41" fontId="84" fillId="0" borderId="0" xfId="1" applyFont="1" applyBorder="1"/>
    <xf numFmtId="41" fontId="84" fillId="0" borderId="26" xfId="1" applyFont="1" applyBorder="1"/>
    <xf numFmtId="41" fontId="70" fillId="0" borderId="23" xfId="1" applyFont="1" applyBorder="1"/>
    <xf numFmtId="41" fontId="40" fillId="0" borderId="0" xfId="1" applyFont="1" applyBorder="1"/>
    <xf numFmtId="41" fontId="70" fillId="0" borderId="0" xfId="1" applyFont="1" applyBorder="1"/>
    <xf numFmtId="41" fontId="70" fillId="0" borderId="31" xfId="1" applyFont="1" applyBorder="1"/>
    <xf numFmtId="192" fontId="70" fillId="0" borderId="31" xfId="1" applyNumberFormat="1" applyFont="1" applyBorder="1"/>
    <xf numFmtId="192" fontId="70" fillId="0" borderId="27" xfId="1" applyNumberFormat="1" applyFont="1" applyBorder="1"/>
    <xf numFmtId="192" fontId="64" fillId="0" borderId="0" xfId="1" applyNumberFormat="1" applyFont="1" applyBorder="1" applyAlignment="1"/>
    <xf numFmtId="191" fontId="64" fillId="0" borderId="0" xfId="1" applyNumberFormat="1" applyFont="1" applyBorder="1" applyAlignment="1"/>
    <xf numFmtId="0" fontId="71" fillId="0" borderId="0" xfId="5" applyBorder="1"/>
    <xf numFmtId="0" fontId="86" fillId="0" borderId="16" xfId="4" applyFont="1" applyBorder="1"/>
    <xf numFmtId="49" fontId="82" fillId="0" borderId="0" xfId="4" applyNumberFormat="1" applyFont="1"/>
    <xf numFmtId="9" fontId="4" fillId="0" borderId="0" xfId="3" applyFont="1" applyBorder="1" applyAlignment="1">
      <alignment horizontal="center"/>
    </xf>
    <xf numFmtId="172" fontId="89" fillId="0" borderId="0" xfId="4" applyNumberFormat="1" applyFont="1"/>
    <xf numFmtId="166" fontId="89" fillId="0" borderId="0" xfId="4" applyNumberFormat="1" applyFont="1"/>
    <xf numFmtId="0" fontId="47" fillId="0" borderId="0" xfId="4" applyFont="1"/>
    <xf numFmtId="0" fontId="90" fillId="0" borderId="0" xfId="4" applyFont="1"/>
    <xf numFmtId="174" fontId="89" fillId="0" borderId="0" xfId="4" applyNumberFormat="1" applyFont="1"/>
    <xf numFmtId="172" fontId="91" fillId="0" borderId="0" xfId="4" applyNumberFormat="1" applyFont="1"/>
    <xf numFmtId="186" fontId="92" fillId="0" borderId="0" xfId="4" applyNumberFormat="1" applyFont="1"/>
    <xf numFmtId="166" fontId="91" fillId="0" borderId="0" xfId="4" applyNumberFormat="1" applyFont="1"/>
    <xf numFmtId="0" fontId="91" fillId="0" borderId="0" xfId="4" applyFont="1"/>
    <xf numFmtId="0" fontId="93" fillId="0" borderId="0" xfId="4" applyFont="1"/>
    <xf numFmtId="0" fontId="73" fillId="10" borderId="28" xfId="0" applyFont="1" applyFill="1" applyBorder="1"/>
    <xf numFmtId="0" fontId="73" fillId="10" borderId="29" xfId="0" applyFont="1" applyFill="1" applyBorder="1"/>
    <xf numFmtId="0" fontId="73" fillId="10" borderId="30" xfId="0" applyFont="1" applyFill="1" applyBorder="1"/>
    <xf numFmtId="0" fontId="73" fillId="11" borderId="28" xfId="0" applyFont="1" applyFill="1" applyBorder="1"/>
    <xf numFmtId="0" fontId="73" fillId="11" borderId="29" xfId="0" applyFont="1" applyFill="1" applyBorder="1"/>
    <xf numFmtId="0" fontId="73" fillId="11" borderId="30" xfId="0" applyFont="1" applyFill="1" applyBorder="1"/>
    <xf numFmtId="0" fontId="73" fillId="12" borderId="28" xfId="0" applyFont="1" applyFill="1" applyBorder="1"/>
    <xf numFmtId="0" fontId="73" fillId="12" borderId="29" xfId="0" applyFont="1" applyFill="1" applyBorder="1"/>
    <xf numFmtId="0" fontId="73" fillId="12" borderId="30" xfId="0" applyFont="1" applyFill="1" applyBorder="1"/>
    <xf numFmtId="0" fontId="79" fillId="10" borderId="28" xfId="0" applyFont="1" applyFill="1" applyBorder="1"/>
    <xf numFmtId="0" fontId="79" fillId="10" borderId="29" xfId="0" applyFont="1" applyFill="1" applyBorder="1"/>
    <xf numFmtId="0" fontId="79" fillId="10" borderId="30" xfId="0" applyFont="1" applyFill="1" applyBorder="1"/>
    <xf numFmtId="0" fontId="79" fillId="11" borderId="28" xfId="0" applyFont="1" applyFill="1" applyBorder="1"/>
    <xf numFmtId="0" fontId="79" fillId="11" borderId="29" xfId="0" applyFont="1" applyFill="1" applyBorder="1"/>
    <xf numFmtId="0" fontId="79" fillId="11" borderId="30" xfId="0" applyFont="1" applyFill="1" applyBorder="1"/>
    <xf numFmtId="0" fontId="79" fillId="12" borderId="28" xfId="0" applyFont="1" applyFill="1" applyBorder="1"/>
    <xf numFmtId="0" fontId="79" fillId="12" borderId="29" xfId="0" applyFont="1" applyFill="1" applyBorder="1"/>
    <xf numFmtId="0" fontId="79" fillId="12" borderId="30" xfId="0" applyFont="1" applyFill="1" applyBorder="1"/>
    <xf numFmtId="0" fontId="82" fillId="10" borderId="16" xfId="4" applyFont="1" applyFill="1" applyBorder="1"/>
    <xf numFmtId="0" fontId="82" fillId="11" borderId="16" xfId="4" applyFont="1" applyFill="1" applyBorder="1"/>
    <xf numFmtId="0" fontId="82" fillId="12" borderId="16" xfId="4" applyFont="1" applyFill="1" applyBorder="1"/>
    <xf numFmtId="49" fontId="82" fillId="10" borderId="0" xfId="4" applyNumberFormat="1" applyFont="1" applyFill="1"/>
    <xf numFmtId="0" fontId="82" fillId="12" borderId="0" xfId="4" applyFont="1" applyFill="1"/>
    <xf numFmtId="0" fontId="6" fillId="13" borderId="10" xfId="4" applyFont="1" applyFill="1" applyBorder="1"/>
    <xf numFmtId="0" fontId="6" fillId="13" borderId="43" xfId="4" applyFont="1" applyFill="1" applyBorder="1"/>
    <xf numFmtId="0" fontId="6" fillId="13" borderId="0" xfId="4" applyFont="1" applyFill="1"/>
    <xf numFmtId="0" fontId="10" fillId="13" borderId="0" xfId="4" applyFont="1" applyFill="1"/>
    <xf numFmtId="0" fontId="6" fillId="13" borderId="31" xfId="4" applyFont="1" applyFill="1" applyBorder="1"/>
    <xf numFmtId="0" fontId="12" fillId="13" borderId="0" xfId="4" applyFont="1" applyFill="1"/>
    <xf numFmtId="0" fontId="3" fillId="11" borderId="0" xfId="4" applyFill="1"/>
    <xf numFmtId="0" fontId="38" fillId="13" borderId="0" xfId="4" applyFont="1" applyFill="1" applyAlignment="1">
      <alignment horizontal="right"/>
    </xf>
    <xf numFmtId="0" fontId="47" fillId="13" borderId="0" xfId="4" applyFont="1" applyFill="1" applyAlignment="1">
      <alignment horizontal="right"/>
    </xf>
    <xf numFmtId="0" fontId="38" fillId="13" borderId="0" xfId="4" applyFont="1" applyFill="1"/>
    <xf numFmtId="173" fontId="14" fillId="13" borderId="0" xfId="4" applyNumberFormat="1" applyFont="1" applyFill="1"/>
    <xf numFmtId="0" fontId="16" fillId="13" borderId="0" xfId="4" applyFont="1" applyFill="1"/>
    <xf numFmtId="0" fontId="7" fillId="13" borderId="0" xfId="4" applyFont="1" applyFill="1"/>
    <xf numFmtId="0" fontId="6" fillId="13" borderId="14" xfId="4" applyFont="1" applyFill="1" applyBorder="1"/>
    <xf numFmtId="0" fontId="16" fillId="13" borderId="14" xfId="4" applyFont="1" applyFill="1" applyBorder="1"/>
    <xf numFmtId="0" fontId="6" fillId="13" borderId="45" xfId="4" applyFont="1" applyFill="1" applyBorder="1"/>
    <xf numFmtId="0" fontId="6" fillId="0" borderId="9" xfId="4" applyFont="1" applyBorder="1"/>
    <xf numFmtId="0" fontId="37" fillId="0" borderId="10" xfId="4" applyFont="1" applyBorder="1" applyAlignment="1">
      <alignment horizontal="right"/>
    </xf>
    <xf numFmtId="0" fontId="46" fillId="0" borderId="10" xfId="4" applyFont="1" applyBorder="1" applyAlignment="1">
      <alignment horizontal="right"/>
    </xf>
    <xf numFmtId="0" fontId="37" fillId="0" borderId="11" xfId="4" applyFont="1" applyBorder="1" applyAlignment="1">
      <alignment horizontal="right"/>
    </xf>
    <xf numFmtId="0" fontId="6" fillId="0" borderId="5" xfId="4" applyFont="1" applyBorder="1"/>
    <xf numFmtId="166" fontId="38" fillId="0" borderId="0" xfId="4" applyNumberFormat="1" applyFont="1" applyAlignment="1">
      <alignment horizontal="right"/>
    </xf>
    <xf numFmtId="166" fontId="47" fillId="0" borderId="0" xfId="4" applyNumberFormat="1" applyFont="1" applyAlignment="1">
      <alignment horizontal="right"/>
    </xf>
    <xf numFmtId="166" fontId="38" fillId="0" borderId="12" xfId="4" applyNumberFormat="1" applyFont="1" applyBorder="1" applyAlignment="1">
      <alignment horizontal="right"/>
    </xf>
    <xf numFmtId="0" fontId="13" fillId="0" borderId="13" xfId="4" applyFont="1" applyBorder="1"/>
    <xf numFmtId="166" fontId="39" fillId="0" borderId="14" xfId="4" applyNumberFormat="1" applyFont="1" applyBorder="1" applyAlignment="1">
      <alignment horizontal="right"/>
    </xf>
    <xf numFmtId="166" fontId="13" fillId="0" borderId="14" xfId="4" applyNumberFormat="1" applyFont="1" applyBorder="1" applyAlignment="1">
      <alignment horizontal="right"/>
    </xf>
    <xf numFmtId="166" fontId="39" fillId="0" borderId="15" xfId="4" applyNumberFormat="1" applyFont="1" applyBorder="1" applyAlignment="1">
      <alignment horizontal="right"/>
    </xf>
    <xf numFmtId="173" fontId="39" fillId="0" borderId="0" xfId="4" applyNumberFormat="1" applyFont="1"/>
    <xf numFmtId="173" fontId="5" fillId="0" borderId="0" xfId="4" applyNumberFormat="1" applyFont="1"/>
    <xf numFmtId="173" fontId="39" fillId="0" borderId="12" xfId="4" applyNumberFormat="1" applyFont="1" applyBorder="1"/>
    <xf numFmtId="173" fontId="39" fillId="0" borderId="14" xfId="4" applyNumberFormat="1" applyFont="1" applyBorder="1"/>
    <xf numFmtId="173" fontId="13" fillId="0" borderId="14" xfId="4" applyNumberFormat="1" applyFont="1" applyBorder="1"/>
    <xf numFmtId="173" fontId="39" fillId="0" borderId="15" xfId="4" applyNumberFormat="1" applyFont="1" applyBorder="1"/>
    <xf numFmtId="175" fontId="6" fillId="0" borderId="10" xfId="4" applyNumberFormat="1" applyFont="1" applyBorder="1"/>
    <xf numFmtId="0" fontId="6" fillId="0" borderId="11" xfId="4" applyFont="1" applyBorder="1"/>
    <xf numFmtId="2" fontId="6" fillId="0" borderId="0" xfId="4" applyNumberFormat="1" applyFont="1"/>
    <xf numFmtId="0" fontId="6" fillId="0" borderId="12" xfId="4" applyFont="1" applyBorder="1"/>
    <xf numFmtId="2" fontId="13" fillId="0" borderId="14" xfId="4" applyNumberFormat="1" applyFont="1" applyBorder="1"/>
    <xf numFmtId="0" fontId="13" fillId="0" borderId="15" xfId="4" applyFont="1" applyBorder="1"/>
    <xf numFmtId="174" fontId="38" fillId="0" borderId="0" xfId="4" applyNumberFormat="1" applyFont="1" applyAlignment="1">
      <alignment horizontal="right"/>
    </xf>
    <xf numFmtId="187" fontId="7" fillId="0" borderId="0" xfId="1" applyNumberFormat="1" applyFont="1" applyFill="1" applyBorder="1"/>
    <xf numFmtId="174" fontId="38" fillId="0" borderId="12" xfId="4" applyNumberFormat="1" applyFont="1" applyBorder="1" applyAlignment="1">
      <alignment horizontal="right"/>
    </xf>
    <xf numFmtId="0" fontId="6" fillId="0" borderId="13" xfId="4" applyFont="1" applyBorder="1"/>
    <xf numFmtId="172" fontId="38" fillId="0" borderId="14" xfId="4" applyNumberFormat="1" applyFont="1" applyBorder="1" applyAlignment="1">
      <alignment horizontal="right"/>
    </xf>
    <xf numFmtId="172" fontId="47" fillId="0" borderId="14" xfId="4" applyNumberFormat="1" applyFont="1" applyBorder="1" applyAlignment="1">
      <alignment horizontal="right"/>
    </xf>
    <xf numFmtId="172" fontId="38" fillId="0" borderId="15" xfId="4" applyNumberFormat="1" applyFont="1" applyBorder="1" applyAlignment="1">
      <alignment horizontal="right"/>
    </xf>
    <xf numFmtId="0" fontId="38" fillId="0" borderId="0" xfId="4" applyFont="1" applyAlignment="1">
      <alignment horizontal="right"/>
    </xf>
    <xf numFmtId="0" fontId="47" fillId="0" borderId="0" xfId="4" applyFont="1" applyAlignment="1">
      <alignment horizontal="right"/>
    </xf>
    <xf numFmtId="0" fontId="38" fillId="0" borderId="12" xfId="4" applyFont="1" applyBorder="1" applyAlignment="1">
      <alignment horizontal="right"/>
    </xf>
    <xf numFmtId="172" fontId="38" fillId="0" borderId="0" xfId="4" applyNumberFormat="1" applyFont="1" applyAlignment="1">
      <alignment horizontal="right"/>
    </xf>
    <xf numFmtId="172" fontId="47" fillId="0" borderId="0" xfId="4" applyNumberFormat="1" applyFont="1" applyAlignment="1">
      <alignment horizontal="right"/>
    </xf>
    <xf numFmtId="172" fontId="38" fillId="0" borderId="12" xfId="4" applyNumberFormat="1" applyFont="1" applyBorder="1" applyAlignment="1">
      <alignment horizontal="right"/>
    </xf>
    <xf numFmtId="173" fontId="38" fillId="0" borderId="14" xfId="4" applyNumberFormat="1" applyFont="1" applyBorder="1" applyAlignment="1">
      <alignment horizontal="right"/>
    </xf>
    <xf numFmtId="173" fontId="47" fillId="0" borderId="14" xfId="4" applyNumberFormat="1" applyFont="1" applyBorder="1" applyAlignment="1">
      <alignment horizontal="right"/>
    </xf>
    <xf numFmtId="173" fontId="38" fillId="0" borderId="15" xfId="4" applyNumberFormat="1" applyFont="1" applyBorder="1" applyAlignment="1">
      <alignment horizontal="right"/>
    </xf>
    <xf numFmtId="0" fontId="6" fillId="14" borderId="10" xfId="4" applyFont="1" applyFill="1" applyBorder="1"/>
    <xf numFmtId="0" fontId="6" fillId="14" borderId="43" xfId="4" applyFont="1" applyFill="1" applyBorder="1"/>
    <xf numFmtId="0" fontId="6" fillId="14" borderId="0" xfId="4" applyFont="1" applyFill="1"/>
    <xf numFmtId="0" fontId="10" fillId="14" borderId="0" xfId="4" applyFont="1" applyFill="1"/>
    <xf numFmtId="0" fontId="6" fillId="14" borderId="31" xfId="4" applyFont="1" applyFill="1" applyBorder="1"/>
    <xf numFmtId="0" fontId="12" fillId="14" borderId="0" xfId="4" applyFont="1" applyFill="1"/>
    <xf numFmtId="0" fontId="3" fillId="10" borderId="0" xfId="4" applyFill="1"/>
    <xf numFmtId="0" fontId="38" fillId="14" borderId="0" xfId="4" applyFont="1" applyFill="1" applyAlignment="1">
      <alignment horizontal="right"/>
    </xf>
    <xf numFmtId="0" fontId="47" fillId="14" borderId="0" xfId="4" applyFont="1" applyFill="1" applyAlignment="1">
      <alignment horizontal="right"/>
    </xf>
    <xf numFmtId="0" fontId="38" fillId="14" borderId="0" xfId="4" applyFont="1" applyFill="1"/>
    <xf numFmtId="173" fontId="14" fillId="14" borderId="0" xfId="4" applyNumberFormat="1" applyFont="1" applyFill="1"/>
    <xf numFmtId="0" fontId="16" fillId="14" borderId="0" xfId="4" applyFont="1" applyFill="1"/>
    <xf numFmtId="0" fontId="7" fillId="14" borderId="0" xfId="4" applyFont="1" applyFill="1"/>
    <xf numFmtId="0" fontId="6" fillId="14" borderId="14" xfId="4" applyFont="1" applyFill="1" applyBorder="1"/>
    <xf numFmtId="0" fontId="16" fillId="14" borderId="14" xfId="4" applyFont="1" applyFill="1" applyBorder="1"/>
    <xf numFmtId="0" fontId="6" fillId="14" borderId="45" xfId="4" applyFont="1" applyFill="1" applyBorder="1"/>
    <xf numFmtId="0" fontId="3" fillId="9" borderId="25" xfId="4" applyFill="1" applyBorder="1"/>
    <xf numFmtId="0" fontId="3" fillId="9" borderId="26" xfId="4" applyFill="1" applyBorder="1"/>
    <xf numFmtId="0" fontId="6" fillId="9" borderId="26" xfId="4" applyFont="1" applyFill="1" applyBorder="1"/>
    <xf numFmtId="0" fontId="16" fillId="9" borderId="26" xfId="4" applyFont="1" applyFill="1" applyBorder="1"/>
    <xf numFmtId="0" fontId="6" fillId="9" borderId="27" xfId="4" applyFont="1" applyFill="1" applyBorder="1"/>
    <xf numFmtId="0" fontId="6" fillId="9" borderId="0" xfId="4" applyFont="1" applyFill="1"/>
    <xf numFmtId="0" fontId="7" fillId="9" borderId="0" xfId="4" applyFont="1" applyFill="1"/>
    <xf numFmtId="0" fontId="3" fillId="9" borderId="0" xfId="4" applyFill="1"/>
    <xf numFmtId="0" fontId="12" fillId="9" borderId="29" xfId="4" applyFont="1" applyFill="1" applyBorder="1"/>
    <xf numFmtId="0" fontId="6" fillId="9" borderId="29" xfId="4" applyFont="1" applyFill="1" applyBorder="1"/>
    <xf numFmtId="0" fontId="7" fillId="9" borderId="29" xfId="4" applyFont="1" applyFill="1" applyBorder="1"/>
    <xf numFmtId="0" fontId="3" fillId="9" borderId="29" xfId="4" applyFill="1" applyBorder="1"/>
    <xf numFmtId="0" fontId="6" fillId="15" borderId="10" xfId="4" applyFont="1" applyFill="1" applyBorder="1"/>
    <xf numFmtId="0" fontId="6" fillId="15" borderId="43" xfId="4" applyFont="1" applyFill="1" applyBorder="1"/>
    <xf numFmtId="0" fontId="6" fillId="15" borderId="0" xfId="4" applyFont="1" applyFill="1"/>
    <xf numFmtId="0" fontId="10" fillId="15" borderId="0" xfId="4" applyFont="1" applyFill="1"/>
    <xf numFmtId="0" fontId="6" fillId="15" borderId="31" xfId="4" applyFont="1" applyFill="1" applyBorder="1"/>
    <xf numFmtId="0" fontId="12" fillId="15" borderId="0" xfId="4" applyFont="1" applyFill="1"/>
    <xf numFmtId="0" fontId="3" fillId="12" borderId="0" xfId="4" applyFill="1"/>
    <xf numFmtId="0" fontId="38" fillId="15" borderId="0" xfId="4" applyFont="1" applyFill="1" applyAlignment="1">
      <alignment horizontal="right"/>
    </xf>
    <xf numFmtId="0" fontId="47" fillId="15" borderId="0" xfId="4" applyFont="1" applyFill="1" applyAlignment="1">
      <alignment horizontal="right"/>
    </xf>
    <xf numFmtId="0" fontId="38" fillId="15" borderId="0" xfId="4" applyFont="1" applyFill="1"/>
    <xf numFmtId="173" fontId="14" fillId="15" borderId="0" xfId="4" applyNumberFormat="1" applyFont="1" applyFill="1"/>
    <xf numFmtId="0" fontId="16" fillId="15" borderId="0" xfId="4" applyFont="1" applyFill="1"/>
    <xf numFmtId="0" fontId="7" fillId="15" borderId="0" xfId="4" applyFont="1" applyFill="1"/>
    <xf numFmtId="0" fontId="6" fillId="15" borderId="14" xfId="4" applyFont="1" applyFill="1" applyBorder="1"/>
    <xf numFmtId="0" fontId="16" fillId="15" borderId="14" xfId="4" applyFont="1" applyFill="1" applyBorder="1"/>
    <xf numFmtId="0" fontId="6" fillId="15" borderId="45" xfId="4" applyFont="1" applyFill="1" applyBorder="1"/>
    <xf numFmtId="167" fontId="50" fillId="0" borderId="39" xfId="4" applyNumberFormat="1" applyFont="1" applyBorder="1"/>
    <xf numFmtId="0" fontId="4" fillId="0" borderId="3" xfId="4" applyFont="1" applyBorder="1"/>
    <xf numFmtId="0" fontId="4" fillId="0" borderId="4" xfId="4" applyFont="1" applyBorder="1"/>
    <xf numFmtId="0" fontId="4" fillId="2" borderId="47" xfId="4" applyFont="1" applyFill="1" applyBorder="1"/>
    <xf numFmtId="0" fontId="4" fillId="0" borderId="48" xfId="4" applyFont="1" applyBorder="1"/>
    <xf numFmtId="41" fontId="0" fillId="0" borderId="0" xfId="1" applyFont="1"/>
    <xf numFmtId="41" fontId="0" fillId="0" borderId="0" xfId="1" applyNumberFormat="1" applyFont="1"/>
    <xf numFmtId="179" fontId="0" fillId="0" borderId="0" xfId="1" applyNumberFormat="1" applyFont="1"/>
    <xf numFmtId="179" fontId="0" fillId="0" borderId="0" xfId="0" applyNumberFormat="1"/>
    <xf numFmtId="192" fontId="0" fillId="0" borderId="0" xfId="1" applyNumberFormat="1" applyFont="1"/>
    <xf numFmtId="41" fontId="0" fillId="0" borderId="0" xfId="0" applyNumberFormat="1"/>
  </cellXfs>
  <cellStyles count="6">
    <cellStyle name="Comma [0]" xfId="1" builtinId="6"/>
    <cellStyle name="Currency [0]" xfId="2" builtinId="7"/>
    <cellStyle name="Hyperlink" xfId="5" builtinId="8"/>
    <cellStyle name="Normal" xfId="0" builtinId="0"/>
    <cellStyle name="Normal 2" xfId="4" xr:uid="{4FEACF60-35E4-7D45-846F-6BC463476568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279401</xdr:colOff>
      <xdr:row>2</xdr:row>
      <xdr:rowOff>38366</xdr:rowOff>
    </xdr:from>
    <xdr:to>
      <xdr:col>17</xdr:col>
      <xdr:colOff>233958</xdr:colOff>
      <xdr:row>19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2046FA-89E8-1E49-BDA4-16C273966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84301" y="546366"/>
          <a:ext cx="4082057" cy="35557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665936</xdr:colOff>
      <xdr:row>40</xdr:row>
      <xdr:rowOff>78262</xdr:rowOff>
    </xdr:from>
    <xdr:to>
      <xdr:col>18</xdr:col>
      <xdr:colOff>350468</xdr:colOff>
      <xdr:row>41</xdr:row>
      <xdr:rowOff>116362</xdr:rowOff>
    </xdr:to>
    <xdr:sp macro="" textlink="">
      <xdr:nvSpPr>
        <xdr:cNvPr id="3" name="Up Arrow 2">
          <a:extLst>
            <a:ext uri="{FF2B5EF4-FFF2-40B4-BE49-F238E27FC236}">
              <a16:creationId xmlns:a16="http://schemas.microsoft.com/office/drawing/2014/main" id="{284000C4-4142-AE43-8FDE-46F8F11AD9CF}"/>
            </a:ext>
          </a:extLst>
        </xdr:cNvPr>
        <xdr:cNvSpPr/>
      </xdr:nvSpPr>
      <xdr:spPr>
        <a:xfrm rot="10800000">
          <a:off x="11477218" y="8653476"/>
          <a:ext cx="1768635" cy="244339"/>
        </a:xfrm>
        <a:prstGeom prst="upArrow">
          <a:avLst>
            <a:gd name="adj1" fmla="val 43141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582355</xdr:colOff>
      <xdr:row>39</xdr:row>
      <xdr:rowOff>155874</xdr:rowOff>
    </xdr:from>
    <xdr:to>
      <xdr:col>8</xdr:col>
      <xdr:colOff>216087</xdr:colOff>
      <xdr:row>41</xdr:row>
      <xdr:rowOff>38534</xdr:rowOff>
    </xdr:to>
    <xdr:sp macro="" textlink="">
      <xdr:nvSpPr>
        <xdr:cNvPr id="6" name="Up Arrow 5">
          <a:extLst>
            <a:ext uri="{FF2B5EF4-FFF2-40B4-BE49-F238E27FC236}">
              <a16:creationId xmlns:a16="http://schemas.microsoft.com/office/drawing/2014/main" id="{D9265EC6-2BE1-9B49-9840-ECAE71C7F065}"/>
            </a:ext>
          </a:extLst>
        </xdr:cNvPr>
        <xdr:cNvSpPr/>
      </xdr:nvSpPr>
      <xdr:spPr>
        <a:xfrm rot="10800000">
          <a:off x="4316372" y="8524848"/>
          <a:ext cx="1717835" cy="295139"/>
        </a:xfrm>
        <a:prstGeom prst="upArrow">
          <a:avLst>
            <a:gd name="adj1" fmla="val 43141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25</xdr:col>
      <xdr:colOff>444500</xdr:colOff>
      <xdr:row>40</xdr:row>
      <xdr:rowOff>139700</xdr:rowOff>
    </xdr:from>
    <xdr:to>
      <xdr:col>28</xdr:col>
      <xdr:colOff>78232</xdr:colOff>
      <xdr:row>42</xdr:row>
      <xdr:rowOff>0</xdr:rowOff>
    </xdr:to>
    <xdr:sp macro="" textlink="">
      <xdr:nvSpPr>
        <xdr:cNvPr id="7" name="Up Arrow 6">
          <a:extLst>
            <a:ext uri="{FF2B5EF4-FFF2-40B4-BE49-F238E27FC236}">
              <a16:creationId xmlns:a16="http://schemas.microsoft.com/office/drawing/2014/main" id="{DE8426C2-8026-D74B-868B-42D24188D8A3}"/>
            </a:ext>
          </a:extLst>
        </xdr:cNvPr>
        <xdr:cNvSpPr/>
      </xdr:nvSpPr>
      <xdr:spPr>
        <a:xfrm rot="10800000">
          <a:off x="22733000" y="9131300"/>
          <a:ext cx="2110232" cy="330200"/>
        </a:xfrm>
        <a:prstGeom prst="upArrow">
          <a:avLst>
            <a:gd name="adj1" fmla="val 43141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0</xdr:colOff>
      <xdr:row>7</xdr:row>
      <xdr:rowOff>12700</xdr:rowOff>
    </xdr:from>
    <xdr:to>
      <xdr:col>9</xdr:col>
      <xdr:colOff>0</xdr:colOff>
      <xdr:row>8</xdr:row>
      <xdr:rowOff>12700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F2174071-B9DE-B04B-B791-9759D1503079}"/>
            </a:ext>
          </a:extLst>
        </xdr:cNvPr>
        <xdr:cNvCxnSpPr/>
      </xdr:nvCxnSpPr>
      <xdr:spPr>
        <a:xfrm>
          <a:off x="7429500" y="1143000"/>
          <a:ext cx="0" cy="19050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533400</xdr:colOff>
      <xdr:row>6</xdr:row>
      <xdr:rowOff>38100</xdr:rowOff>
    </xdr:from>
    <xdr:to>
      <xdr:col>9</xdr:col>
      <xdr:colOff>533400</xdr:colOff>
      <xdr:row>8</xdr:row>
      <xdr:rowOff>12700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B63CD4DE-B973-1845-9A46-61964681BD3D}"/>
            </a:ext>
          </a:extLst>
        </xdr:cNvPr>
        <xdr:cNvCxnSpPr/>
      </xdr:nvCxnSpPr>
      <xdr:spPr>
        <a:xfrm>
          <a:off x="7962900" y="977900"/>
          <a:ext cx="0" cy="35560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553589</xdr:colOff>
      <xdr:row>5</xdr:row>
      <xdr:rowOff>162820</xdr:rowOff>
    </xdr:from>
    <xdr:to>
      <xdr:col>9</xdr:col>
      <xdr:colOff>640427</xdr:colOff>
      <xdr:row>7</xdr:row>
      <xdr:rowOff>75983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63EB174B-585A-6840-A421-39050E70583B}"/>
            </a:ext>
          </a:extLst>
        </xdr:cNvPr>
        <xdr:cNvCxnSpPr/>
      </xdr:nvCxnSpPr>
      <xdr:spPr>
        <a:xfrm flipH="1">
          <a:off x="6371709" y="1150598"/>
          <a:ext cx="781539" cy="303932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495300</xdr:colOff>
      <xdr:row>6</xdr:row>
      <xdr:rowOff>114300</xdr:rowOff>
    </xdr:from>
    <xdr:to>
      <xdr:col>18</xdr:col>
      <xdr:colOff>495300</xdr:colOff>
      <xdr:row>7</xdr:row>
      <xdr:rowOff>177800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25F2DE66-7130-5A4F-8DF0-A56574594454}"/>
            </a:ext>
          </a:extLst>
        </xdr:cNvPr>
        <xdr:cNvCxnSpPr/>
      </xdr:nvCxnSpPr>
      <xdr:spPr>
        <a:xfrm>
          <a:off x="15354300" y="1054100"/>
          <a:ext cx="0" cy="25400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101600</xdr:colOff>
      <xdr:row>6</xdr:row>
      <xdr:rowOff>12700</xdr:rowOff>
    </xdr:from>
    <xdr:to>
      <xdr:col>19</xdr:col>
      <xdr:colOff>101600</xdr:colOff>
      <xdr:row>7</xdr:row>
      <xdr:rowOff>177800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7308DF1F-06EA-E74A-8773-65E44645452E}"/>
            </a:ext>
          </a:extLst>
        </xdr:cNvPr>
        <xdr:cNvCxnSpPr/>
      </xdr:nvCxnSpPr>
      <xdr:spPr>
        <a:xfrm>
          <a:off x="15786100" y="952500"/>
          <a:ext cx="0" cy="35560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393700</xdr:colOff>
      <xdr:row>6</xdr:row>
      <xdr:rowOff>0</xdr:rowOff>
    </xdr:from>
    <xdr:to>
      <xdr:col>19</xdr:col>
      <xdr:colOff>190500</xdr:colOff>
      <xdr:row>6</xdr:row>
      <xdr:rowOff>127000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8BF08A62-5E13-D341-93F9-262C12395B05}"/>
            </a:ext>
          </a:extLst>
        </xdr:cNvPr>
        <xdr:cNvCxnSpPr/>
      </xdr:nvCxnSpPr>
      <xdr:spPr>
        <a:xfrm flipH="1">
          <a:off x="15252700" y="939800"/>
          <a:ext cx="622300" cy="12700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25400</xdr:colOff>
      <xdr:row>6</xdr:row>
      <xdr:rowOff>76200</xdr:rowOff>
    </xdr:from>
    <xdr:to>
      <xdr:col>20</xdr:col>
      <xdr:colOff>25400</xdr:colOff>
      <xdr:row>8</xdr:row>
      <xdr:rowOff>0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4B5A218E-8BCE-1442-8B0D-2A2D2F301794}"/>
            </a:ext>
          </a:extLst>
        </xdr:cNvPr>
        <xdr:cNvCxnSpPr/>
      </xdr:nvCxnSpPr>
      <xdr:spPr>
        <a:xfrm>
          <a:off x="16535400" y="1016000"/>
          <a:ext cx="0" cy="30480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431800</xdr:colOff>
      <xdr:row>6</xdr:row>
      <xdr:rowOff>25400</xdr:rowOff>
    </xdr:from>
    <xdr:to>
      <xdr:col>19</xdr:col>
      <xdr:colOff>431800</xdr:colOff>
      <xdr:row>8</xdr:row>
      <xdr:rowOff>0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842AAA90-EF90-3746-B7C1-197868F1F968}"/>
            </a:ext>
          </a:extLst>
        </xdr:cNvPr>
        <xdr:cNvCxnSpPr/>
      </xdr:nvCxnSpPr>
      <xdr:spPr>
        <a:xfrm>
          <a:off x="16116300" y="965200"/>
          <a:ext cx="0" cy="35560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342900</xdr:colOff>
      <xdr:row>6</xdr:row>
      <xdr:rowOff>0</xdr:rowOff>
    </xdr:from>
    <xdr:to>
      <xdr:col>20</xdr:col>
      <xdr:colOff>190500</xdr:colOff>
      <xdr:row>6</xdr:row>
      <xdr:rowOff>101600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4DD20243-26FC-E846-9B0A-230795D66B95}"/>
            </a:ext>
          </a:extLst>
        </xdr:cNvPr>
        <xdr:cNvCxnSpPr/>
      </xdr:nvCxnSpPr>
      <xdr:spPr>
        <a:xfrm flipH="1" flipV="1">
          <a:off x="16027400" y="939800"/>
          <a:ext cx="673100" cy="10160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482600</xdr:colOff>
      <xdr:row>8</xdr:row>
      <xdr:rowOff>38100</xdr:rowOff>
    </xdr:from>
    <xdr:to>
      <xdr:col>10</xdr:col>
      <xdr:colOff>0</xdr:colOff>
      <xdr:row>8</xdr:row>
      <xdr:rowOff>38100</xdr:rowOff>
    </xdr:to>
    <xdr:cxnSp macro="">
      <xdr:nvCxnSpPr>
        <xdr:cNvPr id="30" name="Straight Connector 29">
          <a:extLst>
            <a:ext uri="{FF2B5EF4-FFF2-40B4-BE49-F238E27FC236}">
              <a16:creationId xmlns:a16="http://schemas.microsoft.com/office/drawing/2014/main" id="{5F8220E2-2821-6B4A-B92D-E55F83A85AC0}"/>
            </a:ext>
          </a:extLst>
        </xdr:cNvPr>
        <xdr:cNvCxnSpPr/>
      </xdr:nvCxnSpPr>
      <xdr:spPr>
        <a:xfrm flipH="1">
          <a:off x="7086600" y="1358900"/>
          <a:ext cx="1168400" cy="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355600</xdr:colOff>
      <xdr:row>8</xdr:row>
      <xdr:rowOff>12700</xdr:rowOff>
    </xdr:from>
    <xdr:to>
      <xdr:col>20</xdr:col>
      <xdr:colOff>228600</xdr:colOff>
      <xdr:row>8</xdr:row>
      <xdr:rowOff>25400</xdr:rowOff>
    </xdr:to>
    <xdr:cxnSp macro="">
      <xdr:nvCxnSpPr>
        <xdr:cNvPr id="33" name="Straight Connector 32">
          <a:extLst>
            <a:ext uri="{FF2B5EF4-FFF2-40B4-BE49-F238E27FC236}">
              <a16:creationId xmlns:a16="http://schemas.microsoft.com/office/drawing/2014/main" id="{C9305035-0852-C049-AA34-57009A8F8830}"/>
            </a:ext>
          </a:extLst>
        </xdr:cNvPr>
        <xdr:cNvCxnSpPr/>
      </xdr:nvCxnSpPr>
      <xdr:spPr>
        <a:xfrm flipH="1" flipV="1">
          <a:off x="15214600" y="1333500"/>
          <a:ext cx="1524000" cy="1270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711200</xdr:colOff>
      <xdr:row>7</xdr:row>
      <xdr:rowOff>177800</xdr:rowOff>
    </xdr:from>
    <xdr:to>
      <xdr:col>30</xdr:col>
      <xdr:colOff>228600</xdr:colOff>
      <xdr:row>7</xdr:row>
      <xdr:rowOff>177800</xdr:rowOff>
    </xdr:to>
    <xdr:cxnSp macro="">
      <xdr:nvCxnSpPr>
        <xdr:cNvPr id="35" name="Straight Connector 34">
          <a:extLst>
            <a:ext uri="{FF2B5EF4-FFF2-40B4-BE49-F238E27FC236}">
              <a16:creationId xmlns:a16="http://schemas.microsoft.com/office/drawing/2014/main" id="{22B11309-D94E-3745-944C-5C44B13BFD17}"/>
            </a:ext>
          </a:extLst>
        </xdr:cNvPr>
        <xdr:cNvCxnSpPr/>
      </xdr:nvCxnSpPr>
      <xdr:spPr>
        <a:xfrm flipH="1">
          <a:off x="23825200" y="1308100"/>
          <a:ext cx="1168400" cy="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419100</xdr:colOff>
      <xdr:row>6</xdr:row>
      <xdr:rowOff>127000</xdr:rowOff>
    </xdr:from>
    <xdr:to>
      <xdr:col>29</xdr:col>
      <xdr:colOff>419100</xdr:colOff>
      <xdr:row>8</xdr:row>
      <xdr:rowOff>0</xdr:rowOff>
    </xdr:to>
    <xdr:cxnSp macro="">
      <xdr:nvCxnSpPr>
        <xdr:cNvPr id="36" name="Straight Connector 35">
          <a:extLst>
            <a:ext uri="{FF2B5EF4-FFF2-40B4-BE49-F238E27FC236}">
              <a16:creationId xmlns:a16="http://schemas.microsoft.com/office/drawing/2014/main" id="{4131A252-42E2-3644-8D7A-59FC4ADEB7D1}"/>
            </a:ext>
          </a:extLst>
        </xdr:cNvPr>
        <xdr:cNvCxnSpPr/>
      </xdr:nvCxnSpPr>
      <xdr:spPr>
        <a:xfrm>
          <a:off x="24358600" y="1066800"/>
          <a:ext cx="0" cy="25400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127000</xdr:colOff>
      <xdr:row>5</xdr:row>
      <xdr:rowOff>165100</xdr:rowOff>
    </xdr:from>
    <xdr:to>
      <xdr:col>29</xdr:col>
      <xdr:colOff>698500</xdr:colOff>
      <xdr:row>7</xdr:row>
      <xdr:rowOff>76200</xdr:rowOff>
    </xdr:to>
    <xdr:cxnSp macro="">
      <xdr:nvCxnSpPr>
        <xdr:cNvPr id="37" name="Straight Connector 36">
          <a:extLst>
            <a:ext uri="{FF2B5EF4-FFF2-40B4-BE49-F238E27FC236}">
              <a16:creationId xmlns:a16="http://schemas.microsoft.com/office/drawing/2014/main" id="{CE8AC6B3-0ED4-4148-8A59-2D0B132F5472}"/>
            </a:ext>
          </a:extLst>
        </xdr:cNvPr>
        <xdr:cNvCxnSpPr/>
      </xdr:nvCxnSpPr>
      <xdr:spPr>
        <a:xfrm flipH="1">
          <a:off x="24066500" y="914400"/>
          <a:ext cx="571500" cy="29210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88900</xdr:colOff>
      <xdr:row>6</xdr:row>
      <xdr:rowOff>0</xdr:rowOff>
    </xdr:from>
    <xdr:to>
      <xdr:col>29</xdr:col>
      <xdr:colOff>711200</xdr:colOff>
      <xdr:row>7</xdr:row>
      <xdr:rowOff>38100</xdr:rowOff>
    </xdr:to>
    <xdr:cxnSp macro="">
      <xdr:nvCxnSpPr>
        <xdr:cNvPr id="41" name="Straight Connector 40">
          <a:extLst>
            <a:ext uri="{FF2B5EF4-FFF2-40B4-BE49-F238E27FC236}">
              <a16:creationId xmlns:a16="http://schemas.microsoft.com/office/drawing/2014/main" id="{BD9C946F-11FB-E64D-A27F-423E43A52BD2}"/>
            </a:ext>
          </a:extLst>
        </xdr:cNvPr>
        <xdr:cNvCxnSpPr/>
      </xdr:nvCxnSpPr>
      <xdr:spPr>
        <a:xfrm flipH="1" flipV="1">
          <a:off x="24028400" y="939800"/>
          <a:ext cx="622300" cy="228600"/>
        </a:xfrm>
        <a:prstGeom prst="line">
          <a:avLst/>
        </a:prstGeom>
        <a:ln w="25400">
          <a:solidFill>
            <a:schemeClr val="accent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762000</xdr:colOff>
      <xdr:row>5</xdr:row>
      <xdr:rowOff>50800</xdr:rowOff>
    </xdr:from>
    <xdr:to>
      <xdr:col>30</xdr:col>
      <xdr:colOff>25400</xdr:colOff>
      <xdr:row>9</xdr:row>
      <xdr:rowOff>0</xdr:rowOff>
    </xdr:to>
    <xdr:sp macro="" textlink="">
      <xdr:nvSpPr>
        <xdr:cNvPr id="43" name="Arc 42">
          <a:extLst>
            <a:ext uri="{FF2B5EF4-FFF2-40B4-BE49-F238E27FC236}">
              <a16:creationId xmlns:a16="http://schemas.microsoft.com/office/drawing/2014/main" id="{4A4A6286-696F-6D40-B1BB-5B7AF7D6D76D}"/>
            </a:ext>
          </a:extLst>
        </xdr:cNvPr>
        <xdr:cNvSpPr/>
      </xdr:nvSpPr>
      <xdr:spPr>
        <a:xfrm rot="18726724">
          <a:off x="23876000" y="800100"/>
          <a:ext cx="914400" cy="914400"/>
        </a:xfrm>
        <a:prstGeom prst="arc">
          <a:avLst/>
        </a:prstGeom>
        <a:ln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</xdr:col>
      <xdr:colOff>405424</xdr:colOff>
      <xdr:row>48</xdr:row>
      <xdr:rowOff>20081</xdr:rowOff>
    </xdr:from>
    <xdr:to>
      <xdr:col>10</xdr:col>
      <xdr:colOff>289061</xdr:colOff>
      <xdr:row>61</xdr:row>
      <xdr:rowOff>14979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736AFCD7-C9B6-CF40-96CB-1CE587FF3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0039" y="10006406"/>
          <a:ext cx="4746543" cy="2676009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12</xdr:col>
      <xdr:colOff>694160</xdr:colOff>
      <xdr:row>48</xdr:row>
      <xdr:rowOff>43419</xdr:rowOff>
    </xdr:from>
    <xdr:to>
      <xdr:col>19</xdr:col>
      <xdr:colOff>552397</xdr:colOff>
      <xdr:row>61</xdr:row>
      <xdr:rowOff>21178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EEF7E89-D18C-B740-9744-21FBC2800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1339" y="10268547"/>
          <a:ext cx="4721143" cy="265887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22</xdr:col>
      <xdr:colOff>697573</xdr:colOff>
      <xdr:row>48</xdr:row>
      <xdr:rowOff>56336</xdr:rowOff>
    </xdr:from>
    <xdr:to>
      <xdr:col>30</xdr:col>
      <xdr:colOff>183229</xdr:colOff>
      <xdr:row>62</xdr:row>
      <xdr:rowOff>109137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2C21565A-E350-6845-AF87-21AF40425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502017" y="10281464"/>
          <a:ext cx="5216938" cy="2940152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36146</xdr:colOff>
      <xdr:row>18</xdr:row>
      <xdr:rowOff>201138</xdr:rowOff>
    </xdr:from>
    <xdr:to>
      <xdr:col>10</xdr:col>
      <xdr:colOff>186483</xdr:colOff>
      <xdr:row>38</xdr:row>
      <xdr:rowOff>111248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8CCE038-C20A-B944-8100-60E9E5DD8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35035" y="4000283"/>
          <a:ext cx="5013243" cy="40348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13</xdr:col>
      <xdr:colOff>116688</xdr:colOff>
      <xdr:row>18</xdr:row>
      <xdr:rowOff>190066</xdr:rowOff>
    </xdr:from>
    <xdr:to>
      <xdr:col>20</xdr:col>
      <xdr:colOff>419426</xdr:colOff>
      <xdr:row>39</xdr:row>
      <xdr:rowOff>105171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F38766-70E1-8D41-8169-7718B3227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33588" y="4215966"/>
          <a:ext cx="5192238" cy="418230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23</xdr:col>
      <xdr:colOff>342900</xdr:colOff>
      <xdr:row>19</xdr:row>
      <xdr:rowOff>119908</xdr:rowOff>
    </xdr:from>
    <xdr:to>
      <xdr:col>30</xdr:col>
      <xdr:colOff>214273</xdr:colOff>
      <xdr:row>40</xdr:row>
      <xdr:rowOff>107207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EF7971-8BF8-2743-A8FF-BF4B6B356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329400" y="3853708"/>
          <a:ext cx="4889500" cy="4254499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dv/My%20Drive/**NewFiling/1.%20Cave%20Plantation%20Agrivoltaics/CA1%20Numbers/Cave_Plantation_Numbers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yout "/>
      <sheetName val="Pvsyst-Variants"/>
      <sheetName val="Costing"/>
      <sheetName val="Constr.CashFlow"/>
      <sheetName val="Financials"/>
      <sheetName val="30yr CashFlow"/>
      <sheetName val="Prices"/>
      <sheetName val="Modules"/>
      <sheetName val="O&amp;M"/>
    </sheetNames>
    <sheetDataSet>
      <sheetData sheetId="0"/>
      <sheetData sheetId="1"/>
      <sheetData sheetId="2"/>
      <sheetData sheetId="3"/>
      <sheetData sheetId="4"/>
      <sheetData sheetId="5"/>
      <sheetData sheetId="6">
        <row r="49">
          <cell r="E49">
            <v>2928.42</v>
          </cell>
        </row>
        <row r="99">
          <cell r="E99">
            <v>14.742857142857144</v>
          </cell>
        </row>
        <row r="104">
          <cell r="E104">
            <v>59.800714285714285</v>
          </cell>
        </row>
        <row r="145">
          <cell r="E145">
            <v>1276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docs.google.com/document/d/17HUfClZ4uFcZCOMWsxFL0WnidtmD_zAC?rtpof=true&amp;authuser=pdvjak%40gmail.com&amp;usp=drive_fs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pnsolarpv.en.made-in-china.com/product/AFgxTIrGqtWZ/China-Huawei-Sun2000-215ktl-H0-Solar-Inverter-200kw-for-Solar-Energy-System.html" TargetMode="External"/><Relationship Id="rId2" Type="http://schemas.openxmlformats.org/officeDocument/2006/relationships/hyperlink" Target="https://www.europe-solarstore.com/solar-inverters/huawei/huawei-sun2000-185-ktl-h1.html" TargetMode="External"/><Relationship Id="rId1" Type="http://schemas.openxmlformats.org/officeDocument/2006/relationships/hyperlink" Target="https://pnsolarpv.en.made-in-china.com/product/AFgxTIrGqtWZ/China-Huawei-Sun2000-215ktl-H0-Solar-Inverter-200kw-for-Solar-Energy-System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DF205-E1B7-9C44-941A-06DA03A6AD7F}">
  <sheetPr>
    <pageSetUpPr fitToPage="1"/>
  </sheetPr>
  <dimension ref="A1:AQ25"/>
  <sheetViews>
    <sheetView topLeftCell="A6" workbookViewId="0">
      <selection activeCell="I2" sqref="I2"/>
    </sheetView>
  </sheetViews>
  <sheetFormatPr baseColWidth="10" defaultRowHeight="16" x14ac:dyDescent="0.2"/>
  <cols>
    <col min="2" max="2" width="17.6640625" customWidth="1"/>
    <col min="3" max="3" width="17.6640625" style="87" customWidth="1"/>
    <col min="4" max="4" width="17.6640625" customWidth="1"/>
    <col min="5" max="5" width="5.83203125" customWidth="1"/>
    <col min="6" max="6" width="17.6640625" customWidth="1"/>
    <col min="7" max="7" width="17.6640625" style="1" customWidth="1"/>
    <col min="8" max="8" width="17.6640625" customWidth="1"/>
    <col min="9" max="9" width="5.5" customWidth="1"/>
    <col min="10" max="12" width="17.6640625" customWidth="1"/>
  </cols>
  <sheetData>
    <row r="1" spans="1:43" x14ac:dyDescent="0.2">
      <c r="A1" s="88"/>
      <c r="B1" s="110"/>
      <c r="C1" s="115"/>
      <c r="D1" s="110"/>
      <c r="E1" s="110"/>
    </row>
    <row r="2" spans="1:43" ht="24" x14ac:dyDescent="0.3">
      <c r="A2" s="94"/>
      <c r="B2" s="113" t="s">
        <v>331</v>
      </c>
    </row>
    <row r="3" spans="1:43" x14ac:dyDescent="0.2">
      <c r="A3" s="94"/>
      <c r="B3" s="351" t="s">
        <v>299</v>
      </c>
    </row>
    <row r="4" spans="1:43" s="290" customFormat="1" ht="14" x14ac:dyDescent="0.2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18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292"/>
      <c r="AI4" s="292"/>
      <c r="AJ4" s="292"/>
      <c r="AK4" s="292"/>
      <c r="AL4" s="292"/>
      <c r="AM4" s="292"/>
      <c r="AN4" s="292"/>
      <c r="AO4" s="292"/>
      <c r="AP4" s="292"/>
      <c r="AQ4" s="292"/>
    </row>
    <row r="5" spans="1:43" x14ac:dyDescent="0.2">
      <c r="B5" s="291" t="s">
        <v>335</v>
      </c>
    </row>
    <row r="8" spans="1:43" s="326" customFormat="1" x14ac:dyDescent="0.2">
      <c r="B8" s="374" t="s">
        <v>362</v>
      </c>
      <c r="C8" s="375"/>
      <c r="D8" s="376"/>
      <c r="F8" s="377" t="s">
        <v>343</v>
      </c>
      <c r="G8" s="378"/>
      <c r="H8" s="379"/>
      <c r="J8" s="380" t="s">
        <v>344</v>
      </c>
      <c r="K8" s="381"/>
      <c r="L8" s="382"/>
    </row>
    <row r="9" spans="1:43" x14ac:dyDescent="0.2">
      <c r="B9" s="94"/>
      <c r="D9" s="95"/>
      <c r="F9" s="94"/>
      <c r="H9" s="95"/>
      <c r="J9" s="94"/>
      <c r="L9" s="95"/>
    </row>
    <row r="10" spans="1:43" x14ac:dyDescent="0.2">
      <c r="B10" s="88" t="s">
        <v>300</v>
      </c>
      <c r="C10" s="279">
        <f>Sizing!G46</f>
        <v>11990</v>
      </c>
      <c r="D10" s="89" t="s">
        <v>302</v>
      </c>
      <c r="F10" s="88" t="s">
        <v>300</v>
      </c>
      <c r="G10" s="279">
        <f>Sizing!Q46</f>
        <v>11990</v>
      </c>
      <c r="H10" s="89" t="s">
        <v>302</v>
      </c>
      <c r="J10" s="88" t="s">
        <v>300</v>
      </c>
      <c r="K10" s="279">
        <f>Sizing!AA46</f>
        <v>11990</v>
      </c>
      <c r="L10" s="89" t="s">
        <v>302</v>
      </c>
    </row>
    <row r="11" spans="1:43" x14ac:dyDescent="0.2">
      <c r="B11" s="90"/>
      <c r="C11" s="280">
        <f>Sizing!K46</f>
        <v>9000</v>
      </c>
      <c r="D11" s="91" t="s">
        <v>303</v>
      </c>
      <c r="F11" s="90"/>
      <c r="G11" s="280">
        <f>Sizing!U46</f>
        <v>9000</v>
      </c>
      <c r="H11" s="91" t="s">
        <v>303</v>
      </c>
      <c r="J11" s="90"/>
      <c r="K11" s="325">
        <f>Sizing!AE46</f>
        <v>9000</v>
      </c>
      <c r="L11" s="91" t="s">
        <v>303</v>
      </c>
    </row>
    <row r="12" spans="1:43" x14ac:dyDescent="0.2">
      <c r="B12" s="94"/>
      <c r="C12" s="96"/>
      <c r="D12" s="95"/>
      <c r="F12" s="94"/>
      <c r="G12" s="96"/>
      <c r="H12" s="95"/>
      <c r="J12" s="94"/>
      <c r="K12" s="96"/>
      <c r="L12" s="95"/>
    </row>
    <row r="13" spans="1:43" x14ac:dyDescent="0.2">
      <c r="B13" s="92" t="s">
        <v>301</v>
      </c>
      <c r="C13" s="281">
        <f>Sizing!D43</f>
        <v>18296.740000000002</v>
      </c>
      <c r="D13" s="93" t="s">
        <v>308</v>
      </c>
      <c r="F13" s="92" t="s">
        <v>301</v>
      </c>
      <c r="G13" s="281">
        <f>Sizing!N43</f>
        <v>17961.02</v>
      </c>
      <c r="H13" s="93" t="s">
        <v>308</v>
      </c>
      <c r="J13" s="92" t="s">
        <v>301</v>
      </c>
      <c r="K13" s="281">
        <f>Sizing!X43</f>
        <v>21294.240000000002</v>
      </c>
      <c r="L13" s="93" t="s">
        <v>308</v>
      </c>
    </row>
    <row r="14" spans="1:43" x14ac:dyDescent="0.2">
      <c r="B14" s="94"/>
      <c r="C14" s="96"/>
      <c r="D14" s="95"/>
      <c r="F14" s="94"/>
      <c r="G14" s="96"/>
      <c r="H14" s="95"/>
      <c r="J14" s="94"/>
      <c r="K14" s="96"/>
      <c r="L14" s="95"/>
    </row>
    <row r="15" spans="1:43" x14ac:dyDescent="0.2">
      <c r="B15" s="88" t="s">
        <v>326</v>
      </c>
      <c r="C15" s="282">
        <f>'Costing (Fixed)'!E77</f>
        <v>8021515.4941927213</v>
      </c>
      <c r="D15" s="89"/>
      <c r="F15" s="88" t="s">
        <v>326</v>
      </c>
      <c r="G15" s="282">
        <f>'Costing (Domes)'!E77</f>
        <v>8342718.4941927213</v>
      </c>
      <c r="H15" s="89"/>
      <c r="J15" s="88" t="s">
        <v>326</v>
      </c>
      <c r="K15" s="282">
        <f>'Costing (Tracked)'!E77</f>
        <v>8607618.4941927213</v>
      </c>
      <c r="L15" s="89"/>
    </row>
    <row r="16" spans="1:43" x14ac:dyDescent="0.2">
      <c r="B16" s="90"/>
      <c r="C16" s="283">
        <f>C15/C10</f>
        <v>669.01713879839212</v>
      </c>
      <c r="D16" s="91" t="s">
        <v>3</v>
      </c>
      <c r="F16" s="90"/>
      <c r="G16" s="283">
        <f>G15/G10</f>
        <v>695.80637983258725</v>
      </c>
      <c r="H16" s="91" t="s">
        <v>3</v>
      </c>
      <c r="J16" s="90"/>
      <c r="K16" s="283">
        <f>K15/K10</f>
        <v>717.89979100856726</v>
      </c>
      <c r="L16" s="91" t="s">
        <v>3</v>
      </c>
    </row>
    <row r="17" spans="2:12" x14ac:dyDescent="0.2">
      <c r="B17" s="94"/>
      <c r="D17" s="95"/>
      <c r="F17" s="94"/>
      <c r="G17" s="87"/>
      <c r="H17" s="95"/>
      <c r="J17" s="94"/>
      <c r="K17" s="87"/>
      <c r="L17" s="95"/>
    </row>
    <row r="18" spans="2:12" x14ac:dyDescent="0.2">
      <c r="B18" s="88" t="s">
        <v>307</v>
      </c>
      <c r="C18" s="284">
        <f>'Financials (Fixed)'!B20</f>
        <v>0.1</v>
      </c>
      <c r="D18" s="89" t="s">
        <v>309</v>
      </c>
      <c r="F18" s="88" t="s">
        <v>307</v>
      </c>
      <c r="G18" s="284">
        <f>'Financials (Domes)'!B20</f>
        <v>0.1</v>
      </c>
      <c r="H18" s="89" t="s">
        <v>309</v>
      </c>
      <c r="J18" s="88" t="s">
        <v>307</v>
      </c>
      <c r="K18" s="284">
        <f>'Financials (Tracked)'!B20</f>
        <v>0.1</v>
      </c>
      <c r="L18" s="89" t="s">
        <v>309</v>
      </c>
    </row>
    <row r="19" spans="2:12" x14ac:dyDescent="0.2">
      <c r="B19" s="94"/>
      <c r="C19" s="285"/>
      <c r="D19" s="95"/>
      <c r="F19" s="94"/>
      <c r="G19" s="285"/>
      <c r="H19" s="95"/>
      <c r="J19" s="94"/>
      <c r="K19" s="285"/>
      <c r="L19" s="95"/>
    </row>
    <row r="20" spans="2:12" x14ac:dyDescent="0.2">
      <c r="B20" s="94" t="s">
        <v>304</v>
      </c>
      <c r="C20" s="286">
        <f>'Financials (Fixed)'!I13</f>
        <v>0.20904177610588293</v>
      </c>
      <c r="D20" s="95"/>
      <c r="F20" s="94" t="s">
        <v>304</v>
      </c>
      <c r="G20" s="286">
        <f>'Financials (Domes)'!I13</f>
        <v>0.19676317524403175</v>
      </c>
      <c r="H20" s="95"/>
      <c r="J20" s="94" t="s">
        <v>304</v>
      </c>
      <c r="K20" s="286">
        <f>'Financials (Tracked)'!I13</f>
        <v>0.24356039893195436</v>
      </c>
      <c r="L20" s="95"/>
    </row>
    <row r="21" spans="2:12" x14ac:dyDescent="0.2">
      <c r="B21" s="94" t="s">
        <v>305</v>
      </c>
      <c r="C21" s="287">
        <f>'Financials (Fixed)'!I19*1000</f>
        <v>12330029.795342859</v>
      </c>
      <c r="D21" s="95"/>
      <c r="F21" s="94" t="s">
        <v>305</v>
      </c>
      <c r="G21" s="287">
        <f>'Financials (Domes)'!I19*1000</f>
        <v>11854234.795696285</v>
      </c>
      <c r="H21" s="95"/>
      <c r="J21" s="94" t="s">
        <v>305</v>
      </c>
      <c r="K21" s="287">
        <f>'Financials (Tracked)'!I19*1000</f>
        <v>15985468.454536164</v>
      </c>
      <c r="L21" s="95"/>
    </row>
    <row r="22" spans="2:12" x14ac:dyDescent="0.2">
      <c r="B22" s="94"/>
      <c r="C22" s="288"/>
      <c r="D22" s="95"/>
      <c r="F22" s="94"/>
      <c r="G22" s="288"/>
      <c r="H22" s="95"/>
      <c r="J22" s="94"/>
      <c r="K22" s="288"/>
      <c r="L22" s="95"/>
    </row>
    <row r="23" spans="2:12" x14ac:dyDescent="0.2">
      <c r="B23" s="90" t="s">
        <v>306</v>
      </c>
      <c r="C23" s="289">
        <f>'Financials (Fixed)'!H24</f>
        <v>5.6508777174150797</v>
      </c>
      <c r="D23" s="91" t="s">
        <v>89</v>
      </c>
      <c r="F23" s="90" t="s">
        <v>306</v>
      </c>
      <c r="G23" s="289">
        <f>'Financials (Domes)'!B66</f>
        <v>5.9219745409732081</v>
      </c>
      <c r="H23" s="91" t="s">
        <v>89</v>
      </c>
      <c r="J23" s="90" t="s">
        <v>306</v>
      </c>
      <c r="K23" s="289">
        <f>'Financials (Tracked)'!H24</f>
        <v>5.0234609104006775</v>
      </c>
      <c r="L23" s="91" t="s">
        <v>89</v>
      </c>
    </row>
    <row r="24" spans="2:12" x14ac:dyDescent="0.2">
      <c r="B24" s="94"/>
      <c r="D24" s="95"/>
      <c r="F24" s="94"/>
      <c r="H24" s="95"/>
      <c r="J24" s="94"/>
      <c r="L24" s="95"/>
    </row>
    <row r="25" spans="2:12" x14ac:dyDescent="0.2">
      <c r="B25" s="92" t="s">
        <v>354</v>
      </c>
      <c r="C25" s="328">
        <f>Sizing!H16</f>
        <v>93750</v>
      </c>
      <c r="D25" s="93" t="s">
        <v>13</v>
      </c>
      <c r="F25" s="92" t="s">
        <v>354</v>
      </c>
      <c r="G25" s="327">
        <f>Sizing!R16</f>
        <v>70000</v>
      </c>
      <c r="H25" s="93" t="s">
        <v>13</v>
      </c>
      <c r="J25" s="92" t="s">
        <v>354</v>
      </c>
      <c r="K25" s="328">
        <f>Sizing!AB16</f>
        <v>115000</v>
      </c>
      <c r="L25" s="93" t="s">
        <v>13</v>
      </c>
    </row>
  </sheetData>
  <hyperlinks>
    <hyperlink ref="B3" r:id="rId1" xr:uid="{95059EE6-2D34-344C-B127-4D72F4F2E16C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horizontalDpi="0" verticalDpi="0"/>
  <headerFooter scaleWithDoc="0">
    <oddHeader>&amp;F</oddHeader>
    <oddFooter>&amp;L&amp;B Confidential&amp;B&amp;C&amp;D&amp;RPage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2C183-8526-3F40-84CF-95FE2DA82193}">
  <dimension ref="A1:AC1001"/>
  <sheetViews>
    <sheetView topLeftCell="A32" workbookViewId="0">
      <selection activeCell="E18" sqref="E18"/>
    </sheetView>
  </sheetViews>
  <sheetFormatPr baseColWidth="10" defaultColWidth="14.5" defaultRowHeight="15" customHeight="1" x14ac:dyDescent="0.2"/>
  <cols>
    <col min="1" max="1" width="4.83203125" style="2" customWidth="1"/>
    <col min="2" max="2" width="50" style="2" customWidth="1"/>
    <col min="3" max="4" width="21.83203125" style="2" customWidth="1"/>
    <col min="5" max="7" width="13.33203125" style="2" customWidth="1"/>
    <col min="8" max="8" width="21.83203125" style="2" customWidth="1"/>
    <col min="9" max="9" width="54.5" style="2" customWidth="1"/>
    <col min="10" max="29" width="21.83203125" style="2" customWidth="1"/>
    <col min="30" max="16384" width="14.5" style="2"/>
  </cols>
  <sheetData>
    <row r="1" spans="1:29" ht="18.75" customHeight="1" thickBot="1" x14ac:dyDescent="0.3">
      <c r="A1" s="34"/>
      <c r="B1" s="5"/>
      <c r="C1" s="35"/>
      <c r="D1" s="36"/>
      <c r="E1" s="37"/>
      <c r="F1" s="37"/>
      <c r="G1" s="37"/>
      <c r="H1" s="38"/>
      <c r="I1" s="39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spans="1:29" ht="18.75" customHeight="1" x14ac:dyDescent="0.25">
      <c r="A2" s="34"/>
      <c r="B2" s="5"/>
      <c r="C2" s="40" t="s">
        <v>121</v>
      </c>
      <c r="D2" s="41">
        <v>14000</v>
      </c>
      <c r="E2" s="37"/>
      <c r="F2" s="37"/>
      <c r="G2" s="37"/>
      <c r="H2" s="38"/>
      <c r="I2" s="42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29" ht="18.75" customHeight="1" x14ac:dyDescent="0.3">
      <c r="A3" s="34"/>
      <c r="B3" s="43" t="s">
        <v>122</v>
      </c>
      <c r="C3" s="44" t="s">
        <v>123</v>
      </c>
      <c r="D3" s="45">
        <v>1.1599999999999999</v>
      </c>
      <c r="E3" s="37"/>
      <c r="F3" s="37"/>
      <c r="G3" s="37"/>
      <c r="H3" s="38"/>
      <c r="I3" s="39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spans="1:29" ht="18.75" customHeight="1" thickBot="1" x14ac:dyDescent="0.3">
      <c r="A4" s="34"/>
      <c r="B4" s="5"/>
      <c r="C4" s="46" t="s">
        <v>124</v>
      </c>
      <c r="D4" s="47">
        <v>1.36</v>
      </c>
      <c r="E4" s="37"/>
      <c r="F4" s="37"/>
      <c r="G4" s="37"/>
      <c r="H4" s="38"/>
      <c r="I4" s="39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pans="1:29" ht="18.75" customHeight="1" x14ac:dyDescent="0.25">
      <c r="A5" s="48" t="s">
        <v>125</v>
      </c>
      <c r="B5" s="5"/>
      <c r="C5" s="35"/>
      <c r="D5" s="36"/>
      <c r="E5" s="37"/>
      <c r="F5" s="37"/>
      <c r="G5" s="37"/>
      <c r="H5" s="38"/>
      <c r="I5" s="39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29" ht="18.75" customHeight="1" x14ac:dyDescent="0.25">
      <c r="A6" s="49"/>
      <c r="B6" s="50" t="s">
        <v>126</v>
      </c>
      <c r="C6" s="51" t="s">
        <v>127</v>
      </c>
      <c r="D6" s="52" t="s">
        <v>128</v>
      </c>
      <c r="E6" s="53" t="s">
        <v>129</v>
      </c>
      <c r="F6" s="53" t="s">
        <v>75</v>
      </c>
      <c r="G6" s="53" t="s">
        <v>59</v>
      </c>
      <c r="H6" s="54"/>
      <c r="I6" s="55" t="s">
        <v>130</v>
      </c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</row>
    <row r="7" spans="1:29" ht="18.75" customHeight="1" x14ac:dyDescent="0.25">
      <c r="A7" s="34"/>
      <c r="B7" s="57" t="s">
        <v>131</v>
      </c>
      <c r="C7" s="35">
        <v>0.28100000000000003</v>
      </c>
      <c r="D7" s="36">
        <v>0.1</v>
      </c>
      <c r="E7" s="58">
        <f t="shared" ref="E7:E11" si="0">C7*(1+D7)</f>
        <v>0.30910000000000004</v>
      </c>
      <c r="F7" s="58"/>
      <c r="G7" s="58">
        <f t="shared" ref="G7:G11" si="1">E7</f>
        <v>0.30910000000000004</v>
      </c>
      <c r="H7" s="59"/>
      <c r="I7" s="57" t="s">
        <v>132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29" ht="18.75" customHeight="1" x14ac:dyDescent="0.25">
      <c r="A8" s="34"/>
      <c r="B8" s="57" t="s">
        <v>133</v>
      </c>
      <c r="C8" s="35">
        <v>0</v>
      </c>
      <c r="D8" s="36">
        <v>0.1</v>
      </c>
      <c r="E8" s="58">
        <f t="shared" si="0"/>
        <v>0</v>
      </c>
      <c r="F8" s="58"/>
      <c r="G8" s="58">
        <f t="shared" si="1"/>
        <v>0</v>
      </c>
      <c r="H8" s="59"/>
      <c r="I8" s="57" t="s">
        <v>132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29" ht="18.75" customHeight="1" x14ac:dyDescent="0.25">
      <c r="A9" s="34"/>
      <c r="B9" s="60" t="s">
        <v>134</v>
      </c>
      <c r="C9" s="35">
        <v>0</v>
      </c>
      <c r="D9" s="36">
        <v>0.1</v>
      </c>
      <c r="E9" s="58">
        <f t="shared" si="0"/>
        <v>0</v>
      </c>
      <c r="F9" s="58"/>
      <c r="G9" s="58">
        <f t="shared" si="1"/>
        <v>0</v>
      </c>
      <c r="H9" s="61">
        <v>0.185</v>
      </c>
      <c r="I9" s="60" t="s">
        <v>135</v>
      </c>
      <c r="J9" s="62"/>
      <c r="K9" s="62"/>
      <c r="L9" s="62"/>
      <c r="M9" s="62"/>
      <c r="N9" s="62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29" ht="18.75" customHeight="1" x14ac:dyDescent="0.25">
      <c r="A10" s="34"/>
      <c r="B10" s="5" t="s">
        <v>136</v>
      </c>
      <c r="C10" s="35">
        <v>0</v>
      </c>
      <c r="D10" s="36">
        <v>0.1</v>
      </c>
      <c r="E10" s="58">
        <f t="shared" si="0"/>
        <v>0</v>
      </c>
      <c r="F10" s="58"/>
      <c r="G10" s="58">
        <f t="shared" si="1"/>
        <v>0</v>
      </c>
      <c r="H10" s="59"/>
      <c r="I10" s="60" t="s">
        <v>137</v>
      </c>
      <c r="J10" s="62"/>
      <c r="K10" s="62"/>
      <c r="L10" s="62"/>
      <c r="M10" s="62"/>
      <c r="N10" s="62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</row>
    <row r="11" spans="1:29" ht="18.75" customHeight="1" x14ac:dyDescent="0.25">
      <c r="A11" s="34"/>
      <c r="B11" s="5" t="s">
        <v>138</v>
      </c>
      <c r="C11" s="35">
        <v>0</v>
      </c>
      <c r="D11" s="36">
        <v>0.1</v>
      </c>
      <c r="E11" s="58">
        <f t="shared" si="0"/>
        <v>0</v>
      </c>
      <c r="F11" s="58"/>
      <c r="G11" s="58">
        <f t="shared" si="1"/>
        <v>0</v>
      </c>
      <c r="H11" s="59"/>
      <c r="I11" s="60" t="s">
        <v>139</v>
      </c>
      <c r="J11" s="62"/>
      <c r="K11" s="62"/>
      <c r="L11" s="62"/>
      <c r="M11" s="62"/>
      <c r="N11" s="62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2" spans="1:29" ht="18.75" customHeight="1" x14ac:dyDescent="0.25">
      <c r="A12" s="34"/>
      <c r="B12" s="60"/>
      <c r="C12" s="35"/>
      <c r="D12" s="36"/>
      <c r="E12" s="37"/>
      <c r="F12" s="37"/>
      <c r="G12" s="37"/>
      <c r="H12" s="59"/>
      <c r="I12" s="60"/>
      <c r="J12" s="62"/>
      <c r="K12" s="62"/>
      <c r="L12" s="62"/>
      <c r="M12" s="62"/>
      <c r="N12" s="62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</row>
    <row r="13" spans="1:29" ht="18.75" customHeight="1" x14ac:dyDescent="0.25">
      <c r="A13" s="34"/>
      <c r="B13" s="60"/>
      <c r="C13" s="63"/>
      <c r="D13" s="64"/>
      <c r="E13" s="65"/>
      <c r="F13" s="65"/>
      <c r="G13" s="65"/>
      <c r="H13" s="38"/>
      <c r="I13" s="66"/>
      <c r="J13" s="62"/>
      <c r="K13" s="62"/>
      <c r="L13" s="62"/>
      <c r="M13" s="62"/>
      <c r="N13" s="62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</row>
    <row r="14" spans="1:29" ht="18.75" customHeight="1" x14ac:dyDescent="0.25">
      <c r="A14" s="67" t="s">
        <v>1</v>
      </c>
      <c r="B14" s="5"/>
      <c r="C14" s="63"/>
      <c r="D14" s="64"/>
      <c r="E14" s="65"/>
      <c r="F14" s="65"/>
      <c r="G14" s="65"/>
      <c r="H14" s="38"/>
      <c r="I14" s="66"/>
      <c r="J14" s="62"/>
      <c r="K14" s="62"/>
      <c r="L14" s="62"/>
      <c r="M14" s="62"/>
      <c r="N14" s="62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</row>
    <row r="15" spans="1:29" ht="18.75" customHeight="1" x14ac:dyDescent="0.25">
      <c r="A15" s="49"/>
      <c r="B15" s="50" t="s">
        <v>126</v>
      </c>
      <c r="C15" s="51" t="s">
        <v>127</v>
      </c>
      <c r="D15" s="52" t="s">
        <v>128</v>
      </c>
      <c r="E15" s="53" t="s">
        <v>129</v>
      </c>
      <c r="F15" s="53" t="s">
        <v>140</v>
      </c>
      <c r="G15" s="53" t="s">
        <v>141</v>
      </c>
      <c r="H15" s="54"/>
      <c r="I15" s="55" t="s">
        <v>130</v>
      </c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</row>
    <row r="16" spans="1:29" ht="18.75" customHeight="1" x14ac:dyDescent="0.25">
      <c r="A16" s="34"/>
      <c r="B16" s="5"/>
      <c r="C16" s="5"/>
      <c r="D16" s="36"/>
      <c r="E16" s="37"/>
      <c r="F16" s="37"/>
      <c r="G16" s="37"/>
      <c r="H16" s="68"/>
      <c r="I16" s="57"/>
      <c r="J16" s="62"/>
      <c r="K16" s="62"/>
      <c r="L16" s="62"/>
      <c r="M16" s="62"/>
      <c r="N16" s="62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</row>
    <row r="17" spans="1:29" ht="18.75" customHeight="1" x14ac:dyDescent="0.25">
      <c r="A17" s="34"/>
      <c r="B17" s="60" t="s">
        <v>142</v>
      </c>
      <c r="C17" s="69">
        <v>7000</v>
      </c>
      <c r="D17" s="36">
        <v>0.15</v>
      </c>
      <c r="E17" s="65">
        <f t="shared" ref="E17:E25" si="2">C17*(1+D17)</f>
        <v>8049.9999999999991</v>
      </c>
      <c r="F17" s="70">
        <v>215</v>
      </c>
      <c r="G17" s="58">
        <f t="shared" ref="G17:G25" si="3">(E17/F17)/1000</f>
        <v>3.7441860465116279E-2</v>
      </c>
      <c r="H17" s="68"/>
      <c r="I17" s="71" t="s">
        <v>143</v>
      </c>
      <c r="J17" s="62"/>
      <c r="K17" s="62"/>
      <c r="L17" s="62"/>
      <c r="M17" s="62"/>
      <c r="N17" s="62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</row>
    <row r="18" spans="1:29" ht="18.75" customHeight="1" x14ac:dyDescent="0.25">
      <c r="A18" s="34"/>
      <c r="B18" s="60" t="s">
        <v>336</v>
      </c>
      <c r="C18" s="69">
        <v>8500</v>
      </c>
      <c r="D18" s="36">
        <v>0.15</v>
      </c>
      <c r="E18" s="65">
        <f t="shared" ref="E18" si="4">C18*(1+D18)</f>
        <v>9775</v>
      </c>
      <c r="F18" s="70">
        <v>300</v>
      </c>
      <c r="G18" s="58">
        <f t="shared" ref="G18" si="5">(E18/F18)/1000</f>
        <v>3.2583333333333339E-2</v>
      </c>
      <c r="H18" s="68"/>
      <c r="I18" s="71" t="s">
        <v>143</v>
      </c>
      <c r="J18" s="62"/>
      <c r="K18" s="62"/>
      <c r="L18" s="62"/>
      <c r="M18" s="62"/>
      <c r="N18" s="62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</row>
    <row r="19" spans="1:29" ht="18.75" customHeight="1" x14ac:dyDescent="0.25">
      <c r="A19" s="34"/>
      <c r="B19" s="62" t="s">
        <v>144</v>
      </c>
      <c r="C19" s="69">
        <f t="shared" ref="C19:C25" si="6">$D$3*H19</f>
        <v>7736.0399999999991</v>
      </c>
      <c r="D19" s="36">
        <v>0.1</v>
      </c>
      <c r="E19" s="65">
        <f t="shared" si="2"/>
        <v>8509.6440000000002</v>
      </c>
      <c r="F19" s="70">
        <v>185</v>
      </c>
      <c r="G19" s="58">
        <f t="shared" si="3"/>
        <v>4.5998075675675681E-2</v>
      </c>
      <c r="H19" s="72">
        <v>6669</v>
      </c>
      <c r="I19" s="71" t="s">
        <v>145</v>
      </c>
      <c r="J19" s="62"/>
      <c r="K19" s="73"/>
      <c r="L19" s="62"/>
      <c r="M19" s="62"/>
      <c r="N19" s="62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</row>
    <row r="20" spans="1:29" ht="18.75" customHeight="1" x14ac:dyDescent="0.25">
      <c r="A20" s="34"/>
      <c r="B20" s="60" t="s">
        <v>146</v>
      </c>
      <c r="C20" s="69">
        <f t="shared" si="6"/>
        <v>6525</v>
      </c>
      <c r="D20" s="36">
        <v>0.1</v>
      </c>
      <c r="E20" s="65">
        <f t="shared" si="2"/>
        <v>7177.5000000000009</v>
      </c>
      <c r="F20" s="70">
        <v>100</v>
      </c>
      <c r="G20" s="58">
        <f t="shared" si="3"/>
        <v>7.1775000000000005E-2</v>
      </c>
      <c r="H20" s="72">
        <v>5625</v>
      </c>
      <c r="I20" s="66" t="s">
        <v>147</v>
      </c>
      <c r="J20" s="62"/>
      <c r="K20" s="73"/>
      <c r="L20" s="62"/>
      <c r="M20" s="62"/>
      <c r="N20" s="62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</row>
    <row r="21" spans="1:29" ht="18.75" customHeight="1" x14ac:dyDescent="0.25">
      <c r="A21" s="34"/>
      <c r="B21" s="60" t="s">
        <v>148</v>
      </c>
      <c r="C21" s="69">
        <f t="shared" si="6"/>
        <v>4650.4399999999996</v>
      </c>
      <c r="D21" s="36">
        <v>0.1</v>
      </c>
      <c r="E21" s="65">
        <f t="shared" si="2"/>
        <v>5115.4840000000004</v>
      </c>
      <c r="F21" s="70">
        <v>100</v>
      </c>
      <c r="G21" s="58">
        <f t="shared" si="3"/>
        <v>5.1154840000000007E-2</v>
      </c>
      <c r="H21" s="72">
        <v>4009</v>
      </c>
      <c r="I21" s="66" t="s">
        <v>147</v>
      </c>
      <c r="J21" s="62"/>
      <c r="K21" s="73"/>
      <c r="L21" s="62"/>
      <c r="M21" s="62"/>
      <c r="N21" s="62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</row>
    <row r="22" spans="1:29" ht="18.75" customHeight="1" x14ac:dyDescent="0.25">
      <c r="A22" s="34"/>
      <c r="B22" s="60" t="s">
        <v>149</v>
      </c>
      <c r="C22" s="69">
        <f t="shared" si="6"/>
        <v>5405.5999999999995</v>
      </c>
      <c r="D22" s="36">
        <v>0.1</v>
      </c>
      <c r="E22" s="65">
        <f t="shared" si="2"/>
        <v>5946.16</v>
      </c>
      <c r="F22" s="70">
        <v>110</v>
      </c>
      <c r="G22" s="58">
        <f t="shared" si="3"/>
        <v>5.4056E-2</v>
      </c>
      <c r="H22" s="72">
        <v>4660</v>
      </c>
      <c r="I22" s="66" t="s">
        <v>150</v>
      </c>
      <c r="J22" s="62"/>
      <c r="K22" s="73"/>
      <c r="L22" s="62"/>
      <c r="M22" s="62"/>
      <c r="N22" s="62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</row>
    <row r="23" spans="1:29" ht="18.75" customHeight="1" x14ac:dyDescent="0.25">
      <c r="A23" s="34"/>
      <c r="B23" s="60" t="s">
        <v>151</v>
      </c>
      <c r="C23" s="69">
        <f t="shared" si="6"/>
        <v>9993.4</v>
      </c>
      <c r="D23" s="36">
        <v>0.1</v>
      </c>
      <c r="E23" s="65">
        <f t="shared" si="2"/>
        <v>10992.74</v>
      </c>
      <c r="F23" s="70">
        <v>250</v>
      </c>
      <c r="G23" s="58">
        <f t="shared" si="3"/>
        <v>4.3970959999999996E-2</v>
      </c>
      <c r="H23" s="72">
        <v>8615</v>
      </c>
      <c r="I23" s="60" t="s">
        <v>152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</row>
    <row r="24" spans="1:29" ht="18.75" customHeight="1" x14ac:dyDescent="0.25">
      <c r="A24" s="34"/>
      <c r="B24" s="60" t="s">
        <v>153</v>
      </c>
      <c r="C24" s="69">
        <f t="shared" si="6"/>
        <v>8350.84</v>
      </c>
      <c r="D24" s="36">
        <v>0.1</v>
      </c>
      <c r="E24" s="65">
        <f t="shared" si="2"/>
        <v>9185.9240000000009</v>
      </c>
      <c r="F24" s="70">
        <v>150</v>
      </c>
      <c r="G24" s="58">
        <f t="shared" si="3"/>
        <v>6.1239493333333346E-2</v>
      </c>
      <c r="H24" s="72">
        <v>7199</v>
      </c>
      <c r="I24" s="60" t="s">
        <v>154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ht="18.75" customHeight="1" x14ac:dyDescent="0.25">
      <c r="A25" s="34"/>
      <c r="B25" s="60" t="s">
        <v>155</v>
      </c>
      <c r="C25" s="69">
        <f t="shared" si="6"/>
        <v>5305.8399999999992</v>
      </c>
      <c r="D25" s="36">
        <v>0.1</v>
      </c>
      <c r="E25" s="65">
        <f t="shared" si="2"/>
        <v>5836.424</v>
      </c>
      <c r="F25" s="70">
        <v>88</v>
      </c>
      <c r="G25" s="58">
        <f t="shared" si="3"/>
        <v>6.6322999999999993E-2</v>
      </c>
      <c r="H25" s="72">
        <v>4574</v>
      </c>
      <c r="I25" s="60" t="s">
        <v>156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6" spans="1:29" ht="18.75" customHeight="1" x14ac:dyDescent="0.25">
      <c r="A26" s="34"/>
      <c r="B26" s="60" t="s">
        <v>157</v>
      </c>
      <c r="C26" s="69"/>
      <c r="D26" s="36"/>
      <c r="E26" s="65"/>
      <c r="F26" s="70"/>
      <c r="G26" s="58"/>
      <c r="H26" s="72"/>
      <c r="I26" s="60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</row>
    <row r="27" spans="1:29" ht="18.75" customHeight="1" x14ac:dyDescent="0.25">
      <c r="A27" s="34"/>
      <c r="B27" s="60" t="s">
        <v>158</v>
      </c>
      <c r="C27" s="74">
        <f>$D$3*H27</f>
        <v>3874.3999999999996</v>
      </c>
      <c r="D27" s="36">
        <v>0.1</v>
      </c>
      <c r="E27" s="65">
        <f>C27*(1+D27)</f>
        <v>4261.84</v>
      </c>
      <c r="F27" s="70">
        <v>80</v>
      </c>
      <c r="G27" s="58">
        <f>(E27/F27)/1000</f>
        <v>5.3273000000000001E-2</v>
      </c>
      <c r="H27" s="75">
        <v>3340</v>
      </c>
      <c r="I27" s="60" t="s">
        <v>159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29" ht="18.75" customHeight="1" x14ac:dyDescent="0.25">
      <c r="A28" s="34"/>
      <c r="B28" s="60" t="s">
        <v>160</v>
      </c>
      <c r="C28" s="74"/>
      <c r="D28" s="36"/>
      <c r="E28" s="65"/>
      <c r="F28" s="70"/>
      <c r="G28" s="58"/>
      <c r="H28" s="75"/>
      <c r="I28" s="60" t="s">
        <v>161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</row>
    <row r="29" spans="1:29" ht="18.75" customHeight="1" x14ac:dyDescent="0.25">
      <c r="A29" s="34"/>
      <c r="B29" s="60"/>
      <c r="C29" s="74"/>
      <c r="D29" s="36"/>
      <c r="E29" s="65"/>
      <c r="F29" s="70"/>
      <c r="G29" s="58"/>
      <c r="H29" s="75"/>
      <c r="I29" s="60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</row>
    <row r="30" spans="1:29" ht="18.75" customHeight="1" x14ac:dyDescent="0.25">
      <c r="A30" s="76" t="s">
        <v>162</v>
      </c>
      <c r="B30" s="60"/>
      <c r="C30" s="74"/>
      <c r="D30" s="36"/>
      <c r="E30" s="65"/>
      <c r="F30" s="70"/>
      <c r="G30" s="58"/>
      <c r="H30" s="75"/>
      <c r="I30" s="60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</row>
    <row r="31" spans="1:29" ht="18.75" customHeight="1" x14ac:dyDescent="0.25">
      <c r="A31" s="49"/>
      <c r="B31" s="50" t="s">
        <v>126</v>
      </c>
      <c r="C31" s="51" t="s">
        <v>127</v>
      </c>
      <c r="D31" s="52" t="s">
        <v>128</v>
      </c>
      <c r="E31" s="53" t="s">
        <v>129</v>
      </c>
      <c r="F31" s="53" t="s">
        <v>140</v>
      </c>
      <c r="G31" s="53" t="s">
        <v>141</v>
      </c>
      <c r="H31" s="54"/>
      <c r="I31" s="55" t="s">
        <v>130</v>
      </c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</row>
    <row r="32" spans="1:29" ht="18.75" customHeight="1" x14ac:dyDescent="0.25">
      <c r="A32" s="34"/>
      <c r="B32" s="60" t="s">
        <v>163</v>
      </c>
      <c r="C32" s="74">
        <f>H32/D2</f>
        <v>487.14285714285717</v>
      </c>
      <c r="D32" s="36">
        <v>0.2</v>
      </c>
      <c r="E32" s="65">
        <f>C32*(1+D32)</f>
        <v>584.57142857142856</v>
      </c>
      <c r="F32" s="70">
        <v>5</v>
      </c>
      <c r="G32" s="58"/>
      <c r="H32" s="77">
        <v>6820000</v>
      </c>
      <c r="I32" s="60" t="s">
        <v>164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</row>
    <row r="33" spans="1:29" ht="18.75" customHeight="1" x14ac:dyDescent="0.25">
      <c r="A33" s="34"/>
      <c r="B33" s="60"/>
      <c r="C33" s="74"/>
      <c r="D33" s="36"/>
      <c r="E33" s="65"/>
      <c r="F33" s="70"/>
      <c r="G33" s="58"/>
      <c r="H33" s="75"/>
      <c r="I33" s="60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spans="1:29" ht="18.75" customHeight="1" x14ac:dyDescent="0.25">
      <c r="A34" s="76" t="s">
        <v>165</v>
      </c>
      <c r="B34" s="78"/>
      <c r="C34" s="74"/>
      <c r="D34" s="36"/>
      <c r="E34" s="37"/>
      <c r="F34" s="37"/>
      <c r="G34" s="37"/>
      <c r="H34" s="75"/>
      <c r="I34" s="60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1:29" ht="18.75" customHeight="1" x14ac:dyDescent="0.25">
      <c r="A35" s="49"/>
      <c r="B35" s="50" t="s">
        <v>126</v>
      </c>
      <c r="C35" s="51" t="s">
        <v>127</v>
      </c>
      <c r="D35" s="52" t="s">
        <v>128</v>
      </c>
      <c r="E35" s="53" t="s">
        <v>129</v>
      </c>
      <c r="F35" s="53" t="s">
        <v>166</v>
      </c>
      <c r="G35" s="53" t="s">
        <v>167</v>
      </c>
      <c r="H35" s="54"/>
      <c r="I35" s="55" t="s">
        <v>130</v>
      </c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</row>
    <row r="36" spans="1:29" ht="18.75" customHeight="1" x14ac:dyDescent="0.25">
      <c r="A36" s="34"/>
      <c r="B36" s="60" t="s">
        <v>168</v>
      </c>
      <c r="C36" s="69">
        <f t="shared" ref="C36:C37" si="7">$D$3*H36</f>
        <v>1342.12</v>
      </c>
      <c r="D36" s="36">
        <v>0.1</v>
      </c>
      <c r="E36" s="65">
        <f t="shared" ref="E36:E38" si="8">C36*(1+D36)</f>
        <v>1476.3320000000001</v>
      </c>
      <c r="F36" s="79">
        <v>2.56</v>
      </c>
      <c r="G36" s="58">
        <f t="shared" ref="G36:G38" si="9">(C36/F36)/1000</f>
        <v>0.52426562499999996</v>
      </c>
      <c r="H36" s="75">
        <v>1157</v>
      </c>
      <c r="I36" s="60" t="s">
        <v>169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</row>
    <row r="37" spans="1:29" ht="18.75" customHeight="1" x14ac:dyDescent="0.25">
      <c r="A37" s="34"/>
      <c r="B37" s="60" t="s">
        <v>170</v>
      </c>
      <c r="C37" s="69">
        <f t="shared" si="7"/>
        <v>1334</v>
      </c>
      <c r="D37" s="36">
        <v>0.1</v>
      </c>
      <c r="E37" s="65">
        <f t="shared" si="8"/>
        <v>1467.4</v>
      </c>
      <c r="F37" s="79">
        <v>2.76</v>
      </c>
      <c r="G37" s="58">
        <f t="shared" si="9"/>
        <v>0.48333333333333339</v>
      </c>
      <c r="H37" s="75">
        <v>1150</v>
      </c>
      <c r="I37" s="60" t="s">
        <v>171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1:29" ht="18.75" customHeight="1" x14ac:dyDescent="0.25">
      <c r="A38" s="34"/>
      <c r="B38" s="60" t="s">
        <v>172</v>
      </c>
      <c r="C38" s="69">
        <f>H38</f>
        <v>1200</v>
      </c>
      <c r="D38" s="36">
        <v>0.15</v>
      </c>
      <c r="E38" s="65">
        <f t="shared" si="8"/>
        <v>1380</v>
      </c>
      <c r="F38" s="79">
        <v>9.6</v>
      </c>
      <c r="G38" s="58">
        <f t="shared" si="9"/>
        <v>0.125</v>
      </c>
      <c r="H38" s="59">
        <v>1200</v>
      </c>
      <c r="I38" s="60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spans="1:29" ht="18.75" customHeight="1" x14ac:dyDescent="0.25">
      <c r="A39" s="34"/>
      <c r="B39" s="60"/>
      <c r="C39" s="69"/>
      <c r="D39" s="36"/>
      <c r="E39" s="65"/>
      <c r="F39" s="79"/>
      <c r="G39" s="58"/>
      <c r="H39" s="59"/>
      <c r="I39" s="60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spans="1:29" ht="18.75" customHeight="1" x14ac:dyDescent="0.25">
      <c r="A40" s="80" t="s">
        <v>173</v>
      </c>
      <c r="B40" s="5"/>
      <c r="C40" s="35"/>
      <c r="D40" s="36"/>
      <c r="E40" s="37"/>
      <c r="F40" s="37"/>
      <c r="G40" s="37"/>
      <c r="H40" s="75"/>
      <c r="I40" s="60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spans="1:29" ht="18.75" customHeight="1" x14ac:dyDescent="0.25">
      <c r="A41" s="49"/>
      <c r="B41" s="50" t="s">
        <v>126</v>
      </c>
      <c r="C41" s="51" t="s">
        <v>127</v>
      </c>
      <c r="D41" s="52" t="s">
        <v>128</v>
      </c>
      <c r="E41" s="53" t="s">
        <v>129</v>
      </c>
      <c r="F41" s="53" t="s">
        <v>140</v>
      </c>
      <c r="G41" s="53" t="s">
        <v>141</v>
      </c>
      <c r="H41" s="54"/>
      <c r="I41" s="55" t="s">
        <v>130</v>
      </c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</row>
    <row r="42" spans="1:29" ht="18.75" customHeight="1" x14ac:dyDescent="0.25">
      <c r="A42" s="34"/>
      <c r="B42" s="60" t="s">
        <v>174</v>
      </c>
      <c r="C42" s="69">
        <f t="shared" ref="C42:C44" si="10">$D$3*H42</f>
        <v>0</v>
      </c>
      <c r="D42" s="36">
        <v>0.1</v>
      </c>
      <c r="E42" s="65">
        <f t="shared" ref="E42:E44" si="11">C42*(1+D42)</f>
        <v>0</v>
      </c>
      <c r="F42" s="65"/>
      <c r="G42" s="65"/>
      <c r="H42" s="75">
        <v>0</v>
      </c>
      <c r="I42" s="60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 spans="1:29" ht="18.75" customHeight="1" x14ac:dyDescent="0.25">
      <c r="A43" s="34"/>
      <c r="B43" s="60" t="s">
        <v>175</v>
      </c>
      <c r="C43" s="69">
        <f t="shared" si="10"/>
        <v>0</v>
      </c>
      <c r="D43" s="36">
        <v>0.1</v>
      </c>
      <c r="E43" s="65">
        <f t="shared" si="11"/>
        <v>0</v>
      </c>
      <c r="F43" s="65"/>
      <c r="G43" s="65"/>
      <c r="H43" s="75">
        <v>0</v>
      </c>
      <c r="I43" s="60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spans="1:29" ht="18.75" customHeight="1" x14ac:dyDescent="0.25">
      <c r="A44" s="34"/>
      <c r="B44" s="81" t="s">
        <v>176</v>
      </c>
      <c r="C44" s="69">
        <f t="shared" si="10"/>
        <v>566845.6</v>
      </c>
      <c r="D44" s="36">
        <v>0.1</v>
      </c>
      <c r="E44" s="65">
        <f t="shared" si="11"/>
        <v>623530.16</v>
      </c>
      <c r="F44" s="79">
        <v>10000</v>
      </c>
      <c r="G44" s="65">
        <f>(E44/F44)/1000</f>
        <v>6.2353016000000004E-2</v>
      </c>
      <c r="H44" s="75">
        <v>488660</v>
      </c>
      <c r="I44" s="60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spans="1:29" ht="18.75" customHeight="1" x14ac:dyDescent="0.25">
      <c r="A45" s="34"/>
      <c r="B45" s="60"/>
      <c r="C45" s="69"/>
      <c r="D45" s="36"/>
      <c r="E45" s="65"/>
      <c r="F45" s="79"/>
      <c r="G45" s="58"/>
      <c r="H45" s="59"/>
      <c r="I45" s="60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spans="1:29" ht="18.75" customHeight="1" x14ac:dyDescent="0.25">
      <c r="A46" s="34"/>
      <c r="B46" s="5"/>
      <c r="C46" s="35"/>
      <c r="D46" s="36"/>
      <c r="E46" s="37"/>
      <c r="F46" s="37"/>
      <c r="G46" s="37"/>
      <c r="H46" s="38"/>
      <c r="I46" s="39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spans="1:29" ht="18.75" customHeight="1" x14ac:dyDescent="0.25">
      <c r="A47" s="48" t="s">
        <v>177</v>
      </c>
      <c r="B47" s="5"/>
      <c r="C47" s="35"/>
      <c r="D47" s="36"/>
      <c r="E47" s="37"/>
      <c r="F47" s="37"/>
      <c r="G47" s="37"/>
      <c r="H47" s="38"/>
      <c r="I47" s="39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29" ht="18.75" customHeight="1" x14ac:dyDescent="0.25">
      <c r="A48" s="49"/>
      <c r="B48" s="50" t="s">
        <v>126</v>
      </c>
      <c r="C48" s="51" t="s">
        <v>127</v>
      </c>
      <c r="D48" s="52" t="s">
        <v>128</v>
      </c>
      <c r="E48" s="53" t="s">
        <v>129</v>
      </c>
      <c r="F48" s="53"/>
      <c r="G48" s="53"/>
      <c r="H48" s="54"/>
      <c r="I48" s="55" t="s">
        <v>130</v>
      </c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</row>
    <row r="49" spans="1:29" ht="18.75" customHeight="1" x14ac:dyDescent="0.25">
      <c r="A49" s="34"/>
      <c r="B49" s="60" t="s">
        <v>178</v>
      </c>
      <c r="C49" s="69">
        <f t="shared" ref="C49:C50" si="12">$D$3*H49</f>
        <v>1734.1999999999998</v>
      </c>
      <c r="D49" s="36">
        <v>0.1</v>
      </c>
      <c r="E49" s="65">
        <f t="shared" ref="E49:E50" si="13">C49*(1+D49)</f>
        <v>1907.62</v>
      </c>
      <c r="F49" s="65"/>
      <c r="G49" s="65"/>
      <c r="H49" s="75">
        <v>1495</v>
      </c>
      <c r="I49" s="57" t="s">
        <v>179</v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29" ht="18.75" customHeight="1" x14ac:dyDescent="0.25">
      <c r="A50" s="34"/>
      <c r="B50" s="60" t="s">
        <v>48</v>
      </c>
      <c r="C50" s="69">
        <f t="shared" si="12"/>
        <v>2662.2</v>
      </c>
      <c r="D50" s="36">
        <v>0.1</v>
      </c>
      <c r="E50" s="65">
        <f t="shared" si="13"/>
        <v>2928.42</v>
      </c>
      <c r="F50" s="65"/>
      <c r="G50" s="65"/>
      <c r="H50" s="59">
        <v>2295</v>
      </c>
      <c r="I50" s="57" t="s">
        <v>180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29" ht="18.75" customHeight="1" x14ac:dyDescent="0.25">
      <c r="A51" s="34"/>
      <c r="B51" s="5"/>
      <c r="C51" s="35"/>
      <c r="D51" s="36"/>
      <c r="E51" s="37"/>
      <c r="F51" s="37"/>
      <c r="G51" s="37"/>
      <c r="H51" s="38"/>
      <c r="I51" s="39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29" ht="18.75" customHeight="1" x14ac:dyDescent="0.25">
      <c r="A52" s="34"/>
      <c r="B52" s="5"/>
      <c r="C52" s="35"/>
      <c r="D52" s="36"/>
      <c r="E52" s="37"/>
      <c r="F52" s="37"/>
      <c r="G52" s="37"/>
      <c r="H52" s="38"/>
      <c r="I52" s="39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spans="1:29" ht="18.75" customHeight="1" x14ac:dyDescent="0.25">
      <c r="A53" s="82" t="s">
        <v>47</v>
      </c>
      <c r="B53" s="5"/>
      <c r="C53" s="35"/>
      <c r="D53" s="36"/>
      <c r="E53" s="37"/>
      <c r="F53" s="37"/>
      <c r="G53" s="37"/>
      <c r="H53" s="38"/>
      <c r="I53" s="39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ht="18.75" customHeight="1" x14ac:dyDescent="0.25">
      <c r="A54" s="49"/>
      <c r="B54" s="50" t="s">
        <v>126</v>
      </c>
      <c r="C54" s="51" t="s">
        <v>127</v>
      </c>
      <c r="D54" s="52" t="s">
        <v>128</v>
      </c>
      <c r="E54" s="53" t="s">
        <v>129</v>
      </c>
      <c r="F54" s="53"/>
      <c r="G54" s="53"/>
      <c r="H54" s="54"/>
      <c r="I54" s="55" t="s">
        <v>130</v>
      </c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</row>
    <row r="55" spans="1:29" ht="18.75" customHeight="1" x14ac:dyDescent="0.25">
      <c r="A55" s="34"/>
      <c r="B55" s="57" t="s">
        <v>181</v>
      </c>
      <c r="C55" s="35">
        <f t="shared" ref="C55:C56" si="14">H55*$D$4/600</f>
        <v>7.9333333333333339E-2</v>
      </c>
      <c r="D55" s="36">
        <v>0.2</v>
      </c>
      <c r="E55" s="37">
        <f t="shared" ref="E55:E57" si="15">C55*(1+D55)</f>
        <v>9.5200000000000007E-2</v>
      </c>
      <c r="F55" s="37"/>
      <c r="G55" s="83">
        <f t="shared" ref="G55:G56" si="16">E55</f>
        <v>9.5200000000000007E-2</v>
      </c>
      <c r="H55" s="84">
        <v>35</v>
      </c>
      <c r="I55" s="57" t="s">
        <v>182</v>
      </c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ht="18.75" customHeight="1" x14ac:dyDescent="0.25">
      <c r="A56" s="34"/>
      <c r="B56" s="57" t="s">
        <v>183</v>
      </c>
      <c r="C56" s="35">
        <f t="shared" si="14"/>
        <v>0.10200000000000001</v>
      </c>
      <c r="D56" s="36">
        <v>0.2</v>
      </c>
      <c r="E56" s="37">
        <f t="shared" si="15"/>
        <v>0.12240000000000001</v>
      </c>
      <c r="F56" s="37"/>
      <c r="G56" s="83">
        <f t="shared" si="16"/>
        <v>0.12240000000000001</v>
      </c>
      <c r="H56" s="84">
        <v>45</v>
      </c>
      <c r="I56" s="57" t="s">
        <v>184</v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ht="18.75" customHeight="1" x14ac:dyDescent="0.25">
      <c r="A57" s="34"/>
      <c r="B57" s="57" t="s">
        <v>185</v>
      </c>
      <c r="C57" s="35"/>
      <c r="D57" s="36"/>
      <c r="E57" s="37">
        <f t="shared" si="15"/>
        <v>0</v>
      </c>
      <c r="F57" s="37"/>
      <c r="G57" s="37"/>
      <c r="H57" s="38"/>
      <c r="I57" s="39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ht="18.75" customHeight="1" x14ac:dyDescent="0.25">
      <c r="A58" s="34"/>
      <c r="B58" s="5"/>
      <c r="C58" s="35"/>
      <c r="D58" s="36"/>
      <c r="E58" s="37"/>
      <c r="F58" s="37"/>
      <c r="G58" s="37"/>
      <c r="H58" s="38"/>
      <c r="I58" s="39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ht="18.75" customHeight="1" x14ac:dyDescent="0.25">
      <c r="A59" s="82" t="s">
        <v>39</v>
      </c>
      <c r="B59" s="5"/>
      <c r="C59" s="35"/>
      <c r="D59" s="36"/>
      <c r="E59" s="37"/>
      <c r="F59" s="37"/>
      <c r="G59" s="37"/>
      <c r="H59" s="38"/>
      <c r="I59" s="39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ht="18.75" customHeight="1" x14ac:dyDescent="0.25">
      <c r="A60" s="49"/>
      <c r="B60" s="50" t="s">
        <v>126</v>
      </c>
      <c r="C60" s="51" t="s">
        <v>127</v>
      </c>
      <c r="D60" s="52" t="s">
        <v>128</v>
      </c>
      <c r="E60" s="53" t="s">
        <v>129</v>
      </c>
      <c r="F60" s="53"/>
      <c r="G60" s="53"/>
      <c r="H60" s="54"/>
      <c r="I60" s="55" t="s">
        <v>130</v>
      </c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</row>
    <row r="61" spans="1:29" ht="18.75" customHeight="1" x14ac:dyDescent="0.25">
      <c r="A61" s="34"/>
      <c r="B61" s="5" t="s">
        <v>186</v>
      </c>
      <c r="C61" s="37">
        <f t="shared" ref="C61:C62" si="17">$D$3*H61</f>
        <v>505.76</v>
      </c>
      <c r="D61" s="36">
        <v>0.1</v>
      </c>
      <c r="E61" s="65">
        <f t="shared" ref="E61:E62" si="18">C61*(1+D61)</f>
        <v>556.33600000000001</v>
      </c>
      <c r="F61" s="65"/>
      <c r="G61" s="65"/>
      <c r="H61" s="84">
        <v>436</v>
      </c>
      <c r="I61" s="57" t="s">
        <v>187</v>
      </c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ht="18.75" customHeight="1" x14ac:dyDescent="0.25">
      <c r="A62" s="34"/>
      <c r="B62" s="5" t="s">
        <v>188</v>
      </c>
      <c r="C62" s="37">
        <f t="shared" si="17"/>
        <v>612.4799999999999</v>
      </c>
      <c r="D62" s="36">
        <v>0.1</v>
      </c>
      <c r="E62" s="65">
        <f t="shared" si="18"/>
        <v>673.72799999999995</v>
      </c>
      <c r="F62" s="65"/>
      <c r="G62" s="65"/>
      <c r="H62" s="84">
        <v>528</v>
      </c>
      <c r="I62" s="57" t="s">
        <v>189</v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ht="18.75" customHeight="1" x14ac:dyDescent="0.25">
      <c r="A63" s="34"/>
      <c r="B63" s="5"/>
      <c r="C63" s="69"/>
      <c r="D63" s="36"/>
      <c r="E63" s="65"/>
      <c r="F63" s="65"/>
      <c r="G63" s="65"/>
      <c r="H63" s="84"/>
      <c r="I63" s="57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ht="18.75" hidden="1" customHeight="1" x14ac:dyDescent="0.25">
      <c r="A64" s="34"/>
      <c r="B64" s="5" t="s">
        <v>190</v>
      </c>
      <c r="C64" s="37">
        <f t="shared" ref="C64:C135" si="19">H64/$D$2</f>
        <v>1.4025000000000001</v>
      </c>
      <c r="D64" s="36">
        <v>0.2</v>
      </c>
      <c r="E64" s="37">
        <f t="shared" ref="E64:E143" si="20">C64*(1+D64)</f>
        <v>1.6830000000000001</v>
      </c>
      <c r="F64" s="37"/>
      <c r="G64" s="37"/>
      <c r="H64" s="85">
        <v>19635</v>
      </c>
      <c r="I64" s="39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ht="18.75" hidden="1" customHeight="1" x14ac:dyDescent="0.25">
      <c r="A65" s="34"/>
      <c r="B65" s="5" t="s">
        <v>191</v>
      </c>
      <c r="C65" s="37">
        <f t="shared" si="19"/>
        <v>2.1524999999999999</v>
      </c>
      <c r="D65" s="36">
        <v>0.2</v>
      </c>
      <c r="E65" s="37">
        <f t="shared" si="20"/>
        <v>2.5829999999999997</v>
      </c>
      <c r="F65" s="37"/>
      <c r="G65" s="37"/>
      <c r="H65" s="85">
        <v>30135</v>
      </c>
      <c r="I65" s="39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ht="18.75" hidden="1" customHeight="1" x14ac:dyDescent="0.25">
      <c r="A66" s="34"/>
      <c r="B66" s="5" t="s">
        <v>192</v>
      </c>
      <c r="C66" s="37">
        <f t="shared" si="19"/>
        <v>2.9249999999999998</v>
      </c>
      <c r="D66" s="36">
        <v>0.2</v>
      </c>
      <c r="E66" s="37">
        <f t="shared" si="20"/>
        <v>3.51</v>
      </c>
      <c r="F66" s="37"/>
      <c r="G66" s="37"/>
      <c r="H66" s="85">
        <v>40950</v>
      </c>
      <c r="I66" s="39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ht="18.75" hidden="1" customHeight="1" x14ac:dyDescent="0.25">
      <c r="A67" s="34"/>
      <c r="B67" s="5" t="s">
        <v>193</v>
      </c>
      <c r="C67" s="37">
        <f t="shared" si="19"/>
        <v>3.9</v>
      </c>
      <c r="D67" s="36">
        <v>0.2</v>
      </c>
      <c r="E67" s="37">
        <f t="shared" si="20"/>
        <v>4.68</v>
      </c>
      <c r="F67" s="37"/>
      <c r="G67" s="37"/>
      <c r="H67" s="85">
        <v>54600</v>
      </c>
      <c r="I67" s="39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ht="18.75" hidden="1" customHeight="1" x14ac:dyDescent="0.25">
      <c r="A68" s="34"/>
      <c r="B68" s="5" t="s">
        <v>194</v>
      </c>
      <c r="C68" s="37">
        <f t="shared" si="19"/>
        <v>5.61</v>
      </c>
      <c r="D68" s="36">
        <v>0.2</v>
      </c>
      <c r="E68" s="37">
        <f t="shared" si="20"/>
        <v>6.7320000000000002</v>
      </c>
      <c r="F68" s="37"/>
      <c r="G68" s="37"/>
      <c r="H68" s="85">
        <v>78540</v>
      </c>
      <c r="I68" s="39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ht="18.75" hidden="1" customHeight="1" x14ac:dyDescent="0.25">
      <c r="A69" s="34"/>
      <c r="B69" s="5" t="s">
        <v>195</v>
      </c>
      <c r="C69" s="37">
        <f t="shared" si="19"/>
        <v>7.7175000000000002</v>
      </c>
      <c r="D69" s="36">
        <v>0.2</v>
      </c>
      <c r="E69" s="37">
        <f t="shared" si="20"/>
        <v>9.2609999999999992</v>
      </c>
      <c r="F69" s="37"/>
      <c r="G69" s="37"/>
      <c r="H69" s="85">
        <v>108045</v>
      </c>
      <c r="I69" s="39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ht="18.75" hidden="1" customHeight="1" x14ac:dyDescent="0.25">
      <c r="A70" s="34"/>
      <c r="B70" s="5" t="s">
        <v>196</v>
      </c>
      <c r="C70" s="37">
        <f t="shared" si="19"/>
        <v>9.6750000000000007</v>
      </c>
      <c r="D70" s="36">
        <v>0.2</v>
      </c>
      <c r="E70" s="37">
        <f t="shared" si="20"/>
        <v>11.610000000000001</v>
      </c>
      <c r="F70" s="37"/>
      <c r="G70" s="37"/>
      <c r="H70" s="85">
        <v>135450</v>
      </c>
      <c r="I70" s="39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ht="18.75" hidden="1" customHeight="1" x14ac:dyDescent="0.25">
      <c r="A71" s="34"/>
      <c r="B71" s="5" t="s">
        <v>197</v>
      </c>
      <c r="C71" s="37">
        <f t="shared" si="19"/>
        <v>11.925000000000001</v>
      </c>
      <c r="D71" s="36">
        <v>0.2</v>
      </c>
      <c r="E71" s="37">
        <f t="shared" si="20"/>
        <v>14.31</v>
      </c>
      <c r="F71" s="37"/>
      <c r="G71" s="37"/>
      <c r="H71" s="85">
        <v>166950</v>
      </c>
      <c r="I71" s="39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ht="18.75" hidden="1" customHeight="1" x14ac:dyDescent="0.25">
      <c r="A72" s="34"/>
      <c r="B72" s="5" t="s">
        <v>198</v>
      </c>
      <c r="C72" s="37">
        <f t="shared" si="19"/>
        <v>0.5</v>
      </c>
      <c r="D72" s="36">
        <v>0.2</v>
      </c>
      <c r="E72" s="37">
        <f t="shared" si="20"/>
        <v>0.6</v>
      </c>
      <c r="F72" s="37"/>
      <c r="G72" s="37"/>
      <c r="H72" s="85">
        <v>7000</v>
      </c>
      <c r="I72" s="39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ht="18.75" hidden="1" customHeight="1" x14ac:dyDescent="0.25">
      <c r="A73" s="34"/>
      <c r="B73" s="5" t="s">
        <v>199</v>
      </c>
      <c r="C73" s="37">
        <f t="shared" si="19"/>
        <v>0.6875</v>
      </c>
      <c r="D73" s="36">
        <v>0.2</v>
      </c>
      <c r="E73" s="37">
        <f t="shared" si="20"/>
        <v>0.82499999999999996</v>
      </c>
      <c r="F73" s="37"/>
      <c r="G73" s="37"/>
      <c r="H73" s="85">
        <v>9625</v>
      </c>
      <c r="I73" s="39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ht="18.75" hidden="1" customHeight="1" x14ac:dyDescent="0.25">
      <c r="A74" s="34"/>
      <c r="B74" s="5" t="s">
        <v>200</v>
      </c>
      <c r="C74" s="37">
        <f t="shared" si="19"/>
        <v>1.0625</v>
      </c>
      <c r="D74" s="36">
        <v>0.2</v>
      </c>
      <c r="E74" s="37">
        <f t="shared" si="20"/>
        <v>1.2749999999999999</v>
      </c>
      <c r="F74" s="37"/>
      <c r="G74" s="37"/>
      <c r="H74" s="85">
        <v>14875</v>
      </c>
      <c r="I74" s="39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ht="18.75" hidden="1" customHeight="1" x14ac:dyDescent="0.25">
      <c r="A75" s="34"/>
      <c r="B75" s="5" t="s">
        <v>201</v>
      </c>
      <c r="C75" s="37">
        <f t="shared" si="19"/>
        <v>1.4375</v>
      </c>
      <c r="D75" s="36">
        <v>0.2</v>
      </c>
      <c r="E75" s="37">
        <f t="shared" si="20"/>
        <v>1.7249999999999999</v>
      </c>
      <c r="F75" s="37"/>
      <c r="G75" s="37"/>
      <c r="H75" s="85">
        <v>20125</v>
      </c>
      <c r="I75" s="39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spans="1:29" ht="18.75" hidden="1" customHeight="1" x14ac:dyDescent="0.25">
      <c r="A76" s="34"/>
      <c r="B76" s="5" t="s">
        <v>202</v>
      </c>
      <c r="C76" s="37">
        <f t="shared" si="19"/>
        <v>2.25</v>
      </c>
      <c r="D76" s="36">
        <v>0.2</v>
      </c>
      <c r="E76" s="37">
        <f t="shared" si="20"/>
        <v>2.6999999999999997</v>
      </c>
      <c r="F76" s="37"/>
      <c r="G76" s="37"/>
      <c r="H76" s="85">
        <v>31500</v>
      </c>
      <c r="I76" s="39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spans="1:29" ht="18.75" hidden="1" customHeight="1" x14ac:dyDescent="0.25">
      <c r="A77" s="34"/>
      <c r="B77" s="5" t="s">
        <v>203</v>
      </c>
      <c r="C77" s="37">
        <f t="shared" si="19"/>
        <v>3</v>
      </c>
      <c r="D77" s="36">
        <v>0.2</v>
      </c>
      <c r="E77" s="37">
        <f t="shared" si="20"/>
        <v>3.5999999999999996</v>
      </c>
      <c r="F77" s="37"/>
      <c r="G77" s="37"/>
      <c r="H77" s="85">
        <v>42000</v>
      </c>
      <c r="I77" s="39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spans="1:29" ht="18.75" hidden="1" customHeight="1" x14ac:dyDescent="0.25">
      <c r="A78" s="34"/>
      <c r="B78" s="5" t="s">
        <v>204</v>
      </c>
      <c r="C78" s="37">
        <f t="shared" si="19"/>
        <v>4.6071428571428568</v>
      </c>
      <c r="D78" s="36">
        <v>0.2</v>
      </c>
      <c r="E78" s="37">
        <f t="shared" si="20"/>
        <v>5.5285714285714276</v>
      </c>
      <c r="F78" s="37"/>
      <c r="G78" s="37"/>
      <c r="H78" s="85">
        <v>64500</v>
      </c>
      <c r="I78" s="39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spans="1:29" ht="18.75" hidden="1" customHeight="1" x14ac:dyDescent="0.25">
      <c r="A79" s="34"/>
      <c r="B79" s="5" t="s">
        <v>205</v>
      </c>
      <c r="C79" s="37">
        <f t="shared" si="19"/>
        <v>6.1428571428571432</v>
      </c>
      <c r="D79" s="36">
        <v>0.2</v>
      </c>
      <c r="E79" s="37">
        <f t="shared" si="20"/>
        <v>7.3714285714285719</v>
      </c>
      <c r="F79" s="37"/>
      <c r="G79" s="37"/>
      <c r="H79" s="85">
        <v>86000</v>
      </c>
      <c r="I79" s="39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spans="1:29" ht="18.75" hidden="1" customHeight="1" x14ac:dyDescent="0.25">
      <c r="A80" s="34"/>
      <c r="B80" s="5" t="s">
        <v>206</v>
      </c>
      <c r="C80" s="37">
        <f t="shared" si="19"/>
        <v>8.2857142857142865</v>
      </c>
      <c r="D80" s="36">
        <v>0.2</v>
      </c>
      <c r="E80" s="37">
        <f t="shared" si="20"/>
        <v>9.9428571428571431</v>
      </c>
      <c r="F80" s="37"/>
      <c r="G80" s="37"/>
      <c r="H80" s="85">
        <v>116000</v>
      </c>
      <c r="I80" s="39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spans="1:29" ht="18.75" hidden="1" customHeight="1" x14ac:dyDescent="0.25">
      <c r="A81" s="34"/>
      <c r="B81" s="5" t="s">
        <v>207</v>
      </c>
      <c r="C81" s="37">
        <f t="shared" si="19"/>
        <v>11.642857142857142</v>
      </c>
      <c r="D81" s="36">
        <v>0.2</v>
      </c>
      <c r="E81" s="37">
        <f t="shared" si="20"/>
        <v>13.97142857142857</v>
      </c>
      <c r="F81" s="37"/>
      <c r="G81" s="37"/>
      <c r="H81" s="85">
        <v>163000</v>
      </c>
      <c r="I81" s="39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spans="1:29" ht="18.75" hidden="1" customHeight="1" x14ac:dyDescent="0.25">
      <c r="A82" s="34"/>
      <c r="B82" s="5" t="s">
        <v>208</v>
      </c>
      <c r="C82" s="37">
        <f t="shared" si="19"/>
        <v>15.964285714285714</v>
      </c>
      <c r="D82" s="36">
        <v>0.2</v>
      </c>
      <c r="E82" s="37">
        <f t="shared" si="20"/>
        <v>19.157142857142855</v>
      </c>
      <c r="F82" s="37"/>
      <c r="G82" s="37"/>
      <c r="H82" s="85">
        <v>223500</v>
      </c>
      <c r="I82" s="39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spans="1:29" ht="18.75" hidden="1" customHeight="1" x14ac:dyDescent="0.25">
      <c r="A83" s="34"/>
      <c r="B83" s="5" t="s">
        <v>209</v>
      </c>
      <c r="C83" s="37">
        <f t="shared" si="19"/>
        <v>19.928571428571427</v>
      </c>
      <c r="D83" s="36">
        <v>0.2</v>
      </c>
      <c r="E83" s="37">
        <f t="shared" si="20"/>
        <v>23.914285714285711</v>
      </c>
      <c r="F83" s="37"/>
      <c r="G83" s="37"/>
      <c r="H83" s="85">
        <v>279000</v>
      </c>
      <c r="I83" s="39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spans="1:29" ht="18.75" hidden="1" customHeight="1" x14ac:dyDescent="0.25">
      <c r="A84" s="34"/>
      <c r="B84" s="5" t="s">
        <v>210</v>
      </c>
      <c r="C84" s="37">
        <f t="shared" si="19"/>
        <v>0.625</v>
      </c>
      <c r="D84" s="36">
        <v>0.2</v>
      </c>
      <c r="E84" s="37">
        <f t="shared" si="20"/>
        <v>0.75</v>
      </c>
      <c r="F84" s="37"/>
      <c r="G84" s="37"/>
      <c r="H84" s="85">
        <v>8750</v>
      </c>
      <c r="I84" s="39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spans="1:29" ht="18.75" hidden="1" customHeight="1" x14ac:dyDescent="0.25">
      <c r="A85" s="34"/>
      <c r="B85" s="5" t="s">
        <v>211</v>
      </c>
      <c r="C85" s="37">
        <f t="shared" si="19"/>
        <v>0.9375</v>
      </c>
      <c r="D85" s="36">
        <v>0.2</v>
      </c>
      <c r="E85" s="37">
        <f t="shared" si="20"/>
        <v>1.125</v>
      </c>
      <c r="F85" s="37"/>
      <c r="G85" s="37"/>
      <c r="H85" s="85">
        <v>13125</v>
      </c>
      <c r="I85" s="39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spans="1:29" ht="18.75" hidden="1" customHeight="1" x14ac:dyDescent="0.25">
      <c r="A86" s="34"/>
      <c r="B86" s="5" t="s">
        <v>212</v>
      </c>
      <c r="C86" s="37">
        <f t="shared" si="19"/>
        <v>1.4375</v>
      </c>
      <c r="D86" s="36">
        <v>0.2</v>
      </c>
      <c r="E86" s="37">
        <f t="shared" si="20"/>
        <v>1.7249999999999999</v>
      </c>
      <c r="F86" s="37"/>
      <c r="G86" s="37"/>
      <c r="H86" s="85">
        <v>20125</v>
      </c>
      <c r="I86" s="39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spans="1:29" ht="18.75" hidden="1" customHeight="1" x14ac:dyDescent="0.25">
      <c r="A87" s="34"/>
      <c r="B87" s="5" t="s">
        <v>213</v>
      </c>
      <c r="C87" s="37">
        <f t="shared" si="19"/>
        <v>2</v>
      </c>
      <c r="D87" s="36">
        <v>0.2</v>
      </c>
      <c r="E87" s="37">
        <f t="shared" si="20"/>
        <v>2.4</v>
      </c>
      <c r="F87" s="37"/>
      <c r="G87" s="37"/>
      <c r="H87" s="85">
        <v>28000</v>
      </c>
      <c r="I87" s="39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spans="1:29" ht="18.75" hidden="1" customHeight="1" x14ac:dyDescent="0.25">
      <c r="A88" s="34"/>
      <c r="B88" s="5" t="s">
        <v>214</v>
      </c>
      <c r="C88" s="37">
        <f t="shared" si="19"/>
        <v>3.25</v>
      </c>
      <c r="D88" s="36">
        <v>0.2</v>
      </c>
      <c r="E88" s="37">
        <f t="shared" si="20"/>
        <v>3.9</v>
      </c>
      <c r="F88" s="37"/>
      <c r="G88" s="37"/>
      <c r="H88" s="85">
        <v>45500</v>
      </c>
      <c r="I88" s="39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spans="1:29" ht="18.75" hidden="1" customHeight="1" x14ac:dyDescent="0.25">
      <c r="A89" s="34"/>
      <c r="B89" s="5" t="s">
        <v>215</v>
      </c>
      <c r="C89" s="37">
        <f t="shared" si="19"/>
        <v>4.6071428571428568</v>
      </c>
      <c r="D89" s="36">
        <v>0.2</v>
      </c>
      <c r="E89" s="37">
        <f t="shared" si="20"/>
        <v>5.5285714285714276</v>
      </c>
      <c r="F89" s="37"/>
      <c r="G89" s="37"/>
      <c r="H89" s="85">
        <v>64500</v>
      </c>
      <c r="I89" s="39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spans="1:29" ht="18.75" hidden="1" customHeight="1" x14ac:dyDescent="0.25">
      <c r="A90" s="34"/>
      <c r="B90" s="5" t="s">
        <v>216</v>
      </c>
      <c r="C90" s="37">
        <f t="shared" si="19"/>
        <v>7.0642857142857141</v>
      </c>
      <c r="D90" s="36">
        <v>0.2</v>
      </c>
      <c r="E90" s="37">
        <f t="shared" si="20"/>
        <v>8.4771428571428569</v>
      </c>
      <c r="F90" s="37"/>
      <c r="G90" s="37"/>
      <c r="H90" s="85">
        <v>98900</v>
      </c>
      <c r="I90" s="39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spans="1:29" ht="18.75" hidden="1" customHeight="1" x14ac:dyDescent="0.25">
      <c r="A91" s="34"/>
      <c r="B91" s="5" t="s">
        <v>217</v>
      </c>
      <c r="C91" s="37">
        <f t="shared" si="19"/>
        <v>9.5214285714285722</v>
      </c>
      <c r="D91" s="36">
        <v>0.2</v>
      </c>
      <c r="E91" s="37">
        <f t="shared" si="20"/>
        <v>11.425714285714287</v>
      </c>
      <c r="F91" s="37"/>
      <c r="G91" s="37"/>
      <c r="H91" s="85">
        <v>133300</v>
      </c>
      <c r="I91" s="39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spans="1:29" ht="18.75" hidden="1" customHeight="1" x14ac:dyDescent="0.25">
      <c r="A92" s="34"/>
      <c r="B92" s="5" t="s">
        <v>218</v>
      </c>
      <c r="C92" s="37">
        <f t="shared" si="19"/>
        <v>12.439285714285715</v>
      </c>
      <c r="D92" s="36">
        <v>0.2</v>
      </c>
      <c r="E92" s="37">
        <f t="shared" si="20"/>
        <v>14.927142857142858</v>
      </c>
      <c r="F92" s="37"/>
      <c r="G92" s="37"/>
      <c r="H92" s="85">
        <v>174150</v>
      </c>
      <c r="I92" s="39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spans="1:29" ht="18.75" hidden="1" customHeight="1" x14ac:dyDescent="0.25">
      <c r="A93" s="34"/>
      <c r="B93" s="5" t="s">
        <v>219</v>
      </c>
      <c r="C93" s="37">
        <f t="shared" si="19"/>
        <v>0.99821428571428572</v>
      </c>
      <c r="D93" s="36">
        <v>0.2</v>
      </c>
      <c r="E93" s="37">
        <f t="shared" si="20"/>
        <v>1.1978571428571427</v>
      </c>
      <c r="F93" s="37"/>
      <c r="G93" s="37"/>
      <c r="H93" s="85">
        <v>13975</v>
      </c>
      <c r="I93" s="39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spans="1:29" ht="18.75" hidden="1" customHeight="1" x14ac:dyDescent="0.25">
      <c r="A94" s="34"/>
      <c r="B94" s="5" t="s">
        <v>220</v>
      </c>
      <c r="C94" s="37">
        <f t="shared" si="19"/>
        <v>1.5357142857142858</v>
      </c>
      <c r="D94" s="36">
        <v>0.2</v>
      </c>
      <c r="E94" s="37">
        <f t="shared" si="20"/>
        <v>1.842857142857143</v>
      </c>
      <c r="F94" s="37"/>
      <c r="G94" s="37"/>
      <c r="H94" s="85">
        <v>21500</v>
      </c>
      <c r="I94" s="39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spans="1:29" ht="18.75" hidden="1" customHeight="1" x14ac:dyDescent="0.25">
      <c r="A95" s="34"/>
      <c r="B95" s="5" t="s">
        <v>221</v>
      </c>
      <c r="C95" s="37">
        <f t="shared" si="19"/>
        <v>2.3035714285714284</v>
      </c>
      <c r="D95" s="36">
        <v>0.2</v>
      </c>
      <c r="E95" s="37">
        <f t="shared" si="20"/>
        <v>2.7642857142857138</v>
      </c>
      <c r="F95" s="37"/>
      <c r="G95" s="37"/>
      <c r="H95" s="85">
        <v>32250</v>
      </c>
      <c r="I95" s="39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spans="1:29" ht="18.75" hidden="1" customHeight="1" x14ac:dyDescent="0.25">
      <c r="A96" s="34"/>
      <c r="B96" s="5" t="s">
        <v>222</v>
      </c>
      <c r="C96" s="37">
        <f t="shared" si="19"/>
        <v>3.2250000000000001</v>
      </c>
      <c r="D96" s="36">
        <v>0.2</v>
      </c>
      <c r="E96" s="37">
        <f t="shared" si="20"/>
        <v>3.87</v>
      </c>
      <c r="F96" s="37"/>
      <c r="G96" s="37"/>
      <c r="H96" s="85">
        <v>45150</v>
      </c>
      <c r="I96" s="39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spans="1:29" ht="18.75" hidden="1" customHeight="1" x14ac:dyDescent="0.25">
      <c r="A97" s="34"/>
      <c r="B97" s="5" t="s">
        <v>223</v>
      </c>
      <c r="C97" s="37">
        <f t="shared" si="19"/>
        <v>5.1446428571428573</v>
      </c>
      <c r="D97" s="36">
        <v>0.2</v>
      </c>
      <c r="E97" s="37">
        <f t="shared" si="20"/>
        <v>6.1735714285714289</v>
      </c>
      <c r="F97" s="37"/>
      <c r="G97" s="37"/>
      <c r="H97" s="85">
        <v>72025</v>
      </c>
      <c r="I97" s="39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spans="1:29" ht="18.75" hidden="1" customHeight="1" x14ac:dyDescent="0.25">
      <c r="A98" s="34"/>
      <c r="B98" s="5" t="s">
        <v>224</v>
      </c>
      <c r="C98" s="37">
        <f t="shared" si="19"/>
        <v>5.8357142857142854</v>
      </c>
      <c r="D98" s="36">
        <v>0.2</v>
      </c>
      <c r="E98" s="37">
        <f t="shared" si="20"/>
        <v>7.0028571428571427</v>
      </c>
      <c r="F98" s="37"/>
      <c r="G98" s="37"/>
      <c r="H98" s="85">
        <v>81700</v>
      </c>
      <c r="I98" s="39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spans="1:29" ht="18.75" hidden="1" customHeight="1" x14ac:dyDescent="0.25">
      <c r="A99" s="34"/>
      <c r="B99" s="5" t="s">
        <v>225</v>
      </c>
      <c r="C99" s="37">
        <f t="shared" si="19"/>
        <v>9.0607142857142851</v>
      </c>
      <c r="D99" s="36">
        <v>0.2</v>
      </c>
      <c r="E99" s="37">
        <f t="shared" si="20"/>
        <v>10.872857142857141</v>
      </c>
      <c r="F99" s="37"/>
      <c r="G99" s="37"/>
      <c r="H99" s="85">
        <v>126850</v>
      </c>
      <c r="I99" s="39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spans="1:29" ht="18.75" hidden="1" customHeight="1" x14ac:dyDescent="0.25">
      <c r="A100" s="34"/>
      <c r="B100" s="5" t="s">
        <v>226</v>
      </c>
      <c r="C100" s="37">
        <f t="shared" si="19"/>
        <v>12.285714285714286</v>
      </c>
      <c r="D100" s="36">
        <v>0.2</v>
      </c>
      <c r="E100" s="37">
        <f t="shared" si="20"/>
        <v>14.742857142857144</v>
      </c>
      <c r="F100" s="37"/>
      <c r="G100" s="37"/>
      <c r="H100" s="85">
        <v>172000</v>
      </c>
      <c r="I100" s="39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spans="1:29" ht="18.75" hidden="1" customHeight="1" x14ac:dyDescent="0.25">
      <c r="A101" s="34"/>
      <c r="B101" s="5" t="s">
        <v>227</v>
      </c>
      <c r="C101" s="37">
        <f t="shared" si="19"/>
        <v>16.432142857142857</v>
      </c>
      <c r="D101" s="36">
        <v>0.2</v>
      </c>
      <c r="E101" s="37">
        <f t="shared" si="20"/>
        <v>19.718571428571426</v>
      </c>
      <c r="F101" s="37"/>
      <c r="G101" s="37"/>
      <c r="H101" s="85">
        <v>230050</v>
      </c>
      <c r="I101" s="39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spans="1:29" ht="18.75" hidden="1" customHeight="1" x14ac:dyDescent="0.25">
      <c r="A102" s="34"/>
      <c r="B102" s="5" t="s">
        <v>228</v>
      </c>
      <c r="C102" s="37">
        <f t="shared" si="19"/>
        <v>23.342857142857142</v>
      </c>
      <c r="D102" s="36">
        <v>0.2</v>
      </c>
      <c r="E102" s="37">
        <f t="shared" si="20"/>
        <v>28.011428571428571</v>
      </c>
      <c r="F102" s="37"/>
      <c r="G102" s="37"/>
      <c r="H102" s="85">
        <v>326800</v>
      </c>
      <c r="I102" s="39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spans="1:29" ht="18.75" hidden="1" customHeight="1" x14ac:dyDescent="0.25">
      <c r="A103" s="34"/>
      <c r="B103" s="5" t="s">
        <v>229</v>
      </c>
      <c r="C103" s="37">
        <f t="shared" si="19"/>
        <v>32.173214285714288</v>
      </c>
      <c r="D103" s="36">
        <v>0.2</v>
      </c>
      <c r="E103" s="37">
        <f t="shared" si="20"/>
        <v>38.607857142857142</v>
      </c>
      <c r="F103" s="37"/>
      <c r="G103" s="37"/>
      <c r="H103" s="85">
        <v>450425</v>
      </c>
      <c r="I103" s="39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spans="1:29" ht="18.75" hidden="1" customHeight="1" x14ac:dyDescent="0.25">
      <c r="A104" s="34"/>
      <c r="B104" s="5" t="s">
        <v>230</v>
      </c>
      <c r="C104" s="37">
        <f t="shared" si="19"/>
        <v>40.466071428571432</v>
      </c>
      <c r="D104" s="36">
        <v>0.2</v>
      </c>
      <c r="E104" s="37">
        <f t="shared" si="20"/>
        <v>48.559285714285714</v>
      </c>
      <c r="F104" s="37"/>
      <c r="G104" s="37"/>
      <c r="H104" s="85">
        <v>566525</v>
      </c>
      <c r="I104" s="39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spans="1:29" ht="18.75" hidden="1" customHeight="1" x14ac:dyDescent="0.25">
      <c r="A105" s="34"/>
      <c r="B105" s="5" t="s">
        <v>231</v>
      </c>
      <c r="C105" s="37">
        <f t="shared" si="19"/>
        <v>49.833928571428572</v>
      </c>
      <c r="D105" s="36">
        <v>0.2</v>
      </c>
      <c r="E105" s="37">
        <f t="shared" si="20"/>
        <v>59.800714285714285</v>
      </c>
      <c r="F105" s="37"/>
      <c r="G105" s="37"/>
      <c r="H105" s="85">
        <v>697675</v>
      </c>
      <c r="I105" s="39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spans="1:29" ht="18.75" hidden="1" customHeight="1" x14ac:dyDescent="0.25">
      <c r="A106" s="34"/>
      <c r="B106" s="5" t="s">
        <v>232</v>
      </c>
      <c r="C106" s="37">
        <f t="shared" si="19"/>
        <v>5.3571428571428568</v>
      </c>
      <c r="D106" s="36">
        <v>0.2</v>
      </c>
      <c r="E106" s="37">
        <f t="shared" si="20"/>
        <v>6.4285714285714279</v>
      </c>
      <c r="F106" s="37"/>
      <c r="G106" s="37"/>
      <c r="H106" s="85">
        <v>75000</v>
      </c>
      <c r="I106" s="39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spans="1:29" ht="18.75" hidden="1" customHeight="1" x14ac:dyDescent="0.25">
      <c r="A107" s="34"/>
      <c r="B107" s="5" t="s">
        <v>233</v>
      </c>
      <c r="C107" s="37">
        <f t="shared" si="19"/>
        <v>7.5</v>
      </c>
      <c r="D107" s="36">
        <v>0.2</v>
      </c>
      <c r="E107" s="37">
        <f t="shared" si="20"/>
        <v>9</v>
      </c>
      <c r="F107" s="37"/>
      <c r="G107" s="37"/>
      <c r="H107" s="85">
        <v>105000</v>
      </c>
      <c r="I107" s="39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spans="1:29" ht="18.75" hidden="1" customHeight="1" x14ac:dyDescent="0.25">
      <c r="A108" s="34"/>
      <c r="B108" s="5" t="s">
        <v>234</v>
      </c>
      <c r="C108" s="37">
        <f t="shared" si="19"/>
        <v>10</v>
      </c>
      <c r="D108" s="36">
        <v>0.2</v>
      </c>
      <c r="E108" s="37">
        <f t="shared" si="20"/>
        <v>12</v>
      </c>
      <c r="F108" s="37"/>
      <c r="G108" s="37"/>
      <c r="H108" s="85">
        <v>140000</v>
      </c>
      <c r="I108" s="39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 ht="18.75" hidden="1" customHeight="1" x14ac:dyDescent="0.25">
      <c r="A109" s="34"/>
      <c r="B109" s="5" t="s">
        <v>235</v>
      </c>
      <c r="C109" s="37">
        <f t="shared" si="19"/>
        <v>10.357142857142858</v>
      </c>
      <c r="D109" s="36">
        <v>0.2</v>
      </c>
      <c r="E109" s="37">
        <f t="shared" si="20"/>
        <v>12.428571428571429</v>
      </c>
      <c r="F109" s="37"/>
      <c r="G109" s="37"/>
      <c r="H109" s="85">
        <v>145000</v>
      </c>
      <c r="I109" s="39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 ht="18.75" hidden="1" customHeight="1" x14ac:dyDescent="0.25">
      <c r="A110" s="34"/>
      <c r="B110" s="5" t="s">
        <v>236</v>
      </c>
      <c r="C110" s="37">
        <f t="shared" si="19"/>
        <v>0</v>
      </c>
      <c r="D110" s="36">
        <v>0.2</v>
      </c>
      <c r="E110" s="37">
        <f t="shared" si="20"/>
        <v>0</v>
      </c>
      <c r="F110" s="37"/>
      <c r="G110" s="37"/>
      <c r="H110" s="85"/>
      <c r="I110" s="39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 ht="18.75" hidden="1" customHeight="1" x14ac:dyDescent="0.25">
      <c r="A111" s="34"/>
      <c r="B111" s="5" t="s">
        <v>237</v>
      </c>
      <c r="C111" s="37">
        <f t="shared" si="19"/>
        <v>1.5625</v>
      </c>
      <c r="D111" s="36">
        <v>0.2</v>
      </c>
      <c r="E111" s="37">
        <f t="shared" si="20"/>
        <v>1.875</v>
      </c>
      <c r="F111" s="37"/>
      <c r="G111" s="37"/>
      <c r="H111" s="85">
        <v>21875</v>
      </c>
      <c r="I111" s="39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spans="1:29" ht="18.75" hidden="1" customHeight="1" x14ac:dyDescent="0.25">
      <c r="A112" s="34"/>
      <c r="B112" s="5" t="s">
        <v>238</v>
      </c>
      <c r="C112" s="37">
        <f t="shared" si="19"/>
        <v>2.125</v>
      </c>
      <c r="D112" s="36">
        <v>0.2</v>
      </c>
      <c r="E112" s="37">
        <f t="shared" si="20"/>
        <v>2.5499999999999998</v>
      </c>
      <c r="F112" s="37"/>
      <c r="G112" s="37"/>
      <c r="H112" s="85">
        <v>29750</v>
      </c>
      <c r="I112" s="39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spans="1:29" ht="18.75" hidden="1" customHeight="1" x14ac:dyDescent="0.25">
      <c r="A113" s="34"/>
      <c r="B113" s="5" t="s">
        <v>239</v>
      </c>
      <c r="C113" s="37">
        <f t="shared" si="19"/>
        <v>3.5625</v>
      </c>
      <c r="D113" s="36">
        <v>0.2</v>
      </c>
      <c r="E113" s="37">
        <f t="shared" si="20"/>
        <v>4.2749999999999995</v>
      </c>
      <c r="F113" s="37"/>
      <c r="G113" s="37"/>
      <c r="H113" s="85">
        <v>49875</v>
      </c>
      <c r="I113" s="39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spans="1:29" ht="18.75" hidden="1" customHeight="1" x14ac:dyDescent="0.25">
      <c r="A114" s="34"/>
      <c r="B114" s="5" t="s">
        <v>240</v>
      </c>
      <c r="C114" s="37">
        <f t="shared" si="19"/>
        <v>0</v>
      </c>
      <c r="D114" s="36">
        <v>0.2</v>
      </c>
      <c r="E114" s="37">
        <f t="shared" si="20"/>
        <v>0</v>
      </c>
      <c r="F114" s="37"/>
      <c r="G114" s="37"/>
      <c r="H114" s="85"/>
      <c r="I114" s="39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8.75" hidden="1" customHeight="1" x14ac:dyDescent="0.25">
      <c r="A115" s="34"/>
      <c r="B115" s="5" t="s">
        <v>241</v>
      </c>
      <c r="C115" s="37">
        <f t="shared" si="19"/>
        <v>0</v>
      </c>
      <c r="D115" s="36">
        <v>0.2</v>
      </c>
      <c r="E115" s="37">
        <f t="shared" si="20"/>
        <v>0</v>
      </c>
      <c r="F115" s="37"/>
      <c r="G115" s="37"/>
      <c r="H115" s="85"/>
      <c r="I115" s="39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ht="18.75" hidden="1" customHeight="1" x14ac:dyDescent="0.25">
      <c r="A116" s="34"/>
      <c r="B116" s="5" t="s">
        <v>242</v>
      </c>
      <c r="C116" s="37">
        <f t="shared" si="19"/>
        <v>0</v>
      </c>
      <c r="D116" s="36">
        <v>0.2</v>
      </c>
      <c r="E116" s="37">
        <f t="shared" si="20"/>
        <v>0</v>
      </c>
      <c r="F116" s="37"/>
      <c r="G116" s="37"/>
      <c r="H116" s="85"/>
      <c r="I116" s="39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spans="1:29" ht="18.75" hidden="1" customHeight="1" x14ac:dyDescent="0.25">
      <c r="A117" s="34"/>
      <c r="B117" s="5" t="s">
        <v>243</v>
      </c>
      <c r="C117" s="37">
        <f t="shared" si="19"/>
        <v>0</v>
      </c>
      <c r="D117" s="36">
        <v>0.2</v>
      </c>
      <c r="E117" s="37">
        <f t="shared" si="20"/>
        <v>0</v>
      </c>
      <c r="F117" s="37"/>
      <c r="G117" s="37"/>
      <c r="H117" s="85"/>
      <c r="I117" s="39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spans="1:29" ht="18.75" hidden="1" customHeight="1" x14ac:dyDescent="0.25">
      <c r="A118" s="34"/>
      <c r="B118" s="5" t="s">
        <v>244</v>
      </c>
      <c r="C118" s="37">
        <f t="shared" si="19"/>
        <v>0.78128571428571425</v>
      </c>
      <c r="D118" s="36">
        <v>0.2</v>
      </c>
      <c r="E118" s="37">
        <f t="shared" si="20"/>
        <v>0.93754285714285701</v>
      </c>
      <c r="F118" s="37"/>
      <c r="G118" s="37"/>
      <c r="H118" s="85">
        <v>10938</v>
      </c>
      <c r="I118" s="39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spans="1:29" ht="18.75" hidden="1" customHeight="1" x14ac:dyDescent="0.25">
      <c r="A119" s="34"/>
      <c r="B119" s="5" t="s">
        <v>245</v>
      </c>
      <c r="C119" s="37">
        <f t="shared" si="19"/>
        <v>1.1875</v>
      </c>
      <c r="D119" s="36">
        <v>0.2</v>
      </c>
      <c r="E119" s="37">
        <f t="shared" si="20"/>
        <v>1.425</v>
      </c>
      <c r="F119" s="37"/>
      <c r="G119" s="37"/>
      <c r="H119" s="85">
        <v>16625</v>
      </c>
      <c r="I119" s="39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spans="1:29" ht="18.75" hidden="1" customHeight="1" x14ac:dyDescent="0.25">
      <c r="A120" s="34"/>
      <c r="B120" s="5" t="s">
        <v>246</v>
      </c>
      <c r="C120" s="37">
        <f t="shared" si="19"/>
        <v>2.125</v>
      </c>
      <c r="D120" s="36">
        <v>0.2</v>
      </c>
      <c r="E120" s="37">
        <f t="shared" si="20"/>
        <v>2.5499999999999998</v>
      </c>
      <c r="F120" s="37"/>
      <c r="G120" s="37"/>
      <c r="H120" s="85">
        <v>29750</v>
      </c>
      <c r="I120" s="39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spans="1:29" ht="18.75" hidden="1" customHeight="1" x14ac:dyDescent="0.25">
      <c r="A121" s="34"/>
      <c r="B121" s="5" t="s">
        <v>247</v>
      </c>
      <c r="C121" s="37">
        <f t="shared" si="19"/>
        <v>3</v>
      </c>
      <c r="D121" s="36">
        <v>0.2</v>
      </c>
      <c r="E121" s="37">
        <f t="shared" si="20"/>
        <v>3.5999999999999996</v>
      </c>
      <c r="F121" s="37"/>
      <c r="G121" s="37"/>
      <c r="H121" s="85">
        <v>42000</v>
      </c>
      <c r="I121" s="39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spans="1:29" ht="18.75" hidden="1" customHeight="1" x14ac:dyDescent="0.25">
      <c r="A122" s="34"/>
      <c r="B122" s="5" t="s">
        <v>248</v>
      </c>
      <c r="C122" s="37">
        <f t="shared" si="19"/>
        <v>5</v>
      </c>
      <c r="D122" s="36">
        <v>0.2</v>
      </c>
      <c r="E122" s="37">
        <f t="shared" si="20"/>
        <v>6</v>
      </c>
      <c r="F122" s="37"/>
      <c r="G122" s="37"/>
      <c r="H122" s="85">
        <v>70000</v>
      </c>
      <c r="I122" s="39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spans="1:29" ht="18.75" hidden="1" customHeight="1" x14ac:dyDescent="0.25">
      <c r="A123" s="34"/>
      <c r="B123" s="5" t="s">
        <v>249</v>
      </c>
      <c r="C123" s="37">
        <f t="shared" si="19"/>
        <v>0</v>
      </c>
      <c r="D123" s="36">
        <v>0.2</v>
      </c>
      <c r="E123" s="37">
        <f t="shared" si="20"/>
        <v>0</v>
      </c>
      <c r="F123" s="37"/>
      <c r="G123" s="37"/>
      <c r="H123" s="85"/>
      <c r="I123" s="39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spans="1:29" ht="18.75" hidden="1" customHeight="1" x14ac:dyDescent="0.25">
      <c r="A124" s="34"/>
      <c r="B124" s="5" t="s">
        <v>250</v>
      </c>
      <c r="C124" s="37">
        <f t="shared" si="19"/>
        <v>0</v>
      </c>
      <c r="D124" s="36">
        <v>0.2</v>
      </c>
      <c r="E124" s="37">
        <f t="shared" si="20"/>
        <v>0</v>
      </c>
      <c r="F124" s="37"/>
      <c r="G124" s="37"/>
      <c r="H124" s="85"/>
      <c r="I124" s="39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spans="1:29" ht="18.75" hidden="1" customHeight="1" x14ac:dyDescent="0.25">
      <c r="A125" s="34"/>
      <c r="B125" s="5" t="s">
        <v>251</v>
      </c>
      <c r="C125" s="37">
        <f t="shared" si="19"/>
        <v>0</v>
      </c>
      <c r="D125" s="36">
        <v>0.2</v>
      </c>
      <c r="E125" s="37">
        <f t="shared" si="20"/>
        <v>0</v>
      </c>
      <c r="F125" s="37"/>
      <c r="G125" s="37"/>
      <c r="H125" s="85"/>
      <c r="I125" s="39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spans="1:29" ht="18.75" hidden="1" customHeight="1" x14ac:dyDescent="0.25">
      <c r="A126" s="34"/>
      <c r="B126" s="5" t="s">
        <v>252</v>
      </c>
      <c r="C126" s="37">
        <f t="shared" si="19"/>
        <v>0</v>
      </c>
      <c r="D126" s="36">
        <v>0.2</v>
      </c>
      <c r="E126" s="37">
        <f t="shared" si="20"/>
        <v>0</v>
      </c>
      <c r="F126" s="37"/>
      <c r="G126" s="37"/>
      <c r="H126" s="85"/>
      <c r="I126" s="39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spans="1:29" ht="18.75" hidden="1" customHeight="1" x14ac:dyDescent="0.25">
      <c r="A127" s="34"/>
      <c r="B127" s="5" t="s">
        <v>253</v>
      </c>
      <c r="C127" s="37">
        <f t="shared" si="19"/>
        <v>1</v>
      </c>
      <c r="D127" s="36">
        <v>0.2</v>
      </c>
      <c r="E127" s="37">
        <f t="shared" si="20"/>
        <v>1.2</v>
      </c>
      <c r="F127" s="37"/>
      <c r="G127" s="37"/>
      <c r="H127" s="85">
        <v>14000</v>
      </c>
      <c r="I127" s="39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spans="1:29" ht="18.75" hidden="1" customHeight="1" x14ac:dyDescent="0.25">
      <c r="A128" s="34"/>
      <c r="B128" s="5" t="s">
        <v>254</v>
      </c>
      <c r="C128" s="37">
        <f t="shared" si="19"/>
        <v>1.5625</v>
      </c>
      <c r="D128" s="36">
        <v>0.2</v>
      </c>
      <c r="E128" s="37">
        <f t="shared" si="20"/>
        <v>1.875</v>
      </c>
      <c r="F128" s="37"/>
      <c r="G128" s="37"/>
      <c r="H128" s="85">
        <v>21875</v>
      </c>
      <c r="I128" s="39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spans="1:29" ht="18.75" hidden="1" customHeight="1" x14ac:dyDescent="0.25">
      <c r="A129" s="34"/>
      <c r="B129" s="5" t="s">
        <v>255</v>
      </c>
      <c r="C129" s="37">
        <f t="shared" si="19"/>
        <v>2.75</v>
      </c>
      <c r="D129" s="36">
        <v>0.2</v>
      </c>
      <c r="E129" s="37">
        <f t="shared" si="20"/>
        <v>3.3</v>
      </c>
      <c r="F129" s="37"/>
      <c r="G129" s="37"/>
      <c r="H129" s="85">
        <v>38500</v>
      </c>
      <c r="I129" s="39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spans="1:29" ht="18.75" hidden="1" customHeight="1" x14ac:dyDescent="0.25">
      <c r="A130" s="34"/>
      <c r="B130" s="5" t="s">
        <v>256</v>
      </c>
      <c r="C130" s="37">
        <f t="shared" si="19"/>
        <v>3.875</v>
      </c>
      <c r="D130" s="36">
        <v>0.2</v>
      </c>
      <c r="E130" s="37">
        <f t="shared" si="20"/>
        <v>4.6499999999999995</v>
      </c>
      <c r="F130" s="37"/>
      <c r="G130" s="37"/>
      <c r="H130" s="85">
        <v>54250</v>
      </c>
      <c r="I130" s="39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spans="1:29" ht="18.75" hidden="1" customHeight="1" x14ac:dyDescent="0.25">
      <c r="A131" s="34"/>
      <c r="B131" s="5" t="s">
        <v>257</v>
      </c>
      <c r="C131" s="37">
        <f t="shared" si="19"/>
        <v>6.5</v>
      </c>
      <c r="D131" s="36">
        <v>0.2</v>
      </c>
      <c r="E131" s="37">
        <f t="shared" si="20"/>
        <v>7.8</v>
      </c>
      <c r="F131" s="37"/>
      <c r="G131" s="37"/>
      <c r="H131" s="85">
        <v>91000</v>
      </c>
      <c r="I131" s="39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spans="1:29" ht="18.75" hidden="1" customHeight="1" x14ac:dyDescent="0.25">
      <c r="A132" s="34"/>
      <c r="B132" s="5" t="s">
        <v>258</v>
      </c>
      <c r="C132" s="37">
        <f t="shared" si="19"/>
        <v>0</v>
      </c>
      <c r="D132" s="36">
        <v>0.2</v>
      </c>
      <c r="E132" s="37">
        <f t="shared" si="20"/>
        <v>0</v>
      </c>
      <c r="F132" s="37"/>
      <c r="G132" s="37"/>
      <c r="H132" s="38"/>
      <c r="I132" s="39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spans="1:29" ht="18.75" hidden="1" customHeight="1" x14ac:dyDescent="0.25">
      <c r="A133" s="34"/>
      <c r="B133" s="5" t="s">
        <v>259</v>
      </c>
      <c r="C133" s="37">
        <f t="shared" si="19"/>
        <v>0</v>
      </c>
      <c r="D133" s="36">
        <v>0.2</v>
      </c>
      <c r="E133" s="37">
        <f t="shared" si="20"/>
        <v>0</v>
      </c>
      <c r="F133" s="37"/>
      <c r="G133" s="37"/>
      <c r="H133" s="38"/>
      <c r="I133" s="39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spans="1:29" ht="18.75" hidden="1" customHeight="1" x14ac:dyDescent="0.25">
      <c r="A134" s="34"/>
      <c r="B134" s="5" t="s">
        <v>260</v>
      </c>
      <c r="C134" s="37">
        <f t="shared" si="19"/>
        <v>0</v>
      </c>
      <c r="D134" s="36">
        <v>0.2</v>
      </c>
      <c r="E134" s="37">
        <f t="shared" si="20"/>
        <v>0</v>
      </c>
      <c r="F134" s="37"/>
      <c r="G134" s="37"/>
      <c r="H134" s="38"/>
      <c r="I134" s="39"/>
      <c r="J134" s="5"/>
      <c r="K134" s="5"/>
      <c r="L134" s="7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spans="1:29" ht="18.75" hidden="1" customHeight="1" x14ac:dyDescent="0.25">
      <c r="A135" s="34"/>
      <c r="B135" s="5" t="s">
        <v>261</v>
      </c>
      <c r="C135" s="37">
        <f t="shared" si="19"/>
        <v>0</v>
      </c>
      <c r="D135" s="36">
        <v>0.2</v>
      </c>
      <c r="E135" s="37">
        <f t="shared" si="20"/>
        <v>0</v>
      </c>
      <c r="F135" s="37"/>
      <c r="G135" s="37"/>
      <c r="H135" s="38"/>
      <c r="I135" s="39"/>
      <c r="J135" s="5"/>
      <c r="K135" s="5"/>
      <c r="L135" s="7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spans="1:29" ht="18.75" hidden="1" customHeight="1" x14ac:dyDescent="0.25">
      <c r="A136" s="34"/>
      <c r="B136" s="5" t="s">
        <v>262</v>
      </c>
      <c r="C136" s="37"/>
      <c r="D136" s="36">
        <v>0.2</v>
      </c>
      <c r="E136" s="37">
        <f t="shared" si="20"/>
        <v>0</v>
      </c>
      <c r="F136" s="37"/>
      <c r="G136" s="37"/>
      <c r="H136" s="38">
        <f>6*1.5</f>
        <v>9</v>
      </c>
      <c r="I136" s="39"/>
      <c r="J136" s="5"/>
      <c r="K136" s="5"/>
      <c r="L136" s="7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spans="1:29" ht="18.75" hidden="1" customHeight="1" x14ac:dyDescent="0.25">
      <c r="A137" s="34"/>
      <c r="B137" s="5" t="s">
        <v>263</v>
      </c>
      <c r="C137" s="37"/>
      <c r="D137" s="36">
        <v>0.2</v>
      </c>
      <c r="E137" s="37">
        <f t="shared" si="20"/>
        <v>0</v>
      </c>
      <c r="F137" s="37"/>
      <c r="G137" s="37"/>
      <c r="H137" s="38">
        <f>16*1.5</f>
        <v>24</v>
      </c>
      <c r="I137" s="39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spans="1:29" ht="18.75" hidden="1" customHeight="1" x14ac:dyDescent="0.25">
      <c r="A138" s="34"/>
      <c r="B138" s="5" t="s">
        <v>264</v>
      </c>
      <c r="C138" s="37"/>
      <c r="D138" s="36">
        <v>0.2</v>
      </c>
      <c r="E138" s="37">
        <f t="shared" si="20"/>
        <v>0</v>
      </c>
      <c r="F138" s="37"/>
      <c r="G138" s="37"/>
      <c r="H138" s="38">
        <v>3</v>
      </c>
      <c r="I138" s="57" t="s">
        <v>265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spans="1:29" ht="18.75" hidden="1" customHeight="1" x14ac:dyDescent="0.25">
      <c r="A139" s="34"/>
      <c r="B139" s="5" t="s">
        <v>266</v>
      </c>
      <c r="C139" s="37"/>
      <c r="D139" s="36">
        <v>0.2</v>
      </c>
      <c r="E139" s="37">
        <f t="shared" si="20"/>
        <v>0</v>
      </c>
      <c r="F139" s="37"/>
      <c r="G139" s="37"/>
      <c r="H139" s="38">
        <v>10</v>
      </c>
      <c r="I139" s="57" t="s">
        <v>265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spans="1:29" ht="18.75" hidden="1" customHeight="1" x14ac:dyDescent="0.25">
      <c r="A140" s="34"/>
      <c r="B140" s="5" t="s">
        <v>267</v>
      </c>
      <c r="C140" s="37"/>
      <c r="D140" s="36">
        <v>0.2</v>
      </c>
      <c r="E140" s="37">
        <f t="shared" si="20"/>
        <v>0</v>
      </c>
      <c r="F140" s="37"/>
      <c r="G140" s="37"/>
      <c r="H140" s="38">
        <v>15</v>
      </c>
      <c r="I140" s="57" t="s">
        <v>265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spans="1:29" ht="18.75" hidden="1" customHeight="1" x14ac:dyDescent="0.25">
      <c r="A141" s="34"/>
      <c r="B141" s="5" t="s">
        <v>268</v>
      </c>
      <c r="C141" s="37"/>
      <c r="D141" s="36">
        <v>0.2</v>
      </c>
      <c r="E141" s="37">
        <f t="shared" si="20"/>
        <v>0</v>
      </c>
      <c r="F141" s="37"/>
      <c r="G141" s="37"/>
      <c r="H141" s="38">
        <f>75*1.3</f>
        <v>97.5</v>
      </c>
      <c r="I141" s="39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spans="1:29" ht="18.75" hidden="1" customHeight="1" x14ac:dyDescent="0.25">
      <c r="A142" s="34"/>
      <c r="B142" s="5" t="s">
        <v>269</v>
      </c>
      <c r="C142" s="37"/>
      <c r="D142" s="36">
        <v>0.2</v>
      </c>
      <c r="E142" s="37">
        <f t="shared" si="20"/>
        <v>0</v>
      </c>
      <c r="F142" s="37"/>
      <c r="G142" s="37"/>
      <c r="H142" s="38">
        <f>88*1.3</f>
        <v>114.4</v>
      </c>
      <c r="I142" s="39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spans="1:29" ht="18.75" hidden="1" customHeight="1" x14ac:dyDescent="0.25">
      <c r="A143" s="34"/>
      <c r="B143" s="5" t="s">
        <v>270</v>
      </c>
      <c r="C143" s="37"/>
      <c r="D143" s="36">
        <v>0.2</v>
      </c>
      <c r="E143" s="37">
        <f t="shared" si="20"/>
        <v>0</v>
      </c>
      <c r="F143" s="37"/>
      <c r="G143" s="37"/>
      <c r="H143" s="38">
        <v>130</v>
      </c>
      <c r="I143" s="39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spans="1:29" ht="18.75" customHeight="1" x14ac:dyDescent="0.25">
      <c r="A144" s="82" t="s">
        <v>41</v>
      </c>
      <c r="B144" s="5"/>
      <c r="C144" s="35"/>
      <c r="D144" s="36"/>
      <c r="E144" s="37"/>
      <c r="F144" s="37"/>
      <c r="G144" s="37"/>
      <c r="H144" s="38"/>
      <c r="I144" s="39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spans="1:29" ht="18.75" customHeight="1" x14ac:dyDescent="0.25">
      <c r="A145" s="49"/>
      <c r="B145" s="50" t="s">
        <v>126</v>
      </c>
      <c r="C145" s="51" t="s">
        <v>127</v>
      </c>
      <c r="D145" s="52" t="s">
        <v>128</v>
      </c>
      <c r="E145" s="53" t="s">
        <v>129</v>
      </c>
      <c r="F145" s="53"/>
      <c r="G145" s="53"/>
      <c r="H145" s="54"/>
      <c r="I145" s="55" t="s">
        <v>130</v>
      </c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</row>
    <row r="146" spans="1:29" ht="18.75" customHeight="1" x14ac:dyDescent="0.25">
      <c r="A146" s="34"/>
      <c r="B146" s="5" t="s">
        <v>271</v>
      </c>
      <c r="C146" s="37">
        <f>$D$3*H146</f>
        <v>1160</v>
      </c>
      <c r="D146" s="36">
        <v>0.1</v>
      </c>
      <c r="E146" s="65">
        <f>C146*(1+D146)</f>
        <v>1276</v>
      </c>
      <c r="F146" s="65"/>
      <c r="G146" s="65"/>
      <c r="H146" s="84">
        <v>1000</v>
      </c>
      <c r="I146" s="57" t="s">
        <v>272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spans="1:29" ht="18.75" customHeight="1" x14ac:dyDescent="0.25">
      <c r="A147" s="34"/>
      <c r="B147" s="5"/>
      <c r="C147" s="37"/>
      <c r="D147" s="36"/>
      <c r="E147" s="65"/>
      <c r="F147" s="65"/>
      <c r="G147" s="65"/>
      <c r="H147" s="84"/>
      <c r="I147" s="57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spans="1:29" ht="18.75" customHeight="1" x14ac:dyDescent="0.25">
      <c r="A148" s="34"/>
      <c r="B148" s="5"/>
      <c r="C148" s="35"/>
      <c r="D148" s="36"/>
      <c r="E148" s="37"/>
      <c r="F148" s="37"/>
      <c r="G148" s="37"/>
      <c r="H148" s="38"/>
      <c r="I148" s="39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spans="1:29" ht="18.75" customHeight="1" x14ac:dyDescent="0.25">
      <c r="A149" s="34"/>
      <c r="B149" s="5"/>
      <c r="C149" s="35"/>
      <c r="D149" s="36"/>
      <c r="E149" s="37"/>
      <c r="F149" s="37"/>
      <c r="G149" s="37"/>
      <c r="H149" s="38"/>
      <c r="I149" s="39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spans="1:29" ht="18.75" customHeight="1" x14ac:dyDescent="0.25">
      <c r="A150" s="48" t="s">
        <v>30</v>
      </c>
      <c r="B150" s="5"/>
      <c r="C150" s="35"/>
      <c r="D150" s="36"/>
      <c r="E150" s="37"/>
      <c r="F150" s="37"/>
      <c r="G150" s="37"/>
      <c r="H150" s="38"/>
      <c r="I150" s="39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spans="1:29" ht="18.75" customHeight="1" x14ac:dyDescent="0.25">
      <c r="A151" s="49"/>
      <c r="B151" s="50" t="s">
        <v>126</v>
      </c>
      <c r="C151" s="51" t="s">
        <v>127</v>
      </c>
      <c r="D151" s="52" t="s">
        <v>128</v>
      </c>
      <c r="E151" s="53" t="s">
        <v>129</v>
      </c>
      <c r="F151" s="53"/>
      <c r="G151" s="53"/>
      <c r="H151" s="54"/>
      <c r="I151" s="55" t="s">
        <v>130</v>
      </c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</row>
    <row r="152" spans="1:29" ht="18.75" customHeight="1" x14ac:dyDescent="0.25">
      <c r="A152" s="34"/>
      <c r="B152" s="5" t="s">
        <v>273</v>
      </c>
      <c r="C152" s="37">
        <f t="shared" ref="C152:C158" si="21">H152/$D$2</f>
        <v>250</v>
      </c>
      <c r="D152" s="36">
        <v>0.2</v>
      </c>
      <c r="E152" s="37">
        <f t="shared" ref="E152:E166" si="22">C152*(1+D152)</f>
        <v>300</v>
      </c>
      <c r="F152" s="37"/>
      <c r="G152" s="37"/>
      <c r="H152" s="85">
        <v>3500000</v>
      </c>
      <c r="I152" s="39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spans="1:29" ht="18.75" customHeight="1" x14ac:dyDescent="0.25">
      <c r="A153" s="34"/>
      <c r="B153" s="5" t="s">
        <v>274</v>
      </c>
      <c r="C153" s="37">
        <f t="shared" si="21"/>
        <v>121.42857142857143</v>
      </c>
      <c r="D153" s="36">
        <v>0.2</v>
      </c>
      <c r="E153" s="37">
        <f t="shared" si="22"/>
        <v>145.71428571428572</v>
      </c>
      <c r="F153" s="37"/>
      <c r="G153" s="37"/>
      <c r="H153" s="85">
        <v>1700000</v>
      </c>
      <c r="I153" s="39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spans="1:29" ht="18.75" customHeight="1" x14ac:dyDescent="0.25">
      <c r="A154" s="34"/>
      <c r="B154" s="5" t="s">
        <v>275</v>
      </c>
      <c r="C154" s="37">
        <f t="shared" si="21"/>
        <v>250</v>
      </c>
      <c r="D154" s="36">
        <v>0.2</v>
      </c>
      <c r="E154" s="37">
        <f t="shared" si="22"/>
        <v>300</v>
      </c>
      <c r="F154" s="37"/>
      <c r="G154" s="37"/>
      <c r="H154" s="85">
        <v>3500000</v>
      </c>
      <c r="I154" s="39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spans="1:29" ht="18.75" customHeight="1" x14ac:dyDescent="0.25">
      <c r="A155" s="34"/>
      <c r="B155" s="5" t="s">
        <v>276</v>
      </c>
      <c r="C155" s="37">
        <f t="shared" si="21"/>
        <v>121.42857142857143</v>
      </c>
      <c r="D155" s="36">
        <v>0.2</v>
      </c>
      <c r="E155" s="37">
        <f t="shared" si="22"/>
        <v>145.71428571428572</v>
      </c>
      <c r="F155" s="37"/>
      <c r="G155" s="37"/>
      <c r="H155" s="85">
        <v>1700000</v>
      </c>
      <c r="I155" s="39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spans="1:29" ht="18.75" customHeight="1" x14ac:dyDescent="0.25">
      <c r="A156" s="34"/>
      <c r="B156" s="5" t="s">
        <v>277</v>
      </c>
      <c r="C156" s="37">
        <f t="shared" si="21"/>
        <v>3.2142857142857142E-3</v>
      </c>
      <c r="D156" s="36">
        <v>0.5</v>
      </c>
      <c r="E156" s="37">
        <f t="shared" si="22"/>
        <v>4.8214285714285711E-3</v>
      </c>
      <c r="F156" s="37"/>
      <c r="G156" s="37"/>
      <c r="H156" s="59">
        <v>45</v>
      </c>
      <c r="I156" s="39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spans="1:29" ht="18.75" customHeight="1" x14ac:dyDescent="0.25">
      <c r="A157" s="34"/>
      <c r="B157" s="5" t="s">
        <v>278</v>
      </c>
      <c r="C157" s="37">
        <f t="shared" si="21"/>
        <v>9.6428571428571423</v>
      </c>
      <c r="D157" s="36">
        <v>0.2</v>
      </c>
      <c r="E157" s="37">
        <f t="shared" si="22"/>
        <v>11.571428571428571</v>
      </c>
      <c r="F157" s="37"/>
      <c r="G157" s="37"/>
      <c r="H157" s="85">
        <v>135000</v>
      </c>
      <c r="I157" s="39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spans="1:29" ht="18.75" customHeight="1" x14ac:dyDescent="0.25">
      <c r="A158" s="34"/>
      <c r="B158" s="5" t="s">
        <v>279</v>
      </c>
      <c r="C158" s="37">
        <f t="shared" si="21"/>
        <v>15.857142857142858</v>
      </c>
      <c r="D158" s="36">
        <v>0.2</v>
      </c>
      <c r="E158" s="37">
        <f t="shared" si="22"/>
        <v>19.028571428571428</v>
      </c>
      <c r="F158" s="37"/>
      <c r="G158" s="37"/>
      <c r="H158" s="85">
        <v>222000</v>
      </c>
      <c r="I158" s="39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spans="1:29" ht="18.75" customHeight="1" x14ac:dyDescent="0.25">
      <c r="A159" s="34"/>
      <c r="B159" s="5" t="s">
        <v>280</v>
      </c>
      <c r="C159" s="37">
        <f t="shared" ref="C159:C166" si="23">H159</f>
        <v>15</v>
      </c>
      <c r="D159" s="36">
        <v>0.2</v>
      </c>
      <c r="E159" s="37">
        <f t="shared" si="22"/>
        <v>18</v>
      </c>
      <c r="F159" s="37"/>
      <c r="G159" s="37"/>
      <c r="H159" s="59">
        <v>15</v>
      </c>
      <c r="I159" s="39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spans="1:29" ht="18.75" customHeight="1" x14ac:dyDescent="0.25">
      <c r="A160" s="34"/>
      <c r="B160" s="5" t="s">
        <v>281</v>
      </c>
      <c r="C160" s="37">
        <f t="shared" si="23"/>
        <v>20</v>
      </c>
      <c r="D160" s="36">
        <v>0.2</v>
      </c>
      <c r="E160" s="37">
        <f t="shared" si="22"/>
        <v>24</v>
      </c>
      <c r="F160" s="37"/>
      <c r="G160" s="37"/>
      <c r="H160" s="59">
        <v>20</v>
      </c>
      <c r="I160" s="39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spans="1:29" ht="18.75" customHeight="1" x14ac:dyDescent="0.25">
      <c r="A161" s="34"/>
      <c r="B161" s="5" t="s">
        <v>282</v>
      </c>
      <c r="C161" s="37">
        <f t="shared" si="23"/>
        <v>4</v>
      </c>
      <c r="D161" s="36">
        <v>0.2</v>
      </c>
      <c r="E161" s="37">
        <f t="shared" si="22"/>
        <v>4.8</v>
      </c>
      <c r="F161" s="37"/>
      <c r="G161" s="37"/>
      <c r="H161" s="59">
        <v>4</v>
      </c>
      <c r="I161" s="39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spans="1:29" ht="18.75" customHeight="1" x14ac:dyDescent="0.25">
      <c r="A162" s="34"/>
      <c r="B162" s="5" t="s">
        <v>283</v>
      </c>
      <c r="C162" s="37">
        <f t="shared" si="23"/>
        <v>60</v>
      </c>
      <c r="D162" s="36">
        <v>0.2</v>
      </c>
      <c r="E162" s="37">
        <f t="shared" si="22"/>
        <v>72</v>
      </c>
      <c r="F162" s="37"/>
      <c r="G162" s="37"/>
      <c r="H162" s="59">
        <v>60</v>
      </c>
      <c r="I162" s="57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spans="1:29" ht="18.75" customHeight="1" x14ac:dyDescent="0.25">
      <c r="A163" s="34"/>
      <c r="B163" s="5" t="s">
        <v>284</v>
      </c>
      <c r="C163" s="37">
        <f t="shared" si="23"/>
        <v>350</v>
      </c>
      <c r="D163" s="36">
        <v>0.2</v>
      </c>
      <c r="E163" s="37">
        <f t="shared" si="22"/>
        <v>420</v>
      </c>
      <c r="F163" s="37"/>
      <c r="G163" s="37"/>
      <c r="H163" s="59">
        <v>350</v>
      </c>
      <c r="I163" s="39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spans="1:29" ht="18.75" customHeight="1" x14ac:dyDescent="0.25">
      <c r="A164" s="34"/>
      <c r="B164" s="5" t="s">
        <v>285</v>
      </c>
      <c r="C164" s="37">
        <f t="shared" si="23"/>
        <v>100</v>
      </c>
      <c r="D164" s="36">
        <v>0.2</v>
      </c>
      <c r="E164" s="37">
        <f t="shared" si="22"/>
        <v>120</v>
      </c>
      <c r="F164" s="37"/>
      <c r="G164" s="37"/>
      <c r="H164" s="59">
        <v>100</v>
      </c>
      <c r="I164" s="39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spans="1:29" ht="18.75" customHeight="1" x14ac:dyDescent="0.25">
      <c r="A165" s="34"/>
      <c r="B165" s="5" t="s">
        <v>286</v>
      </c>
      <c r="C165" s="37">
        <f t="shared" si="23"/>
        <v>50</v>
      </c>
      <c r="D165" s="36">
        <v>0.2</v>
      </c>
      <c r="E165" s="37">
        <f t="shared" si="22"/>
        <v>60</v>
      </c>
      <c r="F165" s="37"/>
      <c r="G165" s="37"/>
      <c r="H165" s="59">
        <v>50</v>
      </c>
      <c r="I165" s="39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1:29" ht="18.75" customHeight="1" x14ac:dyDescent="0.25">
      <c r="A166" s="34"/>
      <c r="B166" s="5" t="s">
        <v>287</v>
      </c>
      <c r="C166" s="37">
        <f t="shared" si="23"/>
        <v>0</v>
      </c>
      <c r="D166" s="36">
        <v>0.2</v>
      </c>
      <c r="E166" s="37">
        <f t="shared" si="22"/>
        <v>0</v>
      </c>
      <c r="F166" s="37"/>
      <c r="G166" s="37"/>
      <c r="H166" s="59"/>
      <c r="I166" s="39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spans="1:29" ht="18.75" customHeight="1" x14ac:dyDescent="0.25">
      <c r="A167" s="34"/>
      <c r="B167" s="5"/>
      <c r="C167" s="35"/>
      <c r="D167" s="36"/>
      <c r="E167" s="37"/>
      <c r="F167" s="37"/>
      <c r="G167" s="37"/>
      <c r="H167" s="38"/>
      <c r="I167" s="39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spans="1:29" ht="18.75" customHeight="1" x14ac:dyDescent="0.25">
      <c r="A168" s="34"/>
      <c r="B168" s="5"/>
      <c r="C168" s="35"/>
      <c r="D168" s="36"/>
      <c r="E168" s="37"/>
      <c r="F168" s="37"/>
      <c r="G168" s="37"/>
      <c r="H168" s="38"/>
      <c r="I168" s="39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spans="1:29" ht="18.75" customHeight="1" x14ac:dyDescent="0.25">
      <c r="A169" s="48" t="s">
        <v>20</v>
      </c>
      <c r="B169" s="5"/>
      <c r="C169" s="35"/>
      <c r="D169" s="36"/>
      <c r="E169" s="37"/>
      <c r="F169" s="37"/>
      <c r="G169" s="37"/>
      <c r="H169" s="38"/>
      <c r="I169" s="39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spans="1:29" ht="18.75" customHeight="1" x14ac:dyDescent="0.25">
      <c r="A170" s="49"/>
      <c r="B170" s="50" t="s">
        <v>126</v>
      </c>
      <c r="C170" s="51" t="s">
        <v>127</v>
      </c>
      <c r="D170" s="52" t="s">
        <v>128</v>
      </c>
      <c r="E170" s="53" t="s">
        <v>129</v>
      </c>
      <c r="F170" s="53"/>
      <c r="G170" s="53"/>
      <c r="H170" s="54"/>
      <c r="I170" s="55" t="s">
        <v>130</v>
      </c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</row>
    <row r="171" spans="1:29" ht="18.75" customHeight="1" x14ac:dyDescent="0.25">
      <c r="A171" s="34"/>
      <c r="B171" s="5" t="s">
        <v>19</v>
      </c>
      <c r="C171" s="35">
        <v>0</v>
      </c>
      <c r="D171" s="36">
        <v>0.1</v>
      </c>
      <c r="E171" s="37">
        <f t="shared" ref="E171:E173" si="24">C171*(1+D171)</f>
        <v>0</v>
      </c>
      <c r="F171" s="37"/>
      <c r="G171" s="37"/>
      <c r="H171" s="38"/>
      <c r="I171" s="39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spans="1:29" ht="18.75" customHeight="1" x14ac:dyDescent="0.25">
      <c r="A172" s="34"/>
      <c r="B172" s="5" t="s">
        <v>18</v>
      </c>
      <c r="C172" s="35">
        <v>0</v>
      </c>
      <c r="D172" s="36">
        <v>0.1</v>
      </c>
      <c r="E172" s="37">
        <f t="shared" si="24"/>
        <v>0</v>
      </c>
      <c r="F172" s="37"/>
      <c r="G172" s="37"/>
      <c r="H172" s="38"/>
      <c r="I172" s="39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spans="1:29" ht="18.75" customHeight="1" x14ac:dyDescent="0.25">
      <c r="A173" s="34"/>
      <c r="B173" s="5" t="s">
        <v>17</v>
      </c>
      <c r="C173" s="35">
        <v>0</v>
      </c>
      <c r="D173" s="36">
        <v>0.1</v>
      </c>
      <c r="E173" s="37">
        <f t="shared" si="24"/>
        <v>0</v>
      </c>
      <c r="F173" s="37"/>
      <c r="G173" s="37"/>
      <c r="H173" s="38"/>
      <c r="I173" s="39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spans="1:29" ht="18.75" customHeight="1" x14ac:dyDescent="0.25">
      <c r="A174" s="34"/>
      <c r="B174" s="5"/>
      <c r="C174" s="35"/>
      <c r="D174" s="36"/>
      <c r="E174" s="37"/>
      <c r="F174" s="37"/>
      <c r="G174" s="37"/>
      <c r="H174" s="38"/>
      <c r="I174" s="39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spans="1:29" ht="18.75" customHeight="1" x14ac:dyDescent="0.25">
      <c r="A175" s="48" t="s">
        <v>15</v>
      </c>
      <c r="B175" s="5"/>
      <c r="C175" s="35"/>
      <c r="D175" s="36"/>
      <c r="E175" s="37"/>
      <c r="F175" s="37"/>
      <c r="G175" s="37"/>
      <c r="H175" s="38"/>
      <c r="I175" s="39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spans="1:29" ht="18.75" customHeight="1" x14ac:dyDescent="0.25">
      <c r="A176" s="49"/>
      <c r="B176" s="50" t="s">
        <v>126</v>
      </c>
      <c r="C176" s="51" t="s">
        <v>127</v>
      </c>
      <c r="D176" s="52" t="s">
        <v>128</v>
      </c>
      <c r="E176" s="53" t="s">
        <v>129</v>
      </c>
      <c r="F176" s="53"/>
      <c r="G176" s="53"/>
      <c r="H176" s="54"/>
      <c r="I176" s="55" t="s">
        <v>130</v>
      </c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</row>
    <row r="177" spans="1:29" ht="18.75" customHeight="1" x14ac:dyDescent="0.25">
      <c r="A177" s="34"/>
      <c r="B177" s="5" t="s">
        <v>11</v>
      </c>
      <c r="C177" s="35"/>
      <c r="D177" s="36"/>
      <c r="E177" s="37"/>
      <c r="F177" s="37"/>
      <c r="G177" s="37"/>
      <c r="H177" s="38"/>
      <c r="I177" s="39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spans="1:29" ht="18.75" customHeight="1" x14ac:dyDescent="0.25">
      <c r="A178" s="34"/>
      <c r="B178" s="5" t="s">
        <v>288</v>
      </c>
      <c r="C178" s="35"/>
      <c r="D178" s="36"/>
      <c r="E178" s="37"/>
      <c r="F178" s="37"/>
      <c r="G178" s="37"/>
      <c r="H178" s="38"/>
      <c r="I178" s="39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spans="1:29" ht="18.75" customHeight="1" x14ac:dyDescent="0.25">
      <c r="A179" s="34"/>
      <c r="B179" s="5" t="s">
        <v>289</v>
      </c>
      <c r="C179" s="35"/>
      <c r="D179" s="36"/>
      <c r="E179" s="37"/>
      <c r="F179" s="37"/>
      <c r="G179" s="37"/>
      <c r="H179" s="38"/>
      <c r="I179" s="39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spans="1:29" ht="18.75" customHeight="1" x14ac:dyDescent="0.25">
      <c r="A180" s="34"/>
      <c r="B180" s="5"/>
      <c r="C180" s="35"/>
      <c r="D180" s="36"/>
      <c r="E180" s="37"/>
      <c r="F180" s="37"/>
      <c r="G180" s="37"/>
      <c r="H180" s="38"/>
      <c r="I180" s="39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spans="1:29" ht="18.75" customHeight="1" x14ac:dyDescent="0.25">
      <c r="A181" s="34"/>
      <c r="B181" s="5"/>
      <c r="C181" s="35"/>
      <c r="D181" s="36"/>
      <c r="E181" s="37"/>
      <c r="F181" s="37"/>
      <c r="G181" s="37"/>
      <c r="H181" s="38"/>
      <c r="I181" s="39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spans="1:29" ht="18.75" customHeight="1" x14ac:dyDescent="0.25">
      <c r="A182" s="34"/>
      <c r="B182" s="5"/>
      <c r="C182" s="35"/>
      <c r="D182" s="36"/>
      <c r="E182" s="37"/>
      <c r="F182" s="37"/>
      <c r="G182" s="37"/>
      <c r="H182" s="38"/>
      <c r="I182" s="39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spans="1:29" ht="18.75" customHeight="1" x14ac:dyDescent="0.25">
      <c r="A183" s="34"/>
      <c r="B183" s="5"/>
      <c r="C183" s="35"/>
      <c r="D183" s="36"/>
      <c r="E183" s="37"/>
      <c r="F183" s="37"/>
      <c r="G183" s="37"/>
      <c r="H183" s="38"/>
      <c r="I183" s="39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spans="1:29" ht="18.75" customHeight="1" x14ac:dyDescent="0.25">
      <c r="A184" s="34"/>
      <c r="B184" s="5"/>
      <c r="C184" s="35"/>
      <c r="D184" s="36"/>
      <c r="E184" s="37"/>
      <c r="F184" s="37"/>
      <c r="G184" s="37"/>
      <c r="H184" s="38"/>
      <c r="I184" s="39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spans="1:29" ht="18.75" customHeight="1" x14ac:dyDescent="0.25">
      <c r="A185" s="34"/>
      <c r="B185" s="5"/>
      <c r="C185" s="35"/>
      <c r="D185" s="36"/>
      <c r="E185" s="37"/>
      <c r="F185" s="37"/>
      <c r="G185" s="37"/>
      <c r="H185" s="38"/>
      <c r="I185" s="39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spans="1:29" ht="18.75" customHeight="1" x14ac:dyDescent="0.25">
      <c r="A186" s="34"/>
      <c r="B186" s="5"/>
      <c r="C186" s="35"/>
      <c r="D186" s="36"/>
      <c r="E186" s="37"/>
      <c r="F186" s="37"/>
      <c r="G186" s="37"/>
      <c r="H186" s="38"/>
      <c r="I186" s="39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spans="1:29" ht="18.75" customHeight="1" x14ac:dyDescent="0.25">
      <c r="A187" s="34"/>
      <c r="B187" s="5"/>
      <c r="C187" s="35"/>
      <c r="D187" s="36"/>
      <c r="E187" s="37"/>
      <c r="F187" s="37"/>
      <c r="G187" s="37"/>
      <c r="H187" s="38"/>
      <c r="I187" s="39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spans="1:29" ht="18.75" customHeight="1" x14ac:dyDescent="0.25">
      <c r="A188" s="34"/>
      <c r="B188" s="5"/>
      <c r="C188" s="35"/>
      <c r="D188" s="36"/>
      <c r="E188" s="37"/>
      <c r="F188" s="37"/>
      <c r="G188" s="37"/>
      <c r="H188" s="38"/>
      <c r="I188" s="39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spans="1:29" ht="18.75" customHeight="1" x14ac:dyDescent="0.25">
      <c r="A189" s="34"/>
      <c r="B189" s="5"/>
      <c r="C189" s="35"/>
      <c r="D189" s="36"/>
      <c r="E189" s="37"/>
      <c r="F189" s="37"/>
      <c r="G189" s="37"/>
      <c r="H189" s="38"/>
      <c r="I189" s="39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spans="1:29" ht="18.75" customHeight="1" x14ac:dyDescent="0.25">
      <c r="A190" s="34"/>
      <c r="B190" s="5"/>
      <c r="C190" s="35"/>
      <c r="D190" s="36"/>
      <c r="E190" s="37"/>
      <c r="F190" s="37"/>
      <c r="G190" s="37"/>
      <c r="H190" s="38"/>
      <c r="I190" s="39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spans="1:29" ht="18.75" customHeight="1" x14ac:dyDescent="0.25">
      <c r="A191" s="34"/>
      <c r="B191" s="5"/>
      <c r="C191" s="35"/>
      <c r="D191" s="36"/>
      <c r="E191" s="37"/>
      <c r="F191" s="37"/>
      <c r="G191" s="37"/>
      <c r="H191" s="38"/>
      <c r="I191" s="39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spans="1:29" ht="18.75" customHeight="1" x14ac:dyDescent="0.25">
      <c r="A192" s="34"/>
      <c r="B192" s="5"/>
      <c r="C192" s="35"/>
      <c r="D192" s="36"/>
      <c r="E192" s="37"/>
      <c r="F192" s="37"/>
      <c r="G192" s="37"/>
      <c r="H192" s="38"/>
      <c r="I192" s="39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spans="1:29" ht="18.75" customHeight="1" x14ac:dyDescent="0.25">
      <c r="A193" s="34"/>
      <c r="B193" s="5"/>
      <c r="C193" s="35"/>
      <c r="D193" s="36"/>
      <c r="E193" s="37"/>
      <c r="F193" s="37"/>
      <c r="G193" s="37"/>
      <c r="H193" s="38"/>
      <c r="I193" s="39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spans="1:29" ht="18.75" customHeight="1" x14ac:dyDescent="0.25">
      <c r="A194" s="34"/>
      <c r="B194" s="5"/>
      <c r="C194" s="35"/>
      <c r="D194" s="36"/>
      <c r="E194" s="37"/>
      <c r="F194" s="37"/>
      <c r="G194" s="37"/>
      <c r="H194" s="38"/>
      <c r="I194" s="39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spans="1:29" ht="18.75" customHeight="1" x14ac:dyDescent="0.25">
      <c r="A195" s="34"/>
      <c r="B195" s="5"/>
      <c r="C195" s="35"/>
      <c r="D195" s="36"/>
      <c r="E195" s="37"/>
      <c r="F195" s="37"/>
      <c r="G195" s="37"/>
      <c r="H195" s="38"/>
      <c r="I195" s="39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spans="1:29" ht="18.75" customHeight="1" x14ac:dyDescent="0.25">
      <c r="A196" s="34"/>
      <c r="B196" s="5"/>
      <c r="C196" s="35"/>
      <c r="D196" s="36"/>
      <c r="E196" s="37"/>
      <c r="F196" s="37"/>
      <c r="G196" s="37"/>
      <c r="H196" s="38"/>
      <c r="I196" s="39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spans="1:29" ht="18.75" customHeight="1" x14ac:dyDescent="0.25">
      <c r="A197" s="34"/>
      <c r="B197" s="5"/>
      <c r="C197" s="35"/>
      <c r="D197" s="36"/>
      <c r="E197" s="37"/>
      <c r="F197" s="37"/>
      <c r="G197" s="37"/>
      <c r="H197" s="38"/>
      <c r="I197" s="39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spans="1:29" ht="18.75" customHeight="1" x14ac:dyDescent="0.25">
      <c r="A198" s="34"/>
      <c r="B198" s="5"/>
      <c r="C198" s="35"/>
      <c r="D198" s="36"/>
      <c r="E198" s="37"/>
      <c r="F198" s="37"/>
      <c r="G198" s="37"/>
      <c r="H198" s="38"/>
      <c r="I198" s="39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</row>
    <row r="199" spans="1:29" ht="18.75" customHeight="1" x14ac:dyDescent="0.25">
      <c r="A199" s="34"/>
      <c r="B199" s="5"/>
      <c r="C199" s="35"/>
      <c r="D199" s="36"/>
      <c r="E199" s="37"/>
      <c r="F199" s="37"/>
      <c r="G199" s="37"/>
      <c r="H199" s="38"/>
      <c r="I199" s="39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</row>
    <row r="200" spans="1:29" ht="18.75" customHeight="1" x14ac:dyDescent="0.25">
      <c r="A200" s="34"/>
      <c r="B200" s="5"/>
      <c r="C200" s="35"/>
      <c r="D200" s="36"/>
      <c r="E200" s="37"/>
      <c r="F200" s="37"/>
      <c r="G200" s="37"/>
      <c r="H200" s="38"/>
      <c r="I200" s="39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</row>
    <row r="201" spans="1:29" ht="18.75" customHeight="1" x14ac:dyDescent="0.25">
      <c r="A201" s="34"/>
      <c r="B201" s="5"/>
      <c r="C201" s="35"/>
      <c r="D201" s="36"/>
      <c r="E201" s="37"/>
      <c r="F201" s="37"/>
      <c r="G201" s="37"/>
      <c r="H201" s="38"/>
      <c r="I201" s="39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</row>
    <row r="202" spans="1:29" ht="18.75" customHeight="1" x14ac:dyDescent="0.25">
      <c r="A202" s="34"/>
      <c r="B202" s="5"/>
      <c r="C202" s="35"/>
      <c r="D202" s="36"/>
      <c r="E202" s="37"/>
      <c r="F202" s="37"/>
      <c r="G202" s="37"/>
      <c r="H202" s="38"/>
      <c r="I202" s="39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</row>
    <row r="203" spans="1:29" ht="18.75" customHeight="1" x14ac:dyDescent="0.25">
      <c r="A203" s="34"/>
      <c r="B203" s="5"/>
      <c r="C203" s="35"/>
      <c r="D203" s="36"/>
      <c r="E203" s="37"/>
      <c r="F203" s="37"/>
      <c r="G203" s="37"/>
      <c r="H203" s="38"/>
      <c r="I203" s="39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</row>
    <row r="204" spans="1:29" ht="18.75" customHeight="1" x14ac:dyDescent="0.25">
      <c r="A204" s="34"/>
      <c r="B204" s="5"/>
      <c r="C204" s="35"/>
      <c r="D204" s="36"/>
      <c r="E204" s="37"/>
      <c r="F204" s="37"/>
      <c r="G204" s="37"/>
      <c r="H204" s="38"/>
      <c r="I204" s="39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</row>
    <row r="205" spans="1:29" ht="18.75" customHeight="1" x14ac:dyDescent="0.25">
      <c r="A205" s="34"/>
      <c r="B205" s="5"/>
      <c r="C205" s="35"/>
      <c r="D205" s="36"/>
      <c r="E205" s="37"/>
      <c r="F205" s="37"/>
      <c r="G205" s="37"/>
      <c r="H205" s="38"/>
      <c r="I205" s="39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</row>
    <row r="206" spans="1:29" ht="18.75" customHeight="1" x14ac:dyDescent="0.25">
      <c r="A206" s="34"/>
      <c r="B206" s="5"/>
      <c r="C206" s="35"/>
      <c r="D206" s="36"/>
      <c r="E206" s="37"/>
      <c r="F206" s="37"/>
      <c r="G206" s="37"/>
      <c r="H206" s="38"/>
      <c r="I206" s="39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</row>
    <row r="207" spans="1:29" ht="18.75" customHeight="1" x14ac:dyDescent="0.25">
      <c r="A207" s="34"/>
      <c r="B207" s="5"/>
      <c r="C207" s="35"/>
      <c r="D207" s="36"/>
      <c r="E207" s="37"/>
      <c r="F207" s="37"/>
      <c r="G207" s="37"/>
      <c r="H207" s="38"/>
      <c r="I207" s="39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</row>
    <row r="208" spans="1:29" ht="18.75" customHeight="1" x14ac:dyDescent="0.25">
      <c r="A208" s="34"/>
      <c r="B208" s="5"/>
      <c r="C208" s="35"/>
      <c r="D208" s="36"/>
      <c r="E208" s="37"/>
      <c r="F208" s="37"/>
      <c r="G208" s="37"/>
      <c r="H208" s="38"/>
      <c r="I208" s="39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</row>
    <row r="209" spans="1:29" ht="18.75" customHeight="1" x14ac:dyDescent="0.25">
      <c r="A209" s="34"/>
      <c r="B209" s="5"/>
      <c r="C209" s="35"/>
      <c r="D209" s="36"/>
      <c r="E209" s="37"/>
      <c r="F209" s="37"/>
      <c r="G209" s="37"/>
      <c r="H209" s="38"/>
      <c r="I209" s="39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</row>
    <row r="210" spans="1:29" ht="18.75" customHeight="1" x14ac:dyDescent="0.25">
      <c r="A210" s="34"/>
      <c r="B210" s="5"/>
      <c r="C210" s="35"/>
      <c r="D210" s="36"/>
      <c r="E210" s="37"/>
      <c r="F210" s="37"/>
      <c r="G210" s="37"/>
      <c r="H210" s="38"/>
      <c r="I210" s="39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</row>
    <row r="211" spans="1:29" ht="18.75" customHeight="1" x14ac:dyDescent="0.25">
      <c r="A211" s="34"/>
      <c r="B211" s="5"/>
      <c r="C211" s="35"/>
      <c r="D211" s="36"/>
      <c r="E211" s="37"/>
      <c r="F211" s="37"/>
      <c r="G211" s="37"/>
      <c r="H211" s="38"/>
      <c r="I211" s="39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</row>
    <row r="212" spans="1:29" ht="18.75" customHeight="1" x14ac:dyDescent="0.25">
      <c r="A212" s="34"/>
      <c r="B212" s="5"/>
      <c r="C212" s="35"/>
      <c r="D212" s="36"/>
      <c r="E212" s="37"/>
      <c r="F212" s="37"/>
      <c r="G212" s="37"/>
      <c r="H212" s="38"/>
      <c r="I212" s="39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</row>
    <row r="213" spans="1:29" ht="18.75" customHeight="1" x14ac:dyDescent="0.25">
      <c r="A213" s="34"/>
      <c r="B213" s="5"/>
      <c r="C213" s="35"/>
      <c r="D213" s="36"/>
      <c r="E213" s="37"/>
      <c r="F213" s="37"/>
      <c r="G213" s="37"/>
      <c r="H213" s="38"/>
      <c r="I213" s="39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</row>
    <row r="214" spans="1:29" ht="18.75" customHeight="1" x14ac:dyDescent="0.25">
      <c r="A214" s="34"/>
      <c r="B214" s="5"/>
      <c r="C214" s="35"/>
      <c r="D214" s="36"/>
      <c r="E214" s="37"/>
      <c r="F214" s="37"/>
      <c r="G214" s="37"/>
      <c r="H214" s="38"/>
      <c r="I214" s="39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</row>
    <row r="215" spans="1:29" ht="18.75" customHeight="1" x14ac:dyDescent="0.25">
      <c r="A215" s="34"/>
      <c r="B215" s="5"/>
      <c r="C215" s="35"/>
      <c r="D215" s="36"/>
      <c r="E215" s="37"/>
      <c r="F215" s="37"/>
      <c r="G215" s="37"/>
      <c r="H215" s="38"/>
      <c r="I215" s="39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</row>
    <row r="216" spans="1:29" ht="18.75" customHeight="1" x14ac:dyDescent="0.25">
      <c r="A216" s="34"/>
      <c r="B216" s="5"/>
      <c r="C216" s="35"/>
      <c r="D216" s="36"/>
      <c r="E216" s="37"/>
      <c r="F216" s="37"/>
      <c r="G216" s="37"/>
      <c r="H216" s="38"/>
      <c r="I216" s="39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</row>
    <row r="217" spans="1:29" ht="18.75" customHeight="1" x14ac:dyDescent="0.25">
      <c r="A217" s="34"/>
      <c r="B217" s="5"/>
      <c r="C217" s="35"/>
      <c r="D217" s="36"/>
      <c r="E217" s="37"/>
      <c r="F217" s="37"/>
      <c r="G217" s="37"/>
      <c r="H217" s="38"/>
      <c r="I217" s="39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</row>
    <row r="218" spans="1:29" ht="18.75" customHeight="1" x14ac:dyDescent="0.25">
      <c r="A218" s="34"/>
      <c r="B218" s="5"/>
      <c r="C218" s="35"/>
      <c r="D218" s="36"/>
      <c r="E218" s="37"/>
      <c r="F218" s="37"/>
      <c r="G218" s="37"/>
      <c r="H218" s="38"/>
      <c r="I218" s="39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</row>
    <row r="219" spans="1:29" ht="18.75" customHeight="1" x14ac:dyDescent="0.25">
      <c r="A219" s="34"/>
      <c r="B219" s="5"/>
      <c r="C219" s="35"/>
      <c r="D219" s="36"/>
      <c r="E219" s="37"/>
      <c r="F219" s="37"/>
      <c r="G219" s="37"/>
      <c r="H219" s="38"/>
      <c r="I219" s="39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</row>
    <row r="220" spans="1:29" ht="18.75" customHeight="1" x14ac:dyDescent="0.25">
      <c r="A220" s="34"/>
      <c r="B220" s="5"/>
      <c r="C220" s="35"/>
      <c r="D220" s="36"/>
      <c r="E220" s="37"/>
      <c r="F220" s="37"/>
      <c r="G220" s="37"/>
      <c r="H220" s="38"/>
      <c r="I220" s="39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</row>
    <row r="221" spans="1:29" ht="18.75" customHeight="1" x14ac:dyDescent="0.25">
      <c r="A221" s="34"/>
      <c r="B221" s="5"/>
      <c r="C221" s="35"/>
      <c r="D221" s="36"/>
      <c r="E221" s="37"/>
      <c r="F221" s="37"/>
      <c r="G221" s="37"/>
      <c r="H221" s="38"/>
      <c r="I221" s="39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</row>
    <row r="222" spans="1:29" ht="18.75" customHeight="1" x14ac:dyDescent="0.25">
      <c r="A222" s="34"/>
      <c r="B222" s="5"/>
      <c r="C222" s="35"/>
      <c r="D222" s="36"/>
      <c r="E222" s="37"/>
      <c r="F222" s="37"/>
      <c r="G222" s="37"/>
      <c r="H222" s="38"/>
      <c r="I222" s="39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</row>
    <row r="223" spans="1:29" ht="18.75" customHeight="1" x14ac:dyDescent="0.25">
      <c r="A223" s="34"/>
      <c r="B223" s="5"/>
      <c r="C223" s="35"/>
      <c r="D223" s="36"/>
      <c r="E223" s="37"/>
      <c r="F223" s="37"/>
      <c r="G223" s="37"/>
      <c r="H223" s="38"/>
      <c r="I223" s="39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</row>
    <row r="224" spans="1:29" ht="18.75" customHeight="1" x14ac:dyDescent="0.25">
      <c r="A224" s="34"/>
      <c r="B224" s="5"/>
      <c r="C224" s="35"/>
      <c r="D224" s="36"/>
      <c r="E224" s="37"/>
      <c r="F224" s="37"/>
      <c r="G224" s="37"/>
      <c r="H224" s="38"/>
      <c r="I224" s="39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</row>
    <row r="225" spans="1:29" ht="18.75" customHeight="1" x14ac:dyDescent="0.25">
      <c r="A225" s="34"/>
      <c r="B225" s="5"/>
      <c r="C225" s="35"/>
      <c r="D225" s="36"/>
      <c r="E225" s="37"/>
      <c r="F225" s="37"/>
      <c r="G225" s="37"/>
      <c r="H225" s="38"/>
      <c r="I225" s="39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</row>
    <row r="226" spans="1:29" ht="18.75" customHeight="1" x14ac:dyDescent="0.25">
      <c r="A226" s="34"/>
      <c r="B226" s="5"/>
      <c r="C226" s="35"/>
      <c r="D226" s="36"/>
      <c r="E226" s="37"/>
      <c r="F226" s="37"/>
      <c r="G226" s="37"/>
      <c r="H226" s="38"/>
      <c r="I226" s="39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</row>
    <row r="227" spans="1:29" ht="18.75" customHeight="1" x14ac:dyDescent="0.25">
      <c r="A227" s="34"/>
      <c r="B227" s="5"/>
      <c r="C227" s="35"/>
      <c r="D227" s="36"/>
      <c r="E227" s="37"/>
      <c r="F227" s="37"/>
      <c r="G227" s="37"/>
      <c r="H227" s="38"/>
      <c r="I227" s="39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</row>
    <row r="228" spans="1:29" ht="18.75" customHeight="1" x14ac:dyDescent="0.25">
      <c r="A228" s="34"/>
      <c r="B228" s="5"/>
      <c r="C228" s="35"/>
      <c r="D228" s="36"/>
      <c r="E228" s="37"/>
      <c r="F228" s="37"/>
      <c r="G228" s="37"/>
      <c r="H228" s="38"/>
      <c r="I228" s="39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</row>
    <row r="229" spans="1:29" ht="18.75" customHeight="1" x14ac:dyDescent="0.25">
      <c r="A229" s="34"/>
      <c r="B229" s="5"/>
      <c r="C229" s="35"/>
      <c r="D229" s="36"/>
      <c r="E229" s="37"/>
      <c r="F229" s="37"/>
      <c r="G229" s="37"/>
      <c r="H229" s="38"/>
      <c r="I229" s="39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</row>
    <row r="230" spans="1:29" ht="18.75" customHeight="1" x14ac:dyDescent="0.25">
      <c r="A230" s="34"/>
      <c r="B230" s="5"/>
      <c r="C230" s="35"/>
      <c r="D230" s="36"/>
      <c r="E230" s="37"/>
      <c r="F230" s="37"/>
      <c r="G230" s="37"/>
      <c r="H230" s="38"/>
      <c r="I230" s="39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</row>
    <row r="231" spans="1:29" ht="18.75" customHeight="1" x14ac:dyDescent="0.25">
      <c r="A231" s="34"/>
      <c r="B231" s="5"/>
      <c r="C231" s="35"/>
      <c r="D231" s="36"/>
      <c r="E231" s="37"/>
      <c r="F231" s="37"/>
      <c r="G231" s="37"/>
      <c r="H231" s="38"/>
      <c r="I231" s="39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</row>
    <row r="232" spans="1:29" ht="18.75" customHeight="1" x14ac:dyDescent="0.25">
      <c r="A232" s="34"/>
      <c r="B232" s="5"/>
      <c r="C232" s="35"/>
      <c r="D232" s="36"/>
      <c r="E232" s="37"/>
      <c r="F232" s="37"/>
      <c r="G232" s="37"/>
      <c r="H232" s="38"/>
      <c r="I232" s="39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</row>
    <row r="233" spans="1:29" ht="18.75" customHeight="1" x14ac:dyDescent="0.25">
      <c r="A233" s="34"/>
      <c r="B233" s="5"/>
      <c r="C233" s="35"/>
      <c r="D233" s="36"/>
      <c r="E233" s="37"/>
      <c r="F233" s="37"/>
      <c r="G233" s="37"/>
      <c r="H233" s="38"/>
      <c r="I233" s="39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</row>
    <row r="234" spans="1:29" ht="18.75" customHeight="1" x14ac:dyDescent="0.25">
      <c r="A234" s="34"/>
      <c r="B234" s="5"/>
      <c r="C234" s="35"/>
      <c r="D234" s="36"/>
      <c r="E234" s="37"/>
      <c r="F234" s="37"/>
      <c r="G234" s="37"/>
      <c r="H234" s="38"/>
      <c r="I234" s="39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</row>
    <row r="235" spans="1:29" ht="18.75" customHeight="1" x14ac:dyDescent="0.25">
      <c r="A235" s="34"/>
      <c r="B235" s="5"/>
      <c r="C235" s="35"/>
      <c r="D235" s="36"/>
      <c r="E235" s="37"/>
      <c r="F235" s="37"/>
      <c r="G235" s="37"/>
      <c r="H235" s="38"/>
      <c r="I235" s="39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</row>
    <row r="236" spans="1:29" ht="18.75" customHeight="1" x14ac:dyDescent="0.25">
      <c r="A236" s="34"/>
      <c r="B236" s="5"/>
      <c r="C236" s="35"/>
      <c r="D236" s="36"/>
      <c r="E236" s="37"/>
      <c r="F236" s="37"/>
      <c r="G236" s="37"/>
      <c r="H236" s="38"/>
      <c r="I236" s="39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</row>
    <row r="237" spans="1:29" ht="18.75" customHeight="1" x14ac:dyDescent="0.25">
      <c r="A237" s="34"/>
      <c r="B237" s="5"/>
      <c r="C237" s="35"/>
      <c r="D237" s="36"/>
      <c r="E237" s="37"/>
      <c r="F237" s="37"/>
      <c r="G237" s="37"/>
      <c r="H237" s="38"/>
      <c r="I237" s="39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</row>
    <row r="238" spans="1:29" ht="18.75" customHeight="1" x14ac:dyDescent="0.25">
      <c r="A238" s="34"/>
      <c r="B238" s="5"/>
      <c r="C238" s="35"/>
      <c r="D238" s="36"/>
      <c r="E238" s="37"/>
      <c r="F238" s="37"/>
      <c r="G238" s="37"/>
      <c r="H238" s="38"/>
      <c r="I238" s="39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</row>
    <row r="239" spans="1:29" ht="18.75" customHeight="1" x14ac:dyDescent="0.25">
      <c r="A239" s="34"/>
      <c r="B239" s="5"/>
      <c r="C239" s="35"/>
      <c r="D239" s="36"/>
      <c r="E239" s="37"/>
      <c r="F239" s="37"/>
      <c r="G239" s="37"/>
      <c r="H239" s="38"/>
      <c r="I239" s="39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</row>
    <row r="240" spans="1:29" ht="18.75" customHeight="1" x14ac:dyDescent="0.25">
      <c r="A240" s="34"/>
      <c r="B240" s="5"/>
      <c r="C240" s="35"/>
      <c r="D240" s="36"/>
      <c r="E240" s="37"/>
      <c r="F240" s="37"/>
      <c r="G240" s="37"/>
      <c r="H240" s="38"/>
      <c r="I240" s="39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</row>
    <row r="241" spans="1:29" ht="18.75" customHeight="1" x14ac:dyDescent="0.25">
      <c r="A241" s="34"/>
      <c r="B241" s="5"/>
      <c r="C241" s="35"/>
      <c r="D241" s="36"/>
      <c r="E241" s="37"/>
      <c r="F241" s="37"/>
      <c r="G241" s="37"/>
      <c r="H241" s="38"/>
      <c r="I241" s="39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</row>
    <row r="242" spans="1:29" ht="18.75" customHeight="1" x14ac:dyDescent="0.25">
      <c r="A242" s="34"/>
      <c r="B242" s="5"/>
      <c r="C242" s="35"/>
      <c r="D242" s="36"/>
      <c r="E242" s="37"/>
      <c r="F242" s="37"/>
      <c r="G242" s="37"/>
      <c r="H242" s="38"/>
      <c r="I242" s="39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</row>
    <row r="243" spans="1:29" ht="18.75" customHeight="1" x14ac:dyDescent="0.25">
      <c r="A243" s="34"/>
      <c r="B243" s="5"/>
      <c r="C243" s="35"/>
      <c r="D243" s="36"/>
      <c r="E243" s="37"/>
      <c r="F243" s="37"/>
      <c r="G243" s="37"/>
      <c r="H243" s="38"/>
      <c r="I243" s="39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</row>
    <row r="244" spans="1:29" ht="18.75" customHeight="1" x14ac:dyDescent="0.25">
      <c r="A244" s="34"/>
      <c r="B244" s="5"/>
      <c r="C244" s="35"/>
      <c r="D244" s="36"/>
      <c r="E244" s="37"/>
      <c r="F244" s="37"/>
      <c r="G244" s="37"/>
      <c r="H244" s="38"/>
      <c r="I244" s="39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</row>
    <row r="245" spans="1:29" ht="18.75" customHeight="1" x14ac:dyDescent="0.25">
      <c r="A245" s="34"/>
      <c r="B245" s="5"/>
      <c r="C245" s="35"/>
      <c r="D245" s="36"/>
      <c r="E245" s="37"/>
      <c r="F245" s="37"/>
      <c r="G245" s="37"/>
      <c r="H245" s="38"/>
      <c r="I245" s="39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</row>
    <row r="246" spans="1:29" ht="18.75" customHeight="1" x14ac:dyDescent="0.25">
      <c r="A246" s="34"/>
      <c r="B246" s="5"/>
      <c r="C246" s="35"/>
      <c r="D246" s="36"/>
      <c r="E246" s="37"/>
      <c r="F246" s="37"/>
      <c r="G246" s="37"/>
      <c r="H246" s="38"/>
      <c r="I246" s="39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</row>
    <row r="247" spans="1:29" ht="18.75" customHeight="1" x14ac:dyDescent="0.25">
      <c r="A247" s="34"/>
      <c r="B247" s="5"/>
      <c r="C247" s="35"/>
      <c r="D247" s="36"/>
      <c r="E247" s="37"/>
      <c r="F247" s="37"/>
      <c r="G247" s="37"/>
      <c r="H247" s="38"/>
      <c r="I247" s="39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</row>
    <row r="248" spans="1:29" ht="18.75" customHeight="1" x14ac:dyDescent="0.25">
      <c r="A248" s="34"/>
      <c r="B248" s="5"/>
      <c r="C248" s="35"/>
      <c r="D248" s="36"/>
      <c r="E248" s="37"/>
      <c r="F248" s="37"/>
      <c r="G248" s="37"/>
      <c r="H248" s="38"/>
      <c r="I248" s="39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</row>
    <row r="249" spans="1:29" ht="18.75" customHeight="1" x14ac:dyDescent="0.25">
      <c r="A249" s="34"/>
      <c r="B249" s="5"/>
      <c r="C249" s="35"/>
      <c r="D249" s="36"/>
      <c r="E249" s="37"/>
      <c r="F249" s="37"/>
      <c r="G249" s="37"/>
      <c r="H249" s="38"/>
      <c r="I249" s="39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</row>
    <row r="250" spans="1:29" ht="18.75" customHeight="1" x14ac:dyDescent="0.25">
      <c r="A250" s="34"/>
      <c r="B250" s="5"/>
      <c r="C250" s="35"/>
      <c r="D250" s="36"/>
      <c r="E250" s="37"/>
      <c r="F250" s="37"/>
      <c r="G250" s="37"/>
      <c r="H250" s="38"/>
      <c r="I250" s="39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</row>
    <row r="251" spans="1:29" ht="18.75" customHeight="1" x14ac:dyDescent="0.25">
      <c r="A251" s="34"/>
      <c r="B251" s="5"/>
      <c r="C251" s="35"/>
      <c r="D251" s="36"/>
      <c r="E251" s="37"/>
      <c r="F251" s="37"/>
      <c r="G251" s="37"/>
      <c r="H251" s="38"/>
      <c r="I251" s="39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</row>
    <row r="252" spans="1:29" ht="18.75" customHeight="1" x14ac:dyDescent="0.25">
      <c r="A252" s="34"/>
      <c r="B252" s="5"/>
      <c r="C252" s="35"/>
      <c r="D252" s="36"/>
      <c r="E252" s="37"/>
      <c r="F252" s="37"/>
      <c r="G252" s="37"/>
      <c r="H252" s="38"/>
      <c r="I252" s="39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</row>
    <row r="253" spans="1:29" ht="18.75" customHeight="1" x14ac:dyDescent="0.25">
      <c r="A253" s="34"/>
      <c r="B253" s="5"/>
      <c r="C253" s="35"/>
      <c r="D253" s="36"/>
      <c r="E253" s="37"/>
      <c r="F253" s="37"/>
      <c r="G253" s="37"/>
      <c r="H253" s="38"/>
      <c r="I253" s="39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</row>
    <row r="254" spans="1:29" ht="18.75" customHeight="1" x14ac:dyDescent="0.25">
      <c r="A254" s="34"/>
      <c r="B254" s="5"/>
      <c r="C254" s="35"/>
      <c r="D254" s="36"/>
      <c r="E254" s="37"/>
      <c r="F254" s="37"/>
      <c r="G254" s="37"/>
      <c r="H254" s="38"/>
      <c r="I254" s="39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</row>
    <row r="255" spans="1:29" ht="18.75" customHeight="1" x14ac:dyDescent="0.25">
      <c r="A255" s="34"/>
      <c r="B255" s="5"/>
      <c r="C255" s="35"/>
      <c r="D255" s="36"/>
      <c r="E255" s="37"/>
      <c r="F255" s="37"/>
      <c r="G255" s="37"/>
      <c r="H255" s="38"/>
      <c r="I255" s="39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</row>
    <row r="256" spans="1:29" ht="18.75" customHeight="1" x14ac:dyDescent="0.25">
      <c r="A256" s="34"/>
      <c r="B256" s="5"/>
      <c r="C256" s="35"/>
      <c r="D256" s="36"/>
      <c r="E256" s="37"/>
      <c r="F256" s="37"/>
      <c r="G256" s="37"/>
      <c r="H256" s="38"/>
      <c r="I256" s="39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</row>
    <row r="257" spans="1:29" ht="18.75" customHeight="1" x14ac:dyDescent="0.25">
      <c r="A257" s="34"/>
      <c r="B257" s="5"/>
      <c r="C257" s="35"/>
      <c r="D257" s="36"/>
      <c r="E257" s="37"/>
      <c r="F257" s="37"/>
      <c r="G257" s="37"/>
      <c r="H257" s="38"/>
      <c r="I257" s="39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</row>
    <row r="258" spans="1:29" ht="18.75" customHeight="1" x14ac:dyDescent="0.25">
      <c r="A258" s="34"/>
      <c r="B258" s="5"/>
      <c r="C258" s="35"/>
      <c r="D258" s="36"/>
      <c r="E258" s="37"/>
      <c r="F258" s="37"/>
      <c r="G258" s="37"/>
      <c r="H258" s="38"/>
      <c r="I258" s="39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</row>
    <row r="259" spans="1:29" ht="18.75" customHeight="1" x14ac:dyDescent="0.25">
      <c r="A259" s="34"/>
      <c r="B259" s="5"/>
      <c r="C259" s="35"/>
      <c r="D259" s="36"/>
      <c r="E259" s="37"/>
      <c r="F259" s="37"/>
      <c r="G259" s="37"/>
      <c r="H259" s="38"/>
      <c r="I259" s="39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</row>
    <row r="260" spans="1:29" ht="18.75" customHeight="1" x14ac:dyDescent="0.25">
      <c r="A260" s="34"/>
      <c r="B260" s="5"/>
      <c r="C260" s="35"/>
      <c r="D260" s="36"/>
      <c r="E260" s="37"/>
      <c r="F260" s="37"/>
      <c r="G260" s="37"/>
      <c r="H260" s="38"/>
      <c r="I260" s="39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</row>
    <row r="261" spans="1:29" ht="18.75" customHeight="1" x14ac:dyDescent="0.25">
      <c r="A261" s="34"/>
      <c r="B261" s="5"/>
      <c r="C261" s="35"/>
      <c r="D261" s="36"/>
      <c r="E261" s="37"/>
      <c r="F261" s="37"/>
      <c r="G261" s="37"/>
      <c r="H261" s="38"/>
      <c r="I261" s="39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</row>
    <row r="262" spans="1:29" ht="18.75" customHeight="1" x14ac:dyDescent="0.25">
      <c r="A262" s="34"/>
      <c r="B262" s="5"/>
      <c r="C262" s="35"/>
      <c r="D262" s="36"/>
      <c r="E262" s="37"/>
      <c r="F262" s="37"/>
      <c r="G262" s="37"/>
      <c r="H262" s="38"/>
      <c r="I262" s="39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</row>
    <row r="263" spans="1:29" ht="18.75" customHeight="1" x14ac:dyDescent="0.25">
      <c r="A263" s="34"/>
      <c r="B263" s="5"/>
      <c r="C263" s="35"/>
      <c r="D263" s="36"/>
      <c r="E263" s="37"/>
      <c r="F263" s="37"/>
      <c r="G263" s="37"/>
      <c r="H263" s="38"/>
      <c r="I263" s="39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</row>
    <row r="264" spans="1:29" ht="18.75" customHeight="1" x14ac:dyDescent="0.25">
      <c r="A264" s="34"/>
      <c r="B264" s="5"/>
      <c r="C264" s="35"/>
      <c r="D264" s="36"/>
      <c r="E264" s="37"/>
      <c r="F264" s="37"/>
      <c r="G264" s="37"/>
      <c r="H264" s="38"/>
      <c r="I264" s="39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</row>
    <row r="265" spans="1:29" ht="18.75" customHeight="1" x14ac:dyDescent="0.25">
      <c r="A265" s="34"/>
      <c r="B265" s="5"/>
      <c r="C265" s="35"/>
      <c r="D265" s="36"/>
      <c r="E265" s="37"/>
      <c r="F265" s="37"/>
      <c r="G265" s="37"/>
      <c r="H265" s="38"/>
      <c r="I265" s="39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</row>
    <row r="266" spans="1:29" ht="18.75" customHeight="1" x14ac:dyDescent="0.25">
      <c r="A266" s="34"/>
      <c r="B266" s="5"/>
      <c r="C266" s="35"/>
      <c r="D266" s="36"/>
      <c r="E266" s="37"/>
      <c r="F266" s="37"/>
      <c r="G266" s="37"/>
      <c r="H266" s="38"/>
      <c r="I266" s="39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</row>
    <row r="267" spans="1:29" ht="18.75" customHeight="1" x14ac:dyDescent="0.25">
      <c r="A267" s="34"/>
      <c r="B267" s="5"/>
      <c r="C267" s="35"/>
      <c r="D267" s="36"/>
      <c r="E267" s="37"/>
      <c r="F267" s="37"/>
      <c r="G267" s="37"/>
      <c r="H267" s="38"/>
      <c r="I267" s="39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</row>
    <row r="268" spans="1:29" ht="18.75" customHeight="1" x14ac:dyDescent="0.25">
      <c r="A268" s="34"/>
      <c r="B268" s="5"/>
      <c r="C268" s="35"/>
      <c r="D268" s="36"/>
      <c r="E268" s="37"/>
      <c r="F268" s="37"/>
      <c r="G268" s="37"/>
      <c r="H268" s="38"/>
      <c r="I268" s="39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</row>
    <row r="269" spans="1:29" ht="18.75" customHeight="1" x14ac:dyDescent="0.25">
      <c r="A269" s="34"/>
      <c r="B269" s="5"/>
      <c r="C269" s="35"/>
      <c r="D269" s="36"/>
      <c r="E269" s="37"/>
      <c r="F269" s="37"/>
      <c r="G269" s="37"/>
      <c r="H269" s="38"/>
      <c r="I269" s="39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</row>
    <row r="270" spans="1:29" ht="18.75" customHeight="1" x14ac:dyDescent="0.25">
      <c r="A270" s="34"/>
      <c r="B270" s="5"/>
      <c r="C270" s="35"/>
      <c r="D270" s="36"/>
      <c r="E270" s="37"/>
      <c r="F270" s="37"/>
      <c r="G270" s="37"/>
      <c r="H270" s="38"/>
      <c r="I270" s="39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</row>
    <row r="271" spans="1:29" ht="18.75" customHeight="1" x14ac:dyDescent="0.25">
      <c r="A271" s="34"/>
      <c r="B271" s="5"/>
      <c r="C271" s="35"/>
      <c r="D271" s="36"/>
      <c r="E271" s="37"/>
      <c r="F271" s="37"/>
      <c r="G271" s="37"/>
      <c r="H271" s="38"/>
      <c r="I271" s="39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</row>
    <row r="272" spans="1:29" ht="18.75" customHeight="1" x14ac:dyDescent="0.25">
      <c r="A272" s="34"/>
      <c r="B272" s="5"/>
      <c r="C272" s="35"/>
      <c r="D272" s="36"/>
      <c r="E272" s="37"/>
      <c r="F272" s="37"/>
      <c r="G272" s="37"/>
      <c r="H272" s="38"/>
      <c r="I272" s="39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</row>
    <row r="273" spans="1:29" ht="18.75" customHeight="1" x14ac:dyDescent="0.25">
      <c r="A273" s="34"/>
      <c r="B273" s="5"/>
      <c r="C273" s="35"/>
      <c r="D273" s="36"/>
      <c r="E273" s="37"/>
      <c r="F273" s="37"/>
      <c r="G273" s="37"/>
      <c r="H273" s="38"/>
      <c r="I273" s="39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</row>
    <row r="274" spans="1:29" ht="18.75" customHeight="1" x14ac:dyDescent="0.25">
      <c r="A274" s="34"/>
      <c r="B274" s="5"/>
      <c r="C274" s="35"/>
      <c r="D274" s="36"/>
      <c r="E274" s="37"/>
      <c r="F274" s="37"/>
      <c r="G274" s="37"/>
      <c r="H274" s="38"/>
      <c r="I274" s="39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</row>
    <row r="275" spans="1:29" ht="18.75" customHeight="1" x14ac:dyDescent="0.25">
      <c r="A275" s="34"/>
      <c r="B275" s="5"/>
      <c r="C275" s="35"/>
      <c r="D275" s="36"/>
      <c r="E275" s="37"/>
      <c r="F275" s="37"/>
      <c r="G275" s="37"/>
      <c r="H275" s="38"/>
      <c r="I275" s="39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</row>
    <row r="276" spans="1:29" ht="18.75" customHeight="1" x14ac:dyDescent="0.25">
      <c r="A276" s="34"/>
      <c r="B276" s="5"/>
      <c r="C276" s="35"/>
      <c r="D276" s="36"/>
      <c r="E276" s="37"/>
      <c r="F276" s="37"/>
      <c r="G276" s="37"/>
      <c r="H276" s="38"/>
      <c r="I276" s="39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</row>
    <row r="277" spans="1:29" ht="18.75" customHeight="1" x14ac:dyDescent="0.25">
      <c r="A277" s="34"/>
      <c r="B277" s="5"/>
      <c r="C277" s="35"/>
      <c r="D277" s="36"/>
      <c r="E277" s="37"/>
      <c r="F277" s="37"/>
      <c r="G277" s="37"/>
      <c r="H277" s="38"/>
      <c r="I277" s="39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</row>
    <row r="278" spans="1:29" ht="18.75" customHeight="1" x14ac:dyDescent="0.25">
      <c r="A278" s="34"/>
      <c r="B278" s="5"/>
      <c r="C278" s="35"/>
      <c r="D278" s="36"/>
      <c r="E278" s="37"/>
      <c r="F278" s="37"/>
      <c r="G278" s="37"/>
      <c r="H278" s="38"/>
      <c r="I278" s="39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</row>
    <row r="279" spans="1:29" ht="18.75" customHeight="1" x14ac:dyDescent="0.25">
      <c r="A279" s="34"/>
      <c r="B279" s="5"/>
      <c r="C279" s="35"/>
      <c r="D279" s="36"/>
      <c r="E279" s="37"/>
      <c r="F279" s="37"/>
      <c r="G279" s="37"/>
      <c r="H279" s="38"/>
      <c r="I279" s="39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</row>
    <row r="280" spans="1:29" ht="18.75" customHeight="1" x14ac:dyDescent="0.25">
      <c r="A280" s="34"/>
      <c r="B280" s="5"/>
      <c r="C280" s="35"/>
      <c r="D280" s="36"/>
      <c r="E280" s="37"/>
      <c r="F280" s="37"/>
      <c r="G280" s="37"/>
      <c r="H280" s="38"/>
      <c r="I280" s="39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</row>
    <row r="281" spans="1:29" ht="18.75" customHeight="1" x14ac:dyDescent="0.25">
      <c r="A281" s="34"/>
      <c r="B281" s="5"/>
      <c r="C281" s="35"/>
      <c r="D281" s="36"/>
      <c r="E281" s="37"/>
      <c r="F281" s="37"/>
      <c r="G281" s="37"/>
      <c r="H281" s="38"/>
      <c r="I281" s="39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</row>
    <row r="282" spans="1:29" ht="18.75" customHeight="1" x14ac:dyDescent="0.25">
      <c r="A282" s="34"/>
      <c r="B282" s="5"/>
      <c r="C282" s="35"/>
      <c r="D282" s="36"/>
      <c r="E282" s="37"/>
      <c r="F282" s="37"/>
      <c r="G282" s="37"/>
      <c r="H282" s="38"/>
      <c r="I282" s="39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</row>
    <row r="283" spans="1:29" ht="18.75" customHeight="1" x14ac:dyDescent="0.25">
      <c r="A283" s="34"/>
      <c r="B283" s="5"/>
      <c r="C283" s="35"/>
      <c r="D283" s="36"/>
      <c r="E283" s="37"/>
      <c r="F283" s="37"/>
      <c r="G283" s="37"/>
      <c r="H283" s="38"/>
      <c r="I283" s="39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</row>
    <row r="284" spans="1:29" ht="18.75" customHeight="1" x14ac:dyDescent="0.25">
      <c r="A284" s="34"/>
      <c r="B284" s="5"/>
      <c r="C284" s="35"/>
      <c r="D284" s="36"/>
      <c r="E284" s="37"/>
      <c r="F284" s="37"/>
      <c r="G284" s="37"/>
      <c r="H284" s="38"/>
      <c r="I284" s="39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</row>
    <row r="285" spans="1:29" ht="18.75" customHeight="1" x14ac:dyDescent="0.25">
      <c r="A285" s="34"/>
      <c r="B285" s="5"/>
      <c r="C285" s="35"/>
      <c r="D285" s="36"/>
      <c r="E285" s="37"/>
      <c r="F285" s="37"/>
      <c r="G285" s="37"/>
      <c r="H285" s="38"/>
      <c r="I285" s="39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</row>
    <row r="286" spans="1:29" ht="18.75" customHeight="1" x14ac:dyDescent="0.25">
      <c r="A286" s="34"/>
      <c r="B286" s="5"/>
      <c r="C286" s="35"/>
      <c r="D286" s="36"/>
      <c r="E286" s="37"/>
      <c r="F286" s="37"/>
      <c r="G286" s="37"/>
      <c r="H286" s="38"/>
      <c r="I286" s="39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</row>
    <row r="287" spans="1:29" ht="18.75" customHeight="1" x14ac:dyDescent="0.25">
      <c r="A287" s="34"/>
      <c r="B287" s="5"/>
      <c r="C287" s="35"/>
      <c r="D287" s="36"/>
      <c r="E287" s="37"/>
      <c r="F287" s="37"/>
      <c r="G287" s="37"/>
      <c r="H287" s="38"/>
      <c r="I287" s="39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</row>
    <row r="288" spans="1:29" ht="18.75" customHeight="1" x14ac:dyDescent="0.25">
      <c r="A288" s="34"/>
      <c r="B288" s="5"/>
      <c r="C288" s="35"/>
      <c r="D288" s="36"/>
      <c r="E288" s="37"/>
      <c r="F288" s="37"/>
      <c r="G288" s="37"/>
      <c r="H288" s="38"/>
      <c r="I288" s="39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</row>
    <row r="289" spans="1:29" ht="18.75" customHeight="1" x14ac:dyDescent="0.25">
      <c r="A289" s="34"/>
      <c r="B289" s="5"/>
      <c r="C289" s="35"/>
      <c r="D289" s="36"/>
      <c r="E289" s="37"/>
      <c r="F289" s="37"/>
      <c r="G289" s="37"/>
      <c r="H289" s="38"/>
      <c r="I289" s="39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</row>
    <row r="290" spans="1:29" ht="18.75" customHeight="1" x14ac:dyDescent="0.25">
      <c r="A290" s="34"/>
      <c r="B290" s="5"/>
      <c r="C290" s="35"/>
      <c r="D290" s="36"/>
      <c r="E290" s="37"/>
      <c r="F290" s="37"/>
      <c r="G290" s="37"/>
      <c r="H290" s="38"/>
      <c r="I290" s="39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</row>
    <row r="291" spans="1:29" ht="18.75" customHeight="1" x14ac:dyDescent="0.25">
      <c r="A291" s="34"/>
      <c r="B291" s="5"/>
      <c r="C291" s="35"/>
      <c r="D291" s="36"/>
      <c r="E291" s="37"/>
      <c r="F291" s="37"/>
      <c r="G291" s="37"/>
      <c r="H291" s="38"/>
      <c r="I291" s="39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</row>
    <row r="292" spans="1:29" ht="18.75" customHeight="1" x14ac:dyDescent="0.25">
      <c r="A292" s="34"/>
      <c r="B292" s="5"/>
      <c r="C292" s="35"/>
      <c r="D292" s="36"/>
      <c r="E292" s="37"/>
      <c r="F292" s="37"/>
      <c r="G292" s="37"/>
      <c r="H292" s="38"/>
      <c r="I292" s="39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</row>
    <row r="293" spans="1:29" ht="18.75" customHeight="1" x14ac:dyDescent="0.25">
      <c r="A293" s="34"/>
      <c r="B293" s="5"/>
      <c r="C293" s="35"/>
      <c r="D293" s="36"/>
      <c r="E293" s="37"/>
      <c r="F293" s="37"/>
      <c r="G293" s="37"/>
      <c r="H293" s="38"/>
      <c r="I293" s="39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</row>
    <row r="294" spans="1:29" ht="18.75" customHeight="1" x14ac:dyDescent="0.25">
      <c r="A294" s="34"/>
      <c r="B294" s="5"/>
      <c r="C294" s="35"/>
      <c r="D294" s="36"/>
      <c r="E294" s="37"/>
      <c r="F294" s="37"/>
      <c r="G294" s="37"/>
      <c r="H294" s="38"/>
      <c r="I294" s="39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</row>
    <row r="295" spans="1:29" ht="18.75" customHeight="1" x14ac:dyDescent="0.25">
      <c r="A295" s="34"/>
      <c r="B295" s="5"/>
      <c r="C295" s="35"/>
      <c r="D295" s="36"/>
      <c r="E295" s="37"/>
      <c r="F295" s="37"/>
      <c r="G295" s="37"/>
      <c r="H295" s="38"/>
      <c r="I295" s="39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</row>
    <row r="296" spans="1:29" ht="18.75" customHeight="1" x14ac:dyDescent="0.25">
      <c r="A296" s="34"/>
      <c r="B296" s="5"/>
      <c r="C296" s="35"/>
      <c r="D296" s="36"/>
      <c r="E296" s="37"/>
      <c r="F296" s="37"/>
      <c r="G296" s="37"/>
      <c r="H296" s="38"/>
      <c r="I296" s="39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</row>
    <row r="297" spans="1:29" ht="18.75" customHeight="1" x14ac:dyDescent="0.25">
      <c r="A297" s="34"/>
      <c r="B297" s="5"/>
      <c r="C297" s="35"/>
      <c r="D297" s="36"/>
      <c r="E297" s="37"/>
      <c r="F297" s="37"/>
      <c r="G297" s="37"/>
      <c r="H297" s="38"/>
      <c r="I297" s="39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</row>
    <row r="298" spans="1:29" ht="18.75" customHeight="1" x14ac:dyDescent="0.25">
      <c r="A298" s="34"/>
      <c r="B298" s="5"/>
      <c r="C298" s="35"/>
      <c r="D298" s="36"/>
      <c r="E298" s="37"/>
      <c r="F298" s="37"/>
      <c r="G298" s="37"/>
      <c r="H298" s="38"/>
      <c r="I298" s="39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</row>
    <row r="299" spans="1:29" ht="18.75" customHeight="1" x14ac:dyDescent="0.25">
      <c r="A299" s="34"/>
      <c r="B299" s="5"/>
      <c r="C299" s="35"/>
      <c r="D299" s="36"/>
      <c r="E299" s="37"/>
      <c r="F299" s="37"/>
      <c r="G299" s="37"/>
      <c r="H299" s="38"/>
      <c r="I299" s="39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</row>
    <row r="300" spans="1:29" ht="18.75" customHeight="1" x14ac:dyDescent="0.25">
      <c r="A300" s="34"/>
      <c r="B300" s="5"/>
      <c r="C300" s="35"/>
      <c r="D300" s="36"/>
      <c r="E300" s="37"/>
      <c r="F300" s="37"/>
      <c r="G300" s="37"/>
      <c r="H300" s="38"/>
      <c r="I300" s="39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</row>
    <row r="301" spans="1:29" ht="18.75" customHeight="1" x14ac:dyDescent="0.25">
      <c r="A301" s="34"/>
      <c r="B301" s="5"/>
      <c r="C301" s="35"/>
      <c r="D301" s="36"/>
      <c r="E301" s="37"/>
      <c r="F301" s="37"/>
      <c r="G301" s="37"/>
      <c r="H301" s="38"/>
      <c r="I301" s="39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</row>
    <row r="302" spans="1:29" ht="18.75" customHeight="1" x14ac:dyDescent="0.25">
      <c r="A302" s="34"/>
      <c r="B302" s="5"/>
      <c r="C302" s="35"/>
      <c r="D302" s="36"/>
      <c r="E302" s="37"/>
      <c r="F302" s="37"/>
      <c r="G302" s="37"/>
      <c r="H302" s="38"/>
      <c r="I302" s="39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</row>
    <row r="303" spans="1:29" ht="18.75" customHeight="1" x14ac:dyDescent="0.25">
      <c r="A303" s="34"/>
      <c r="B303" s="5"/>
      <c r="C303" s="35"/>
      <c r="D303" s="36"/>
      <c r="E303" s="37"/>
      <c r="F303" s="37"/>
      <c r="G303" s="37"/>
      <c r="H303" s="38"/>
      <c r="I303" s="39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</row>
    <row r="304" spans="1:29" ht="18.75" customHeight="1" x14ac:dyDescent="0.25">
      <c r="A304" s="34"/>
      <c r="B304" s="5"/>
      <c r="C304" s="35"/>
      <c r="D304" s="36"/>
      <c r="E304" s="37"/>
      <c r="F304" s="37"/>
      <c r="G304" s="37"/>
      <c r="H304" s="38"/>
      <c r="I304" s="39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</row>
    <row r="305" spans="1:29" ht="18.75" customHeight="1" x14ac:dyDescent="0.25">
      <c r="A305" s="34"/>
      <c r="B305" s="5"/>
      <c r="C305" s="35"/>
      <c r="D305" s="36"/>
      <c r="E305" s="37"/>
      <c r="F305" s="37"/>
      <c r="G305" s="37"/>
      <c r="H305" s="38"/>
      <c r="I305" s="39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</row>
    <row r="306" spans="1:29" ht="18.75" customHeight="1" x14ac:dyDescent="0.25">
      <c r="A306" s="34"/>
      <c r="B306" s="5"/>
      <c r="C306" s="35"/>
      <c r="D306" s="36"/>
      <c r="E306" s="37"/>
      <c r="F306" s="37"/>
      <c r="G306" s="37"/>
      <c r="H306" s="38"/>
      <c r="I306" s="39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</row>
    <row r="307" spans="1:29" ht="18.75" customHeight="1" x14ac:dyDescent="0.25">
      <c r="A307" s="34"/>
      <c r="B307" s="5"/>
      <c r="C307" s="35"/>
      <c r="D307" s="36"/>
      <c r="E307" s="37"/>
      <c r="F307" s="37"/>
      <c r="G307" s="37"/>
      <c r="H307" s="38"/>
      <c r="I307" s="39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</row>
    <row r="308" spans="1:29" ht="18.75" customHeight="1" x14ac:dyDescent="0.25">
      <c r="A308" s="34"/>
      <c r="B308" s="5"/>
      <c r="C308" s="35"/>
      <c r="D308" s="36"/>
      <c r="E308" s="37"/>
      <c r="F308" s="37"/>
      <c r="G308" s="37"/>
      <c r="H308" s="38"/>
      <c r="I308" s="39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</row>
    <row r="309" spans="1:29" ht="18.75" customHeight="1" x14ac:dyDescent="0.25">
      <c r="A309" s="34"/>
      <c r="B309" s="5"/>
      <c r="C309" s="35"/>
      <c r="D309" s="36"/>
      <c r="E309" s="37"/>
      <c r="F309" s="37"/>
      <c r="G309" s="37"/>
      <c r="H309" s="38"/>
      <c r="I309" s="39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</row>
    <row r="310" spans="1:29" ht="18.75" customHeight="1" x14ac:dyDescent="0.25">
      <c r="A310" s="34"/>
      <c r="B310" s="5"/>
      <c r="C310" s="35"/>
      <c r="D310" s="36"/>
      <c r="E310" s="37"/>
      <c r="F310" s="37"/>
      <c r="G310" s="37"/>
      <c r="H310" s="38"/>
      <c r="I310" s="39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</row>
    <row r="311" spans="1:29" ht="18.75" customHeight="1" x14ac:dyDescent="0.25">
      <c r="A311" s="34"/>
      <c r="B311" s="5"/>
      <c r="C311" s="35"/>
      <c r="D311" s="36"/>
      <c r="E311" s="37"/>
      <c r="F311" s="37"/>
      <c r="G311" s="37"/>
      <c r="H311" s="38"/>
      <c r="I311" s="39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</row>
    <row r="312" spans="1:29" ht="18.75" customHeight="1" x14ac:dyDescent="0.25">
      <c r="A312" s="34"/>
      <c r="B312" s="5"/>
      <c r="C312" s="35"/>
      <c r="D312" s="36"/>
      <c r="E312" s="37"/>
      <c r="F312" s="37"/>
      <c r="G312" s="37"/>
      <c r="H312" s="38"/>
      <c r="I312" s="39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</row>
    <row r="313" spans="1:29" ht="18.75" customHeight="1" x14ac:dyDescent="0.25">
      <c r="A313" s="34"/>
      <c r="B313" s="5"/>
      <c r="C313" s="35"/>
      <c r="D313" s="36"/>
      <c r="E313" s="37"/>
      <c r="F313" s="37"/>
      <c r="G313" s="37"/>
      <c r="H313" s="38"/>
      <c r="I313" s="39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</row>
    <row r="314" spans="1:29" ht="18.75" customHeight="1" x14ac:dyDescent="0.25">
      <c r="A314" s="34"/>
      <c r="B314" s="5"/>
      <c r="C314" s="35"/>
      <c r="D314" s="36"/>
      <c r="E314" s="37"/>
      <c r="F314" s="37"/>
      <c r="G314" s="37"/>
      <c r="H314" s="38"/>
      <c r="I314" s="39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</row>
    <row r="315" spans="1:29" ht="18.75" customHeight="1" x14ac:dyDescent="0.25">
      <c r="A315" s="34"/>
      <c r="B315" s="5"/>
      <c r="C315" s="35"/>
      <c r="D315" s="36"/>
      <c r="E315" s="37"/>
      <c r="F315" s="37"/>
      <c r="G315" s="37"/>
      <c r="H315" s="38"/>
      <c r="I315" s="39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</row>
    <row r="316" spans="1:29" ht="18.75" customHeight="1" x14ac:dyDescent="0.25">
      <c r="A316" s="34"/>
      <c r="B316" s="5"/>
      <c r="C316" s="35"/>
      <c r="D316" s="36"/>
      <c r="E316" s="37"/>
      <c r="F316" s="37"/>
      <c r="G316" s="37"/>
      <c r="H316" s="38"/>
      <c r="I316" s="39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</row>
    <row r="317" spans="1:29" ht="18.75" customHeight="1" x14ac:dyDescent="0.25">
      <c r="A317" s="34"/>
      <c r="B317" s="5"/>
      <c r="C317" s="35"/>
      <c r="D317" s="36"/>
      <c r="E317" s="37"/>
      <c r="F317" s="37"/>
      <c r="G317" s="37"/>
      <c r="H317" s="38"/>
      <c r="I317" s="39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</row>
    <row r="318" spans="1:29" ht="18.75" customHeight="1" x14ac:dyDescent="0.25">
      <c r="A318" s="34"/>
      <c r="B318" s="5"/>
      <c r="C318" s="35"/>
      <c r="D318" s="36"/>
      <c r="E318" s="37"/>
      <c r="F318" s="37"/>
      <c r="G318" s="37"/>
      <c r="H318" s="38"/>
      <c r="I318" s="39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</row>
    <row r="319" spans="1:29" ht="18.75" customHeight="1" x14ac:dyDescent="0.25">
      <c r="A319" s="34"/>
      <c r="B319" s="5"/>
      <c r="C319" s="35"/>
      <c r="D319" s="36"/>
      <c r="E319" s="37"/>
      <c r="F319" s="37"/>
      <c r="G319" s="37"/>
      <c r="H319" s="38"/>
      <c r="I319" s="39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</row>
    <row r="320" spans="1:29" ht="18.75" customHeight="1" x14ac:dyDescent="0.25">
      <c r="A320" s="34"/>
      <c r="B320" s="5"/>
      <c r="C320" s="35"/>
      <c r="D320" s="36"/>
      <c r="E320" s="37"/>
      <c r="F320" s="37"/>
      <c r="G320" s="37"/>
      <c r="H320" s="38"/>
      <c r="I320" s="39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</row>
    <row r="321" spans="1:29" ht="18.75" customHeight="1" x14ac:dyDescent="0.25">
      <c r="A321" s="34"/>
      <c r="B321" s="5"/>
      <c r="C321" s="35"/>
      <c r="D321" s="36"/>
      <c r="E321" s="37"/>
      <c r="F321" s="37"/>
      <c r="G321" s="37"/>
      <c r="H321" s="38"/>
      <c r="I321" s="39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</row>
    <row r="322" spans="1:29" ht="18.75" customHeight="1" x14ac:dyDescent="0.25">
      <c r="A322" s="34"/>
      <c r="B322" s="5"/>
      <c r="C322" s="35"/>
      <c r="D322" s="36"/>
      <c r="E322" s="37"/>
      <c r="F322" s="37"/>
      <c r="G322" s="37"/>
      <c r="H322" s="38"/>
      <c r="I322" s="39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</row>
    <row r="323" spans="1:29" ht="18.75" customHeight="1" x14ac:dyDescent="0.25">
      <c r="A323" s="34"/>
      <c r="B323" s="5"/>
      <c r="C323" s="35"/>
      <c r="D323" s="36"/>
      <c r="E323" s="37"/>
      <c r="F323" s="37"/>
      <c r="G323" s="37"/>
      <c r="H323" s="38"/>
      <c r="I323" s="39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</row>
    <row r="324" spans="1:29" ht="18.75" customHeight="1" x14ac:dyDescent="0.25">
      <c r="A324" s="34"/>
      <c r="B324" s="5"/>
      <c r="C324" s="35"/>
      <c r="D324" s="36"/>
      <c r="E324" s="37"/>
      <c r="F324" s="37"/>
      <c r="G324" s="37"/>
      <c r="H324" s="38"/>
      <c r="I324" s="39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</row>
    <row r="325" spans="1:29" ht="18.75" customHeight="1" x14ac:dyDescent="0.25">
      <c r="A325" s="34"/>
      <c r="B325" s="5"/>
      <c r="C325" s="35"/>
      <c r="D325" s="36"/>
      <c r="E325" s="37"/>
      <c r="F325" s="37"/>
      <c r="G325" s="37"/>
      <c r="H325" s="38"/>
      <c r="I325" s="39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</row>
    <row r="326" spans="1:29" ht="18.75" customHeight="1" x14ac:dyDescent="0.25">
      <c r="A326" s="34"/>
      <c r="B326" s="5"/>
      <c r="C326" s="35"/>
      <c r="D326" s="36"/>
      <c r="E326" s="37"/>
      <c r="F326" s="37"/>
      <c r="G326" s="37"/>
      <c r="H326" s="38"/>
      <c r="I326" s="39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</row>
    <row r="327" spans="1:29" ht="18.75" customHeight="1" x14ac:dyDescent="0.25">
      <c r="A327" s="34"/>
      <c r="B327" s="5"/>
      <c r="C327" s="35"/>
      <c r="D327" s="36"/>
      <c r="E327" s="37"/>
      <c r="F327" s="37"/>
      <c r="G327" s="37"/>
      <c r="H327" s="38"/>
      <c r="I327" s="39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</row>
    <row r="328" spans="1:29" ht="18.75" customHeight="1" x14ac:dyDescent="0.25">
      <c r="A328" s="34"/>
      <c r="B328" s="5"/>
      <c r="C328" s="35"/>
      <c r="D328" s="36"/>
      <c r="E328" s="37"/>
      <c r="F328" s="37"/>
      <c r="G328" s="37"/>
      <c r="H328" s="38"/>
      <c r="I328" s="39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</row>
    <row r="329" spans="1:29" ht="18.75" customHeight="1" x14ac:dyDescent="0.25">
      <c r="A329" s="34"/>
      <c r="B329" s="5"/>
      <c r="C329" s="35"/>
      <c r="D329" s="36"/>
      <c r="E329" s="37"/>
      <c r="F329" s="37"/>
      <c r="G329" s="37"/>
      <c r="H329" s="38"/>
      <c r="I329" s="39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</row>
    <row r="330" spans="1:29" ht="18.75" customHeight="1" x14ac:dyDescent="0.25">
      <c r="A330" s="34"/>
      <c r="B330" s="5"/>
      <c r="C330" s="35"/>
      <c r="D330" s="36"/>
      <c r="E330" s="37"/>
      <c r="F330" s="37"/>
      <c r="G330" s="37"/>
      <c r="H330" s="38"/>
      <c r="I330" s="39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</row>
    <row r="331" spans="1:29" ht="18.75" customHeight="1" x14ac:dyDescent="0.25">
      <c r="A331" s="34"/>
      <c r="B331" s="5"/>
      <c r="C331" s="35"/>
      <c r="D331" s="36"/>
      <c r="E331" s="37"/>
      <c r="F331" s="37"/>
      <c r="G331" s="37"/>
      <c r="H331" s="38"/>
      <c r="I331" s="39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</row>
    <row r="332" spans="1:29" ht="18.75" customHeight="1" x14ac:dyDescent="0.25">
      <c r="A332" s="34"/>
      <c r="B332" s="5"/>
      <c r="C332" s="35"/>
      <c r="D332" s="36"/>
      <c r="E332" s="37"/>
      <c r="F332" s="37"/>
      <c r="G332" s="37"/>
      <c r="H332" s="38"/>
      <c r="I332" s="39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</row>
    <row r="333" spans="1:29" ht="18.75" customHeight="1" x14ac:dyDescent="0.25">
      <c r="A333" s="34"/>
      <c r="B333" s="5"/>
      <c r="C333" s="35"/>
      <c r="D333" s="36"/>
      <c r="E333" s="37"/>
      <c r="F333" s="37"/>
      <c r="G333" s="37"/>
      <c r="H333" s="38"/>
      <c r="I333" s="39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</row>
    <row r="334" spans="1:29" ht="18.75" customHeight="1" x14ac:dyDescent="0.25">
      <c r="A334" s="34"/>
      <c r="B334" s="5"/>
      <c r="C334" s="35"/>
      <c r="D334" s="36"/>
      <c r="E334" s="37"/>
      <c r="F334" s="37"/>
      <c r="G334" s="37"/>
      <c r="H334" s="38"/>
      <c r="I334" s="39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</row>
    <row r="335" spans="1:29" ht="18.75" customHeight="1" x14ac:dyDescent="0.25">
      <c r="A335" s="34"/>
      <c r="B335" s="5"/>
      <c r="C335" s="35"/>
      <c r="D335" s="36"/>
      <c r="E335" s="37"/>
      <c r="F335" s="37"/>
      <c r="G335" s="37"/>
      <c r="H335" s="38"/>
      <c r="I335" s="39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</row>
    <row r="336" spans="1:29" ht="18.75" customHeight="1" x14ac:dyDescent="0.25">
      <c r="A336" s="34"/>
      <c r="B336" s="5"/>
      <c r="C336" s="35"/>
      <c r="D336" s="36"/>
      <c r="E336" s="37"/>
      <c r="F336" s="37"/>
      <c r="G336" s="37"/>
      <c r="H336" s="38"/>
      <c r="I336" s="39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</row>
    <row r="337" spans="1:29" ht="18.75" customHeight="1" x14ac:dyDescent="0.25">
      <c r="A337" s="34"/>
      <c r="B337" s="5"/>
      <c r="C337" s="35"/>
      <c r="D337" s="36"/>
      <c r="E337" s="37"/>
      <c r="F337" s="37"/>
      <c r="G337" s="37"/>
      <c r="H337" s="38"/>
      <c r="I337" s="39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</row>
    <row r="338" spans="1:29" ht="18.75" customHeight="1" x14ac:dyDescent="0.25">
      <c r="A338" s="34"/>
      <c r="B338" s="5"/>
      <c r="C338" s="35"/>
      <c r="D338" s="36"/>
      <c r="E338" s="37"/>
      <c r="F338" s="37"/>
      <c r="G338" s="37"/>
      <c r="H338" s="38"/>
      <c r="I338" s="39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</row>
    <row r="339" spans="1:29" ht="18.75" customHeight="1" x14ac:dyDescent="0.25">
      <c r="A339" s="34"/>
      <c r="B339" s="5"/>
      <c r="C339" s="35"/>
      <c r="D339" s="36"/>
      <c r="E339" s="37"/>
      <c r="F339" s="37"/>
      <c r="G339" s="37"/>
      <c r="H339" s="38"/>
      <c r="I339" s="39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</row>
    <row r="340" spans="1:29" ht="18.75" customHeight="1" x14ac:dyDescent="0.25">
      <c r="A340" s="34"/>
      <c r="B340" s="5"/>
      <c r="C340" s="35"/>
      <c r="D340" s="36"/>
      <c r="E340" s="37"/>
      <c r="F340" s="37"/>
      <c r="G340" s="37"/>
      <c r="H340" s="38"/>
      <c r="I340" s="39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</row>
    <row r="341" spans="1:29" ht="18.75" customHeight="1" x14ac:dyDescent="0.25">
      <c r="A341" s="34"/>
      <c r="B341" s="5"/>
      <c r="C341" s="35"/>
      <c r="D341" s="36"/>
      <c r="E341" s="37"/>
      <c r="F341" s="37"/>
      <c r="G341" s="37"/>
      <c r="H341" s="38"/>
      <c r="I341" s="39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</row>
    <row r="342" spans="1:29" ht="18.75" customHeight="1" x14ac:dyDescent="0.25">
      <c r="A342" s="34"/>
      <c r="B342" s="5"/>
      <c r="C342" s="35"/>
      <c r="D342" s="36"/>
      <c r="E342" s="37"/>
      <c r="F342" s="37"/>
      <c r="G342" s="37"/>
      <c r="H342" s="38"/>
      <c r="I342" s="39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</row>
    <row r="343" spans="1:29" ht="18.75" customHeight="1" x14ac:dyDescent="0.25">
      <c r="A343" s="34"/>
      <c r="B343" s="5"/>
      <c r="C343" s="35"/>
      <c r="D343" s="36"/>
      <c r="E343" s="37"/>
      <c r="F343" s="37"/>
      <c r="G343" s="37"/>
      <c r="H343" s="38"/>
      <c r="I343" s="39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</row>
    <row r="344" spans="1:29" ht="18.75" customHeight="1" x14ac:dyDescent="0.25">
      <c r="A344" s="34"/>
      <c r="B344" s="5"/>
      <c r="C344" s="35"/>
      <c r="D344" s="36"/>
      <c r="E344" s="37"/>
      <c r="F344" s="37"/>
      <c r="G344" s="37"/>
      <c r="H344" s="38"/>
      <c r="I344" s="39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</row>
    <row r="345" spans="1:29" ht="18.75" customHeight="1" x14ac:dyDescent="0.25">
      <c r="A345" s="34"/>
      <c r="B345" s="5"/>
      <c r="C345" s="35"/>
      <c r="D345" s="36"/>
      <c r="E345" s="37"/>
      <c r="F345" s="37"/>
      <c r="G345" s="37"/>
      <c r="H345" s="38"/>
      <c r="I345" s="39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</row>
    <row r="346" spans="1:29" ht="18.75" customHeight="1" x14ac:dyDescent="0.25">
      <c r="A346" s="34"/>
      <c r="B346" s="5"/>
      <c r="C346" s="35"/>
      <c r="D346" s="36"/>
      <c r="E346" s="37"/>
      <c r="F346" s="37"/>
      <c r="G346" s="37"/>
      <c r="H346" s="38"/>
      <c r="I346" s="39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</row>
    <row r="347" spans="1:29" ht="18.75" customHeight="1" x14ac:dyDescent="0.25">
      <c r="A347" s="34"/>
      <c r="B347" s="5"/>
      <c r="C347" s="35"/>
      <c r="D347" s="36"/>
      <c r="E347" s="37"/>
      <c r="F347" s="37"/>
      <c r="G347" s="37"/>
      <c r="H347" s="38"/>
      <c r="I347" s="39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</row>
    <row r="348" spans="1:29" ht="18.75" customHeight="1" x14ac:dyDescent="0.25">
      <c r="A348" s="34"/>
      <c r="B348" s="5"/>
      <c r="C348" s="35"/>
      <c r="D348" s="36"/>
      <c r="E348" s="37"/>
      <c r="F348" s="37"/>
      <c r="G348" s="37"/>
      <c r="H348" s="38"/>
      <c r="I348" s="39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</row>
    <row r="349" spans="1:29" ht="18.75" customHeight="1" x14ac:dyDescent="0.25">
      <c r="A349" s="34"/>
      <c r="B349" s="5"/>
      <c r="C349" s="35"/>
      <c r="D349" s="36"/>
      <c r="E349" s="37"/>
      <c r="F349" s="37"/>
      <c r="G349" s="37"/>
      <c r="H349" s="38"/>
      <c r="I349" s="39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</row>
    <row r="350" spans="1:29" ht="18.75" customHeight="1" x14ac:dyDescent="0.25">
      <c r="A350" s="34"/>
      <c r="B350" s="5"/>
      <c r="C350" s="35"/>
      <c r="D350" s="36"/>
      <c r="E350" s="37"/>
      <c r="F350" s="37"/>
      <c r="G350" s="37"/>
      <c r="H350" s="38"/>
      <c r="I350" s="39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</row>
    <row r="351" spans="1:29" ht="18.75" customHeight="1" x14ac:dyDescent="0.25">
      <c r="A351" s="34"/>
      <c r="B351" s="5"/>
      <c r="C351" s="35"/>
      <c r="D351" s="36"/>
      <c r="E351" s="37"/>
      <c r="F351" s="37"/>
      <c r="G351" s="37"/>
      <c r="H351" s="38"/>
      <c r="I351" s="39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</row>
    <row r="352" spans="1:29" ht="18.75" customHeight="1" x14ac:dyDescent="0.25">
      <c r="A352" s="34"/>
      <c r="B352" s="5"/>
      <c r="C352" s="35"/>
      <c r="D352" s="36"/>
      <c r="E352" s="37"/>
      <c r="F352" s="37"/>
      <c r="G352" s="37"/>
      <c r="H352" s="38"/>
      <c r="I352" s="39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</row>
    <row r="353" spans="1:29" ht="18.75" customHeight="1" x14ac:dyDescent="0.25">
      <c r="A353" s="34"/>
      <c r="B353" s="5"/>
      <c r="C353" s="35"/>
      <c r="D353" s="36"/>
      <c r="E353" s="37"/>
      <c r="F353" s="37"/>
      <c r="G353" s="37"/>
      <c r="H353" s="38"/>
      <c r="I353" s="39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</row>
    <row r="354" spans="1:29" ht="18.75" customHeight="1" x14ac:dyDescent="0.25">
      <c r="A354" s="34"/>
      <c r="B354" s="5"/>
      <c r="C354" s="35"/>
      <c r="D354" s="36"/>
      <c r="E354" s="37"/>
      <c r="F354" s="37"/>
      <c r="G354" s="37"/>
      <c r="H354" s="38"/>
      <c r="I354" s="39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</row>
    <row r="355" spans="1:29" ht="18.75" customHeight="1" x14ac:dyDescent="0.25">
      <c r="A355" s="34"/>
      <c r="B355" s="5"/>
      <c r="C355" s="35"/>
      <c r="D355" s="36"/>
      <c r="E355" s="37"/>
      <c r="F355" s="37"/>
      <c r="G355" s="37"/>
      <c r="H355" s="38"/>
      <c r="I355" s="39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</row>
    <row r="356" spans="1:29" ht="18.75" customHeight="1" x14ac:dyDescent="0.25">
      <c r="A356" s="34"/>
      <c r="B356" s="5"/>
      <c r="C356" s="35"/>
      <c r="D356" s="36"/>
      <c r="E356" s="37"/>
      <c r="F356" s="37"/>
      <c r="G356" s="37"/>
      <c r="H356" s="38"/>
      <c r="I356" s="39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</row>
    <row r="357" spans="1:29" ht="18.75" customHeight="1" x14ac:dyDescent="0.25">
      <c r="A357" s="34"/>
      <c r="B357" s="5"/>
      <c r="C357" s="35"/>
      <c r="D357" s="36"/>
      <c r="E357" s="37"/>
      <c r="F357" s="37"/>
      <c r="G357" s="37"/>
      <c r="H357" s="38"/>
      <c r="I357" s="39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</row>
    <row r="358" spans="1:29" ht="18.75" customHeight="1" x14ac:dyDescent="0.25">
      <c r="A358" s="34"/>
      <c r="B358" s="5"/>
      <c r="C358" s="35"/>
      <c r="D358" s="36"/>
      <c r="E358" s="37"/>
      <c r="F358" s="37"/>
      <c r="G358" s="37"/>
      <c r="H358" s="38"/>
      <c r="I358" s="39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</row>
    <row r="359" spans="1:29" ht="18.75" customHeight="1" x14ac:dyDescent="0.25">
      <c r="A359" s="34"/>
      <c r="B359" s="5"/>
      <c r="C359" s="35"/>
      <c r="D359" s="36"/>
      <c r="E359" s="37"/>
      <c r="F359" s="37"/>
      <c r="G359" s="37"/>
      <c r="H359" s="38"/>
      <c r="I359" s="39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</row>
    <row r="360" spans="1:29" ht="18.75" customHeight="1" x14ac:dyDescent="0.25">
      <c r="A360" s="34"/>
      <c r="B360" s="5"/>
      <c r="C360" s="35"/>
      <c r="D360" s="36"/>
      <c r="E360" s="37"/>
      <c r="F360" s="37"/>
      <c r="G360" s="37"/>
      <c r="H360" s="38"/>
      <c r="I360" s="39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</row>
    <row r="361" spans="1:29" ht="18.75" customHeight="1" x14ac:dyDescent="0.25">
      <c r="A361" s="34"/>
      <c r="B361" s="5"/>
      <c r="C361" s="35"/>
      <c r="D361" s="36"/>
      <c r="E361" s="37"/>
      <c r="F361" s="37"/>
      <c r="G361" s="37"/>
      <c r="H361" s="38"/>
      <c r="I361" s="39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</row>
    <row r="362" spans="1:29" ht="18.75" customHeight="1" x14ac:dyDescent="0.25">
      <c r="A362" s="34"/>
      <c r="B362" s="5"/>
      <c r="C362" s="35"/>
      <c r="D362" s="36"/>
      <c r="E362" s="37"/>
      <c r="F362" s="37"/>
      <c r="G362" s="37"/>
      <c r="H362" s="38"/>
      <c r="I362" s="39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</row>
    <row r="363" spans="1:29" ht="18.75" customHeight="1" x14ac:dyDescent="0.25">
      <c r="A363" s="34"/>
      <c r="B363" s="5"/>
      <c r="C363" s="35"/>
      <c r="D363" s="36"/>
      <c r="E363" s="37"/>
      <c r="F363" s="37"/>
      <c r="G363" s="37"/>
      <c r="H363" s="38"/>
      <c r="I363" s="39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</row>
    <row r="364" spans="1:29" ht="18.75" customHeight="1" x14ac:dyDescent="0.25">
      <c r="A364" s="34"/>
      <c r="B364" s="5"/>
      <c r="C364" s="35"/>
      <c r="D364" s="36"/>
      <c r="E364" s="37"/>
      <c r="F364" s="37"/>
      <c r="G364" s="37"/>
      <c r="H364" s="38"/>
      <c r="I364" s="39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</row>
    <row r="365" spans="1:29" ht="18.75" customHeight="1" x14ac:dyDescent="0.25">
      <c r="A365" s="34"/>
      <c r="B365" s="5"/>
      <c r="C365" s="35"/>
      <c r="D365" s="36"/>
      <c r="E365" s="37"/>
      <c r="F365" s="37"/>
      <c r="G365" s="37"/>
      <c r="H365" s="38"/>
      <c r="I365" s="39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</row>
    <row r="366" spans="1:29" ht="18.75" customHeight="1" x14ac:dyDescent="0.25">
      <c r="A366" s="34"/>
      <c r="B366" s="5"/>
      <c r="C366" s="35"/>
      <c r="D366" s="36"/>
      <c r="E366" s="37"/>
      <c r="F366" s="37"/>
      <c r="G366" s="37"/>
      <c r="H366" s="38"/>
      <c r="I366" s="39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</row>
    <row r="367" spans="1:29" ht="18.75" customHeight="1" x14ac:dyDescent="0.25">
      <c r="A367" s="34"/>
      <c r="B367" s="5"/>
      <c r="C367" s="35"/>
      <c r="D367" s="36"/>
      <c r="E367" s="37"/>
      <c r="F367" s="37"/>
      <c r="G367" s="37"/>
      <c r="H367" s="38"/>
      <c r="I367" s="39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</row>
    <row r="368" spans="1:29" ht="18.75" customHeight="1" x14ac:dyDescent="0.25">
      <c r="A368" s="34"/>
      <c r="B368" s="5"/>
      <c r="C368" s="35"/>
      <c r="D368" s="36"/>
      <c r="E368" s="37"/>
      <c r="F368" s="37"/>
      <c r="G368" s="37"/>
      <c r="H368" s="38"/>
      <c r="I368" s="39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</row>
    <row r="369" spans="1:29" ht="18.75" customHeight="1" x14ac:dyDescent="0.25">
      <c r="A369" s="34"/>
      <c r="B369" s="5"/>
      <c r="C369" s="35"/>
      <c r="D369" s="36"/>
      <c r="E369" s="37"/>
      <c r="F369" s="37"/>
      <c r="G369" s="37"/>
      <c r="H369" s="38"/>
      <c r="I369" s="39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</row>
    <row r="370" spans="1:29" ht="18.75" customHeight="1" x14ac:dyDescent="0.25">
      <c r="A370" s="34"/>
      <c r="B370" s="5"/>
      <c r="C370" s="35"/>
      <c r="D370" s="36"/>
      <c r="E370" s="37"/>
      <c r="F370" s="37"/>
      <c r="G370" s="37"/>
      <c r="H370" s="38"/>
      <c r="I370" s="39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</row>
    <row r="371" spans="1:29" ht="18.75" customHeight="1" x14ac:dyDescent="0.25">
      <c r="A371" s="34"/>
      <c r="B371" s="5"/>
      <c r="C371" s="35"/>
      <c r="D371" s="36"/>
      <c r="E371" s="37"/>
      <c r="F371" s="37"/>
      <c r="G371" s="37"/>
      <c r="H371" s="38"/>
      <c r="I371" s="39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</row>
    <row r="372" spans="1:29" ht="18.75" customHeight="1" x14ac:dyDescent="0.25">
      <c r="A372" s="34"/>
      <c r="B372" s="5"/>
      <c r="C372" s="35"/>
      <c r="D372" s="36"/>
      <c r="E372" s="37"/>
      <c r="F372" s="37"/>
      <c r="G372" s="37"/>
      <c r="H372" s="38"/>
      <c r="I372" s="39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</row>
    <row r="373" spans="1:29" ht="18.75" customHeight="1" x14ac:dyDescent="0.25">
      <c r="A373" s="34"/>
      <c r="B373" s="5"/>
      <c r="C373" s="35"/>
      <c r="D373" s="36"/>
      <c r="E373" s="37"/>
      <c r="F373" s="37"/>
      <c r="G373" s="37"/>
      <c r="H373" s="38"/>
      <c r="I373" s="39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</row>
    <row r="374" spans="1:29" ht="18.75" customHeight="1" x14ac:dyDescent="0.25">
      <c r="A374" s="34"/>
      <c r="B374" s="5"/>
      <c r="C374" s="35"/>
      <c r="D374" s="36"/>
      <c r="E374" s="37"/>
      <c r="F374" s="37"/>
      <c r="G374" s="37"/>
      <c r="H374" s="38"/>
      <c r="I374" s="39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</row>
    <row r="375" spans="1:29" ht="18.75" customHeight="1" x14ac:dyDescent="0.25">
      <c r="A375" s="34"/>
      <c r="B375" s="5"/>
      <c r="C375" s="35"/>
      <c r="D375" s="36"/>
      <c r="E375" s="37"/>
      <c r="F375" s="37"/>
      <c r="G375" s="37"/>
      <c r="H375" s="38"/>
      <c r="I375" s="39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</row>
    <row r="376" spans="1:29" ht="18.75" customHeight="1" x14ac:dyDescent="0.25">
      <c r="A376" s="34"/>
      <c r="B376" s="5"/>
      <c r="C376" s="35"/>
      <c r="D376" s="36"/>
      <c r="E376" s="37"/>
      <c r="F376" s="37"/>
      <c r="G376" s="37"/>
      <c r="H376" s="38"/>
      <c r="I376" s="39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</row>
    <row r="377" spans="1:29" ht="18.75" customHeight="1" x14ac:dyDescent="0.25">
      <c r="A377" s="34"/>
      <c r="B377" s="5"/>
      <c r="C377" s="35"/>
      <c r="D377" s="36"/>
      <c r="E377" s="37"/>
      <c r="F377" s="37"/>
      <c r="G377" s="37"/>
      <c r="H377" s="38"/>
      <c r="I377" s="39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</row>
    <row r="378" spans="1:29" ht="18.75" customHeight="1" x14ac:dyDescent="0.25">
      <c r="A378" s="34"/>
      <c r="B378" s="5"/>
      <c r="C378" s="35"/>
      <c r="D378" s="36"/>
      <c r="E378" s="37"/>
      <c r="F378" s="37"/>
      <c r="G378" s="37"/>
      <c r="H378" s="38"/>
      <c r="I378" s="39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</row>
    <row r="379" spans="1:29" ht="18.75" customHeight="1" x14ac:dyDescent="0.25">
      <c r="A379" s="34"/>
      <c r="B379" s="5"/>
      <c r="C379" s="35"/>
      <c r="D379" s="36"/>
      <c r="E379" s="37"/>
      <c r="F379" s="37"/>
      <c r="G379" s="37"/>
      <c r="H379" s="38"/>
      <c r="I379" s="39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</row>
    <row r="380" spans="1:29" ht="18.75" customHeight="1" x14ac:dyDescent="0.25">
      <c r="A380" s="34"/>
      <c r="B380" s="5"/>
      <c r="C380" s="5"/>
      <c r="D380" s="5"/>
      <c r="E380" s="37"/>
      <c r="F380" s="37"/>
      <c r="G380" s="37"/>
      <c r="H380" s="86"/>
      <c r="I380" s="57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</row>
    <row r="381" spans="1:29" ht="18.75" customHeight="1" x14ac:dyDescent="0.25">
      <c r="A381" s="34"/>
      <c r="B381" s="5"/>
      <c r="C381" s="5"/>
      <c r="D381" s="5"/>
      <c r="E381" s="37"/>
      <c r="F381" s="37"/>
      <c r="G381" s="37"/>
      <c r="H381" s="86"/>
      <c r="I381" s="57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</row>
    <row r="382" spans="1:29" ht="18.75" customHeight="1" x14ac:dyDescent="0.25">
      <c r="A382" s="34"/>
      <c r="B382" s="5"/>
      <c r="C382" s="5"/>
      <c r="D382" s="5"/>
      <c r="E382" s="37"/>
      <c r="F382" s="37"/>
      <c r="G382" s="37"/>
      <c r="H382" s="86"/>
      <c r="I382" s="57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</row>
    <row r="383" spans="1:29" ht="18.75" customHeight="1" x14ac:dyDescent="0.25">
      <c r="A383" s="34"/>
      <c r="B383" s="5"/>
      <c r="C383" s="5"/>
      <c r="D383" s="5"/>
      <c r="E383" s="37"/>
      <c r="F383" s="37"/>
      <c r="G383" s="37"/>
      <c r="H383" s="86"/>
      <c r="I383" s="57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</row>
    <row r="384" spans="1:29" ht="18.75" customHeight="1" x14ac:dyDescent="0.25">
      <c r="A384" s="34"/>
      <c r="B384" s="5"/>
      <c r="C384" s="5"/>
      <c r="D384" s="5"/>
      <c r="E384" s="37"/>
      <c r="F384" s="37"/>
      <c r="G384" s="37"/>
      <c r="H384" s="86"/>
      <c r="I384" s="57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</row>
    <row r="385" spans="1:29" ht="18.75" customHeight="1" x14ac:dyDescent="0.25">
      <c r="A385" s="34"/>
      <c r="B385" s="5"/>
      <c r="C385" s="5"/>
      <c r="D385" s="5"/>
      <c r="E385" s="37"/>
      <c r="F385" s="37"/>
      <c r="G385" s="37"/>
      <c r="H385" s="86"/>
      <c r="I385" s="57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</row>
    <row r="386" spans="1:29" ht="18.75" customHeight="1" x14ac:dyDescent="0.25">
      <c r="A386" s="34"/>
      <c r="B386" s="5"/>
      <c r="C386" s="5"/>
      <c r="D386" s="5"/>
      <c r="E386" s="37"/>
      <c r="F386" s="37"/>
      <c r="G386" s="37"/>
      <c r="H386" s="86"/>
      <c r="I386" s="57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</row>
    <row r="387" spans="1:29" ht="18.75" customHeight="1" x14ac:dyDescent="0.25">
      <c r="A387" s="34"/>
      <c r="B387" s="5"/>
      <c r="C387" s="5"/>
      <c r="D387" s="5"/>
      <c r="E387" s="37"/>
      <c r="F387" s="37"/>
      <c r="G387" s="37"/>
      <c r="H387" s="86"/>
      <c r="I387" s="57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</row>
    <row r="388" spans="1:29" ht="18.75" customHeight="1" x14ac:dyDescent="0.25">
      <c r="A388" s="34"/>
      <c r="B388" s="5"/>
      <c r="C388" s="5"/>
      <c r="D388" s="5"/>
      <c r="E388" s="37"/>
      <c r="F388" s="37"/>
      <c r="G388" s="37"/>
      <c r="H388" s="86"/>
      <c r="I388" s="57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</row>
    <row r="389" spans="1:29" ht="18.75" customHeight="1" x14ac:dyDescent="0.25">
      <c r="A389" s="34"/>
      <c r="B389" s="5"/>
      <c r="C389" s="5"/>
      <c r="D389" s="5"/>
      <c r="E389" s="37"/>
      <c r="F389" s="37"/>
      <c r="G389" s="37"/>
      <c r="H389" s="86"/>
      <c r="I389" s="57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</row>
    <row r="390" spans="1:29" ht="18.75" customHeight="1" x14ac:dyDescent="0.25">
      <c r="A390" s="34"/>
      <c r="B390" s="5"/>
      <c r="C390" s="5"/>
      <c r="D390" s="5"/>
      <c r="E390" s="37"/>
      <c r="F390" s="37"/>
      <c r="G390" s="37"/>
      <c r="H390" s="86"/>
      <c r="I390" s="57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</row>
    <row r="391" spans="1:29" ht="18.75" customHeight="1" x14ac:dyDescent="0.25">
      <c r="A391" s="34"/>
      <c r="B391" s="5"/>
      <c r="C391" s="5"/>
      <c r="D391" s="5"/>
      <c r="E391" s="37"/>
      <c r="F391" s="37"/>
      <c r="G391" s="37"/>
      <c r="H391" s="86"/>
      <c r="I391" s="57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</row>
    <row r="392" spans="1:29" ht="18.75" customHeight="1" x14ac:dyDescent="0.25">
      <c r="A392" s="34"/>
      <c r="B392" s="5"/>
      <c r="C392" s="5"/>
      <c r="D392" s="5"/>
      <c r="E392" s="37"/>
      <c r="F392" s="37"/>
      <c r="G392" s="37"/>
      <c r="H392" s="86"/>
      <c r="I392" s="57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</row>
    <row r="393" spans="1:29" ht="18.75" customHeight="1" x14ac:dyDescent="0.25">
      <c r="A393" s="34"/>
      <c r="B393" s="5"/>
      <c r="C393" s="5"/>
      <c r="D393" s="5"/>
      <c r="E393" s="37"/>
      <c r="F393" s="37"/>
      <c r="G393" s="37"/>
      <c r="H393" s="86"/>
      <c r="I393" s="57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</row>
    <row r="394" spans="1:29" ht="18.75" customHeight="1" x14ac:dyDescent="0.25">
      <c r="A394" s="34"/>
      <c r="B394" s="5"/>
      <c r="C394" s="5"/>
      <c r="D394" s="5"/>
      <c r="E394" s="37"/>
      <c r="F394" s="37"/>
      <c r="G394" s="37"/>
      <c r="H394" s="86"/>
      <c r="I394" s="57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</row>
    <row r="395" spans="1:29" ht="18.75" customHeight="1" x14ac:dyDescent="0.25">
      <c r="A395" s="34"/>
      <c r="B395" s="5"/>
      <c r="C395" s="5"/>
      <c r="D395" s="5"/>
      <c r="E395" s="37"/>
      <c r="F395" s="37"/>
      <c r="G395" s="37"/>
      <c r="H395" s="86"/>
      <c r="I395" s="57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</row>
    <row r="396" spans="1:29" ht="18.75" customHeight="1" x14ac:dyDescent="0.25">
      <c r="A396" s="34"/>
      <c r="B396" s="5"/>
      <c r="C396" s="5"/>
      <c r="D396" s="5"/>
      <c r="E396" s="37"/>
      <c r="F396" s="37"/>
      <c r="G396" s="37"/>
      <c r="H396" s="86"/>
      <c r="I396" s="57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</row>
    <row r="397" spans="1:29" ht="18.75" customHeight="1" x14ac:dyDescent="0.25">
      <c r="A397" s="34"/>
      <c r="B397" s="5"/>
      <c r="C397" s="5"/>
      <c r="D397" s="5"/>
      <c r="E397" s="37"/>
      <c r="F397" s="37"/>
      <c r="G397" s="37"/>
      <c r="H397" s="86"/>
      <c r="I397" s="57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</row>
    <row r="398" spans="1:29" ht="18.75" customHeight="1" x14ac:dyDescent="0.25">
      <c r="A398" s="34"/>
      <c r="B398" s="5"/>
      <c r="C398" s="5"/>
      <c r="D398" s="5"/>
      <c r="E398" s="37"/>
      <c r="F398" s="37"/>
      <c r="G398" s="37"/>
      <c r="H398" s="86"/>
      <c r="I398" s="57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</row>
    <row r="399" spans="1:29" ht="18.75" customHeight="1" x14ac:dyDescent="0.25">
      <c r="A399" s="34"/>
      <c r="B399" s="5"/>
      <c r="C399" s="5"/>
      <c r="D399" s="5"/>
      <c r="E399" s="37"/>
      <c r="F399" s="37"/>
      <c r="G399" s="37"/>
      <c r="H399" s="86"/>
      <c r="I399" s="57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</row>
    <row r="400" spans="1:29" ht="18.75" customHeight="1" x14ac:dyDescent="0.25">
      <c r="A400" s="34"/>
      <c r="B400" s="5"/>
      <c r="C400" s="5"/>
      <c r="D400" s="5"/>
      <c r="E400" s="37"/>
      <c r="F400" s="37"/>
      <c r="G400" s="37"/>
      <c r="H400" s="86"/>
      <c r="I400" s="57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</row>
    <row r="401" spans="1:29" ht="18.75" customHeight="1" x14ac:dyDescent="0.25">
      <c r="A401" s="34"/>
      <c r="B401" s="5"/>
      <c r="C401" s="5"/>
      <c r="D401" s="5"/>
      <c r="E401" s="37"/>
      <c r="F401" s="37"/>
      <c r="G401" s="37"/>
      <c r="H401" s="86"/>
      <c r="I401" s="57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</row>
    <row r="402" spans="1:29" ht="18.75" customHeight="1" x14ac:dyDescent="0.25">
      <c r="A402" s="34"/>
      <c r="B402" s="5"/>
      <c r="C402" s="5"/>
      <c r="D402" s="5"/>
      <c r="E402" s="37"/>
      <c r="F402" s="37"/>
      <c r="G402" s="37"/>
      <c r="H402" s="86"/>
      <c r="I402" s="57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</row>
    <row r="403" spans="1:29" ht="18.75" customHeight="1" x14ac:dyDescent="0.25">
      <c r="A403" s="34"/>
      <c r="B403" s="5"/>
      <c r="C403" s="5"/>
      <c r="D403" s="5"/>
      <c r="E403" s="37"/>
      <c r="F403" s="37"/>
      <c r="G403" s="37"/>
      <c r="H403" s="86"/>
      <c r="I403" s="57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</row>
    <row r="404" spans="1:29" ht="18.75" customHeight="1" x14ac:dyDescent="0.25">
      <c r="A404" s="34"/>
      <c r="B404" s="5"/>
      <c r="C404" s="5"/>
      <c r="D404" s="5"/>
      <c r="E404" s="37"/>
      <c r="F404" s="37"/>
      <c r="G404" s="37"/>
      <c r="H404" s="86"/>
      <c r="I404" s="57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</row>
    <row r="405" spans="1:29" ht="18.75" customHeight="1" x14ac:dyDescent="0.25">
      <c r="A405" s="34"/>
      <c r="B405" s="5"/>
      <c r="C405" s="5"/>
      <c r="D405" s="5"/>
      <c r="E405" s="37"/>
      <c r="F405" s="37"/>
      <c r="G405" s="37"/>
      <c r="H405" s="86"/>
      <c r="I405" s="57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</row>
    <row r="406" spans="1:29" ht="18.75" customHeight="1" x14ac:dyDescent="0.25">
      <c r="A406" s="34"/>
      <c r="B406" s="5"/>
      <c r="C406" s="5"/>
      <c r="D406" s="5"/>
      <c r="E406" s="37"/>
      <c r="F406" s="37"/>
      <c r="G406" s="37"/>
      <c r="H406" s="86"/>
      <c r="I406" s="57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</row>
    <row r="407" spans="1:29" ht="18.75" customHeight="1" x14ac:dyDescent="0.25">
      <c r="A407" s="34"/>
      <c r="B407" s="5"/>
      <c r="C407" s="5"/>
      <c r="D407" s="5"/>
      <c r="E407" s="37"/>
      <c r="F407" s="37"/>
      <c r="G407" s="37"/>
      <c r="H407" s="86"/>
      <c r="I407" s="57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</row>
    <row r="408" spans="1:29" ht="18.75" customHeight="1" x14ac:dyDescent="0.25">
      <c r="A408" s="34"/>
      <c r="B408" s="5"/>
      <c r="C408" s="5"/>
      <c r="D408" s="5"/>
      <c r="E408" s="37"/>
      <c r="F408" s="37"/>
      <c r="G408" s="37"/>
      <c r="H408" s="86"/>
      <c r="I408" s="57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</row>
    <row r="409" spans="1:29" ht="18.75" customHeight="1" x14ac:dyDescent="0.25">
      <c r="A409" s="34"/>
      <c r="B409" s="5"/>
      <c r="C409" s="5"/>
      <c r="D409" s="5"/>
      <c r="E409" s="37"/>
      <c r="F409" s="37"/>
      <c r="G409" s="37"/>
      <c r="H409" s="86"/>
      <c r="I409" s="57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</row>
    <row r="410" spans="1:29" ht="18.75" customHeight="1" x14ac:dyDescent="0.25">
      <c r="A410" s="34"/>
      <c r="B410" s="5"/>
      <c r="C410" s="5"/>
      <c r="D410" s="5"/>
      <c r="E410" s="37"/>
      <c r="F410" s="37"/>
      <c r="G410" s="37"/>
      <c r="H410" s="86"/>
      <c r="I410" s="57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</row>
    <row r="411" spans="1:29" ht="18.75" customHeight="1" x14ac:dyDescent="0.25">
      <c r="A411" s="34"/>
      <c r="B411" s="5"/>
      <c r="C411" s="5"/>
      <c r="D411" s="5"/>
      <c r="E411" s="37"/>
      <c r="F411" s="37"/>
      <c r="G411" s="37"/>
      <c r="H411" s="86"/>
      <c r="I411" s="57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</row>
    <row r="412" spans="1:29" ht="18.75" customHeight="1" x14ac:dyDescent="0.25">
      <c r="A412" s="34"/>
      <c r="B412" s="5"/>
      <c r="C412" s="5"/>
      <c r="D412" s="5"/>
      <c r="E412" s="37"/>
      <c r="F412" s="37"/>
      <c r="G412" s="37"/>
      <c r="H412" s="86"/>
      <c r="I412" s="57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</row>
    <row r="413" spans="1:29" ht="18.75" customHeight="1" x14ac:dyDescent="0.25">
      <c r="A413" s="34"/>
      <c r="B413" s="5"/>
      <c r="C413" s="5"/>
      <c r="D413" s="5"/>
      <c r="E413" s="37"/>
      <c r="F413" s="37"/>
      <c r="G413" s="37"/>
      <c r="H413" s="86"/>
      <c r="I413" s="57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</row>
    <row r="414" spans="1:29" ht="18.75" customHeight="1" x14ac:dyDescent="0.25">
      <c r="A414" s="34"/>
      <c r="B414" s="5"/>
      <c r="C414" s="5"/>
      <c r="D414" s="5"/>
      <c r="E414" s="37"/>
      <c r="F414" s="37"/>
      <c r="G414" s="37"/>
      <c r="H414" s="86"/>
      <c r="I414" s="57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</row>
    <row r="415" spans="1:29" ht="18.75" customHeight="1" x14ac:dyDescent="0.25">
      <c r="A415" s="34"/>
      <c r="B415" s="5"/>
      <c r="C415" s="5"/>
      <c r="D415" s="5"/>
      <c r="E415" s="37"/>
      <c r="F415" s="37"/>
      <c r="G415" s="37"/>
      <c r="H415" s="86"/>
      <c r="I415" s="57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</row>
    <row r="416" spans="1:29" ht="18.75" customHeight="1" x14ac:dyDescent="0.25">
      <c r="A416" s="34"/>
      <c r="B416" s="5"/>
      <c r="C416" s="5"/>
      <c r="D416" s="5"/>
      <c r="E416" s="37"/>
      <c r="F416" s="37"/>
      <c r="G416" s="37"/>
      <c r="H416" s="86"/>
      <c r="I416" s="57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</row>
    <row r="417" spans="1:29" ht="18.75" customHeight="1" x14ac:dyDescent="0.25">
      <c r="A417" s="34"/>
      <c r="B417" s="5"/>
      <c r="C417" s="5"/>
      <c r="D417" s="5"/>
      <c r="E417" s="37"/>
      <c r="F417" s="37"/>
      <c r="G417" s="37"/>
      <c r="H417" s="86"/>
      <c r="I417" s="57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</row>
    <row r="418" spans="1:29" ht="18.75" customHeight="1" x14ac:dyDescent="0.25">
      <c r="A418" s="34"/>
      <c r="B418" s="5"/>
      <c r="C418" s="5"/>
      <c r="D418" s="5"/>
      <c r="E418" s="37"/>
      <c r="F418" s="37"/>
      <c r="G418" s="37"/>
      <c r="H418" s="86"/>
      <c r="I418" s="57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</row>
    <row r="419" spans="1:29" ht="18.75" customHeight="1" x14ac:dyDescent="0.25">
      <c r="A419" s="34"/>
      <c r="B419" s="5"/>
      <c r="C419" s="5"/>
      <c r="D419" s="5"/>
      <c r="E419" s="37"/>
      <c r="F419" s="37"/>
      <c r="G419" s="37"/>
      <c r="H419" s="86"/>
      <c r="I419" s="57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</row>
    <row r="420" spans="1:29" ht="18.75" customHeight="1" x14ac:dyDescent="0.25">
      <c r="A420" s="34"/>
      <c r="B420" s="5"/>
      <c r="C420" s="5"/>
      <c r="D420" s="5"/>
      <c r="E420" s="37"/>
      <c r="F420" s="37"/>
      <c r="G420" s="37"/>
      <c r="H420" s="86"/>
      <c r="I420" s="57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</row>
    <row r="421" spans="1:29" ht="18.75" customHeight="1" x14ac:dyDescent="0.25">
      <c r="A421" s="34"/>
      <c r="B421" s="5"/>
      <c r="C421" s="5"/>
      <c r="D421" s="5"/>
      <c r="E421" s="37"/>
      <c r="F421" s="37"/>
      <c r="G421" s="37"/>
      <c r="H421" s="86"/>
      <c r="I421" s="57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</row>
    <row r="422" spans="1:29" ht="18.75" customHeight="1" x14ac:dyDescent="0.25">
      <c r="A422" s="34"/>
      <c r="B422" s="5"/>
      <c r="C422" s="5"/>
      <c r="D422" s="5"/>
      <c r="E422" s="37"/>
      <c r="F422" s="37"/>
      <c r="G422" s="37"/>
      <c r="H422" s="86"/>
      <c r="I422" s="57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</row>
    <row r="423" spans="1:29" ht="18.75" customHeight="1" x14ac:dyDescent="0.25">
      <c r="A423" s="34"/>
      <c r="B423" s="5"/>
      <c r="C423" s="5"/>
      <c r="D423" s="5"/>
      <c r="E423" s="37"/>
      <c r="F423" s="37"/>
      <c r="G423" s="37"/>
      <c r="H423" s="86"/>
      <c r="I423" s="57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</row>
    <row r="424" spans="1:29" ht="18.75" customHeight="1" x14ac:dyDescent="0.25">
      <c r="A424" s="34"/>
      <c r="B424" s="5"/>
      <c r="C424" s="5"/>
      <c r="D424" s="5"/>
      <c r="E424" s="37"/>
      <c r="F424" s="37"/>
      <c r="G424" s="37"/>
      <c r="H424" s="86"/>
      <c r="I424" s="57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</row>
    <row r="425" spans="1:29" ht="18.75" customHeight="1" x14ac:dyDescent="0.25">
      <c r="A425" s="34"/>
      <c r="B425" s="5"/>
      <c r="C425" s="5"/>
      <c r="D425" s="5"/>
      <c r="E425" s="37"/>
      <c r="F425" s="37"/>
      <c r="G425" s="37"/>
      <c r="H425" s="86"/>
      <c r="I425" s="57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</row>
    <row r="426" spans="1:29" ht="18.75" customHeight="1" x14ac:dyDescent="0.25">
      <c r="A426" s="34"/>
      <c r="B426" s="5"/>
      <c r="C426" s="5"/>
      <c r="D426" s="5"/>
      <c r="E426" s="37"/>
      <c r="F426" s="37"/>
      <c r="G426" s="37"/>
      <c r="H426" s="86"/>
      <c r="I426" s="57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</row>
    <row r="427" spans="1:29" ht="18.75" customHeight="1" x14ac:dyDescent="0.25">
      <c r="A427" s="34"/>
      <c r="B427" s="5"/>
      <c r="C427" s="5"/>
      <c r="D427" s="5"/>
      <c r="E427" s="37"/>
      <c r="F427" s="37"/>
      <c r="G427" s="37"/>
      <c r="H427" s="86"/>
      <c r="I427" s="57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</row>
    <row r="428" spans="1:29" ht="18.75" customHeight="1" x14ac:dyDescent="0.25">
      <c r="A428" s="34"/>
      <c r="B428" s="5"/>
      <c r="C428" s="5"/>
      <c r="D428" s="5"/>
      <c r="E428" s="37"/>
      <c r="F428" s="37"/>
      <c r="G428" s="37"/>
      <c r="H428" s="86"/>
      <c r="I428" s="57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</row>
    <row r="429" spans="1:29" ht="18.75" customHeight="1" x14ac:dyDescent="0.25">
      <c r="A429" s="34"/>
      <c r="B429" s="5"/>
      <c r="C429" s="5"/>
      <c r="D429" s="5"/>
      <c r="E429" s="37"/>
      <c r="F429" s="37"/>
      <c r="G429" s="37"/>
      <c r="H429" s="86"/>
      <c r="I429" s="57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</row>
    <row r="430" spans="1:29" ht="18.75" customHeight="1" x14ac:dyDescent="0.25">
      <c r="A430" s="34"/>
      <c r="B430" s="5"/>
      <c r="C430" s="5"/>
      <c r="D430" s="5"/>
      <c r="E430" s="37"/>
      <c r="F430" s="37"/>
      <c r="G430" s="37"/>
      <c r="H430" s="86"/>
      <c r="I430" s="57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</row>
    <row r="431" spans="1:29" ht="18.75" customHeight="1" x14ac:dyDescent="0.25">
      <c r="A431" s="34"/>
      <c r="B431" s="5"/>
      <c r="C431" s="5"/>
      <c r="D431" s="5"/>
      <c r="E431" s="37"/>
      <c r="F431" s="37"/>
      <c r="G431" s="37"/>
      <c r="H431" s="86"/>
      <c r="I431" s="57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</row>
    <row r="432" spans="1:29" ht="18.75" customHeight="1" x14ac:dyDescent="0.25">
      <c r="A432" s="34"/>
      <c r="B432" s="5"/>
      <c r="C432" s="5"/>
      <c r="D432" s="5"/>
      <c r="E432" s="37"/>
      <c r="F432" s="37"/>
      <c r="G432" s="37"/>
      <c r="H432" s="86"/>
      <c r="I432" s="57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</row>
    <row r="433" spans="1:29" ht="18.75" customHeight="1" x14ac:dyDescent="0.25">
      <c r="A433" s="34"/>
      <c r="B433" s="5"/>
      <c r="C433" s="5"/>
      <c r="D433" s="5"/>
      <c r="E433" s="37"/>
      <c r="F433" s="37"/>
      <c r="G433" s="37"/>
      <c r="H433" s="86"/>
      <c r="I433" s="57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</row>
    <row r="434" spans="1:29" ht="18.75" customHeight="1" x14ac:dyDescent="0.25">
      <c r="A434" s="34"/>
      <c r="B434" s="5"/>
      <c r="C434" s="5"/>
      <c r="D434" s="5"/>
      <c r="E434" s="37"/>
      <c r="F434" s="37"/>
      <c r="G434" s="37"/>
      <c r="H434" s="86"/>
      <c r="I434" s="57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</row>
    <row r="435" spans="1:29" ht="18.75" customHeight="1" x14ac:dyDescent="0.25">
      <c r="A435" s="34"/>
      <c r="B435" s="5"/>
      <c r="C435" s="5"/>
      <c r="D435" s="5"/>
      <c r="E435" s="37"/>
      <c r="F435" s="37"/>
      <c r="G435" s="37"/>
      <c r="H435" s="86"/>
      <c r="I435" s="57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</row>
    <row r="436" spans="1:29" ht="18.75" customHeight="1" x14ac:dyDescent="0.25">
      <c r="A436" s="34"/>
      <c r="B436" s="5"/>
      <c r="C436" s="5"/>
      <c r="D436" s="5"/>
      <c r="E436" s="37"/>
      <c r="F436" s="37"/>
      <c r="G436" s="37"/>
      <c r="H436" s="86"/>
      <c r="I436" s="57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</row>
    <row r="437" spans="1:29" ht="18.75" customHeight="1" x14ac:dyDescent="0.25">
      <c r="A437" s="34"/>
      <c r="B437" s="5"/>
      <c r="C437" s="5"/>
      <c r="D437" s="5"/>
      <c r="E437" s="37"/>
      <c r="F437" s="37"/>
      <c r="G437" s="37"/>
      <c r="H437" s="86"/>
      <c r="I437" s="57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</row>
    <row r="438" spans="1:29" ht="18.75" customHeight="1" x14ac:dyDescent="0.25">
      <c r="A438" s="34"/>
      <c r="B438" s="5"/>
      <c r="C438" s="5"/>
      <c r="D438" s="5"/>
      <c r="E438" s="37"/>
      <c r="F438" s="37"/>
      <c r="G438" s="37"/>
      <c r="H438" s="86"/>
      <c r="I438" s="57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</row>
    <row r="439" spans="1:29" ht="18.75" customHeight="1" x14ac:dyDescent="0.25">
      <c r="A439" s="34"/>
      <c r="B439" s="5"/>
      <c r="C439" s="5"/>
      <c r="D439" s="5"/>
      <c r="E439" s="37"/>
      <c r="F439" s="37"/>
      <c r="G439" s="37"/>
      <c r="H439" s="86"/>
      <c r="I439" s="57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</row>
    <row r="440" spans="1:29" ht="18.75" customHeight="1" x14ac:dyDescent="0.25">
      <c r="A440" s="34"/>
      <c r="B440" s="5"/>
      <c r="C440" s="5"/>
      <c r="D440" s="5"/>
      <c r="E440" s="37"/>
      <c r="F440" s="37"/>
      <c r="G440" s="37"/>
      <c r="H440" s="86"/>
      <c r="I440" s="57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</row>
    <row r="441" spans="1:29" ht="18.75" customHeight="1" x14ac:dyDescent="0.25">
      <c r="A441" s="34"/>
      <c r="B441" s="5"/>
      <c r="C441" s="5"/>
      <c r="D441" s="5"/>
      <c r="E441" s="37"/>
      <c r="F441" s="37"/>
      <c r="G441" s="37"/>
      <c r="H441" s="86"/>
      <c r="I441" s="57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</row>
    <row r="442" spans="1:29" ht="18.75" customHeight="1" x14ac:dyDescent="0.25">
      <c r="A442" s="34"/>
      <c r="B442" s="5"/>
      <c r="C442" s="5"/>
      <c r="D442" s="5"/>
      <c r="E442" s="37"/>
      <c r="F442" s="37"/>
      <c r="G442" s="37"/>
      <c r="H442" s="86"/>
      <c r="I442" s="57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</row>
    <row r="443" spans="1:29" ht="18.75" customHeight="1" x14ac:dyDescent="0.25">
      <c r="A443" s="34"/>
      <c r="B443" s="5"/>
      <c r="C443" s="5"/>
      <c r="D443" s="5"/>
      <c r="E443" s="37"/>
      <c r="F443" s="37"/>
      <c r="G443" s="37"/>
      <c r="H443" s="86"/>
      <c r="I443" s="57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</row>
    <row r="444" spans="1:29" ht="18.75" customHeight="1" x14ac:dyDescent="0.25">
      <c r="A444" s="34"/>
      <c r="B444" s="5"/>
      <c r="C444" s="5"/>
      <c r="D444" s="5"/>
      <c r="E444" s="37"/>
      <c r="F444" s="37"/>
      <c r="G444" s="37"/>
      <c r="H444" s="86"/>
      <c r="I444" s="57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</row>
    <row r="445" spans="1:29" ht="18.75" customHeight="1" x14ac:dyDescent="0.25">
      <c r="A445" s="34"/>
      <c r="B445" s="5"/>
      <c r="C445" s="5"/>
      <c r="D445" s="5"/>
      <c r="E445" s="37"/>
      <c r="F445" s="37"/>
      <c r="G445" s="37"/>
      <c r="H445" s="86"/>
      <c r="I445" s="57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</row>
    <row r="446" spans="1:29" ht="18.75" customHeight="1" x14ac:dyDescent="0.25">
      <c r="A446" s="34"/>
      <c r="B446" s="5"/>
      <c r="C446" s="5"/>
      <c r="D446" s="5"/>
      <c r="E446" s="37"/>
      <c r="F446" s="37"/>
      <c r="G446" s="37"/>
      <c r="H446" s="86"/>
      <c r="I446" s="57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</row>
    <row r="447" spans="1:29" ht="18.75" customHeight="1" x14ac:dyDescent="0.25">
      <c r="A447" s="34"/>
      <c r="B447" s="5"/>
      <c r="C447" s="5"/>
      <c r="D447" s="5"/>
      <c r="E447" s="37"/>
      <c r="F447" s="37"/>
      <c r="G447" s="37"/>
      <c r="H447" s="86"/>
      <c r="I447" s="57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</row>
    <row r="448" spans="1:29" ht="18.75" customHeight="1" x14ac:dyDescent="0.25">
      <c r="A448" s="34"/>
      <c r="B448" s="5"/>
      <c r="C448" s="5"/>
      <c r="D448" s="5"/>
      <c r="E448" s="37"/>
      <c r="F448" s="37"/>
      <c r="G448" s="37"/>
      <c r="H448" s="86"/>
      <c r="I448" s="57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</row>
    <row r="449" spans="1:29" ht="18.75" customHeight="1" x14ac:dyDescent="0.25">
      <c r="A449" s="34"/>
      <c r="B449" s="5"/>
      <c r="C449" s="5"/>
      <c r="D449" s="5"/>
      <c r="E449" s="37"/>
      <c r="F449" s="37"/>
      <c r="G449" s="37"/>
      <c r="H449" s="86"/>
      <c r="I449" s="57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</row>
    <row r="450" spans="1:29" ht="18.75" customHeight="1" x14ac:dyDescent="0.25">
      <c r="A450" s="34"/>
      <c r="B450" s="5"/>
      <c r="C450" s="5"/>
      <c r="D450" s="5"/>
      <c r="E450" s="37"/>
      <c r="F450" s="37"/>
      <c r="G450" s="37"/>
      <c r="H450" s="86"/>
      <c r="I450" s="57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</row>
    <row r="451" spans="1:29" ht="18.75" customHeight="1" x14ac:dyDescent="0.25">
      <c r="A451" s="34"/>
      <c r="B451" s="5"/>
      <c r="C451" s="5"/>
      <c r="D451" s="5"/>
      <c r="E451" s="37"/>
      <c r="F451" s="37"/>
      <c r="G451" s="37"/>
      <c r="H451" s="86"/>
      <c r="I451" s="57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</row>
    <row r="452" spans="1:29" ht="18.75" customHeight="1" x14ac:dyDescent="0.25">
      <c r="A452" s="34"/>
      <c r="B452" s="5"/>
      <c r="C452" s="5"/>
      <c r="D452" s="5"/>
      <c r="E452" s="37"/>
      <c r="F452" s="37"/>
      <c r="G452" s="37"/>
      <c r="H452" s="86"/>
      <c r="I452" s="57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</row>
    <row r="453" spans="1:29" ht="18.75" customHeight="1" x14ac:dyDescent="0.25">
      <c r="A453" s="34"/>
      <c r="B453" s="5"/>
      <c r="C453" s="5"/>
      <c r="D453" s="5"/>
      <c r="E453" s="37"/>
      <c r="F453" s="37"/>
      <c r="G453" s="37"/>
      <c r="H453" s="86"/>
      <c r="I453" s="57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</row>
    <row r="454" spans="1:29" ht="18.75" customHeight="1" x14ac:dyDescent="0.25">
      <c r="A454" s="34"/>
      <c r="B454" s="5"/>
      <c r="C454" s="5"/>
      <c r="D454" s="5"/>
      <c r="E454" s="37"/>
      <c r="F454" s="37"/>
      <c r="G454" s="37"/>
      <c r="H454" s="86"/>
      <c r="I454" s="57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</row>
    <row r="455" spans="1:29" ht="18.75" customHeight="1" x14ac:dyDescent="0.25">
      <c r="A455" s="34"/>
      <c r="B455" s="5"/>
      <c r="C455" s="5"/>
      <c r="D455" s="5"/>
      <c r="E455" s="37"/>
      <c r="F455" s="37"/>
      <c r="G455" s="37"/>
      <c r="H455" s="86"/>
      <c r="I455" s="57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</row>
    <row r="456" spans="1:29" ht="18.75" customHeight="1" x14ac:dyDescent="0.25">
      <c r="A456" s="34"/>
      <c r="B456" s="5"/>
      <c r="C456" s="5"/>
      <c r="D456" s="5"/>
      <c r="E456" s="37"/>
      <c r="F456" s="37"/>
      <c r="G456" s="37"/>
      <c r="H456" s="86"/>
      <c r="I456" s="57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</row>
    <row r="457" spans="1:29" ht="18.75" customHeight="1" x14ac:dyDescent="0.25">
      <c r="A457" s="34"/>
      <c r="B457" s="5"/>
      <c r="C457" s="5"/>
      <c r="D457" s="5"/>
      <c r="E457" s="37"/>
      <c r="F457" s="37"/>
      <c r="G457" s="37"/>
      <c r="H457" s="86"/>
      <c r="I457" s="57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</row>
    <row r="458" spans="1:29" ht="18.75" customHeight="1" x14ac:dyDescent="0.25">
      <c r="A458" s="34"/>
      <c r="B458" s="5"/>
      <c r="C458" s="5"/>
      <c r="D458" s="5"/>
      <c r="E458" s="37"/>
      <c r="F458" s="37"/>
      <c r="G458" s="37"/>
      <c r="H458" s="86"/>
      <c r="I458" s="57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</row>
    <row r="459" spans="1:29" ht="18.75" customHeight="1" x14ac:dyDescent="0.25">
      <c r="A459" s="34"/>
      <c r="B459" s="5"/>
      <c r="C459" s="5"/>
      <c r="D459" s="5"/>
      <c r="E459" s="37"/>
      <c r="F459" s="37"/>
      <c r="G459" s="37"/>
      <c r="H459" s="86"/>
      <c r="I459" s="57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</row>
    <row r="460" spans="1:29" ht="18.75" customHeight="1" x14ac:dyDescent="0.25">
      <c r="A460" s="34"/>
      <c r="B460" s="5"/>
      <c r="C460" s="5"/>
      <c r="D460" s="5"/>
      <c r="E460" s="37"/>
      <c r="F460" s="37"/>
      <c r="G460" s="37"/>
      <c r="H460" s="86"/>
      <c r="I460" s="57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</row>
    <row r="461" spans="1:29" ht="18.75" customHeight="1" x14ac:dyDescent="0.25">
      <c r="A461" s="34"/>
      <c r="B461" s="5"/>
      <c r="C461" s="5"/>
      <c r="D461" s="5"/>
      <c r="E461" s="37"/>
      <c r="F461" s="37"/>
      <c r="G461" s="37"/>
      <c r="H461" s="86"/>
      <c r="I461" s="57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</row>
    <row r="462" spans="1:29" ht="18.75" customHeight="1" x14ac:dyDescent="0.25">
      <c r="A462" s="34"/>
      <c r="B462" s="5"/>
      <c r="C462" s="5"/>
      <c r="D462" s="5"/>
      <c r="E462" s="37"/>
      <c r="F462" s="37"/>
      <c r="G462" s="37"/>
      <c r="H462" s="86"/>
      <c r="I462" s="57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</row>
    <row r="463" spans="1:29" ht="18.75" customHeight="1" x14ac:dyDescent="0.25">
      <c r="A463" s="34"/>
      <c r="B463" s="5"/>
      <c r="C463" s="5"/>
      <c r="D463" s="5"/>
      <c r="E463" s="37"/>
      <c r="F463" s="37"/>
      <c r="G463" s="37"/>
      <c r="H463" s="86"/>
      <c r="I463" s="57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</row>
    <row r="464" spans="1:29" ht="18.75" customHeight="1" x14ac:dyDescent="0.25">
      <c r="A464" s="34"/>
      <c r="B464" s="5"/>
      <c r="C464" s="5"/>
      <c r="D464" s="5"/>
      <c r="E464" s="37"/>
      <c r="F464" s="37"/>
      <c r="G464" s="37"/>
      <c r="H464" s="86"/>
      <c r="I464" s="57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</row>
    <row r="465" spans="1:29" ht="18.75" customHeight="1" x14ac:dyDescent="0.25">
      <c r="A465" s="34"/>
      <c r="B465" s="5"/>
      <c r="C465" s="5"/>
      <c r="D465" s="5"/>
      <c r="E465" s="37"/>
      <c r="F465" s="37"/>
      <c r="G465" s="37"/>
      <c r="H465" s="86"/>
      <c r="I465" s="57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</row>
    <row r="466" spans="1:29" ht="18.75" customHeight="1" x14ac:dyDescent="0.25">
      <c r="A466" s="34"/>
      <c r="B466" s="5"/>
      <c r="C466" s="5"/>
      <c r="D466" s="5"/>
      <c r="E466" s="37"/>
      <c r="F466" s="37"/>
      <c r="G466" s="37"/>
      <c r="H466" s="86"/>
      <c r="I466" s="57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</row>
    <row r="467" spans="1:29" ht="18.75" customHeight="1" x14ac:dyDescent="0.25">
      <c r="A467" s="34"/>
      <c r="B467" s="5"/>
      <c r="C467" s="5"/>
      <c r="D467" s="5"/>
      <c r="E467" s="37"/>
      <c r="F467" s="37"/>
      <c r="G467" s="37"/>
      <c r="H467" s="86"/>
      <c r="I467" s="57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</row>
    <row r="468" spans="1:29" ht="18.75" customHeight="1" x14ac:dyDescent="0.25">
      <c r="A468" s="34"/>
      <c r="B468" s="5"/>
      <c r="C468" s="5"/>
      <c r="D468" s="5"/>
      <c r="E468" s="37"/>
      <c r="F468" s="37"/>
      <c r="G468" s="37"/>
      <c r="H468" s="86"/>
      <c r="I468" s="57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</row>
    <row r="469" spans="1:29" ht="18.75" customHeight="1" x14ac:dyDescent="0.25">
      <c r="A469" s="34"/>
      <c r="B469" s="5"/>
      <c r="C469" s="5"/>
      <c r="D469" s="5"/>
      <c r="E469" s="37"/>
      <c r="F469" s="37"/>
      <c r="G469" s="37"/>
      <c r="H469" s="86"/>
      <c r="I469" s="57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</row>
    <row r="470" spans="1:29" ht="18.75" customHeight="1" x14ac:dyDescent="0.25">
      <c r="A470" s="34"/>
      <c r="B470" s="5"/>
      <c r="C470" s="5"/>
      <c r="D470" s="5"/>
      <c r="E470" s="37"/>
      <c r="F470" s="37"/>
      <c r="G470" s="37"/>
      <c r="H470" s="86"/>
      <c r="I470" s="57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</row>
    <row r="471" spans="1:29" ht="18.75" customHeight="1" x14ac:dyDescent="0.25">
      <c r="A471" s="34"/>
      <c r="B471" s="5"/>
      <c r="C471" s="5"/>
      <c r="D471" s="5"/>
      <c r="E471" s="37"/>
      <c r="F471" s="37"/>
      <c r="G471" s="37"/>
      <c r="H471" s="86"/>
      <c r="I471" s="57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</row>
    <row r="472" spans="1:29" ht="18.75" customHeight="1" x14ac:dyDescent="0.25">
      <c r="A472" s="34"/>
      <c r="B472" s="5"/>
      <c r="C472" s="5"/>
      <c r="D472" s="5"/>
      <c r="E472" s="37"/>
      <c r="F472" s="37"/>
      <c r="G472" s="37"/>
      <c r="H472" s="86"/>
      <c r="I472" s="57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</row>
    <row r="473" spans="1:29" ht="18.75" customHeight="1" x14ac:dyDescent="0.25">
      <c r="A473" s="34"/>
      <c r="B473" s="5"/>
      <c r="C473" s="5"/>
      <c r="D473" s="5"/>
      <c r="E473" s="37"/>
      <c r="F473" s="37"/>
      <c r="G473" s="37"/>
      <c r="H473" s="86"/>
      <c r="I473" s="57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</row>
    <row r="474" spans="1:29" ht="18.75" customHeight="1" x14ac:dyDescent="0.25">
      <c r="A474" s="34"/>
      <c r="B474" s="5"/>
      <c r="C474" s="5"/>
      <c r="D474" s="5"/>
      <c r="E474" s="37"/>
      <c r="F474" s="37"/>
      <c r="G474" s="37"/>
      <c r="H474" s="86"/>
      <c r="I474" s="57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</row>
    <row r="475" spans="1:29" ht="18.75" customHeight="1" x14ac:dyDescent="0.25">
      <c r="A475" s="34"/>
      <c r="B475" s="5"/>
      <c r="C475" s="5"/>
      <c r="D475" s="5"/>
      <c r="E475" s="37"/>
      <c r="F475" s="37"/>
      <c r="G475" s="37"/>
      <c r="H475" s="86"/>
      <c r="I475" s="57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</row>
    <row r="476" spans="1:29" ht="18.75" customHeight="1" x14ac:dyDescent="0.25">
      <c r="A476" s="34"/>
      <c r="B476" s="5"/>
      <c r="C476" s="5"/>
      <c r="D476" s="5"/>
      <c r="E476" s="37"/>
      <c r="F476" s="37"/>
      <c r="G476" s="37"/>
      <c r="H476" s="86"/>
      <c r="I476" s="57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</row>
    <row r="477" spans="1:29" ht="18.75" customHeight="1" x14ac:dyDescent="0.25">
      <c r="A477" s="34"/>
      <c r="B477" s="5"/>
      <c r="C477" s="5"/>
      <c r="D477" s="5"/>
      <c r="E477" s="37"/>
      <c r="F477" s="37"/>
      <c r="G477" s="37"/>
      <c r="H477" s="86"/>
      <c r="I477" s="57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</row>
    <row r="478" spans="1:29" ht="18.75" customHeight="1" x14ac:dyDescent="0.25">
      <c r="A478" s="34"/>
      <c r="B478" s="5"/>
      <c r="C478" s="5"/>
      <c r="D478" s="5"/>
      <c r="E478" s="37"/>
      <c r="F478" s="37"/>
      <c r="G478" s="37"/>
      <c r="H478" s="86"/>
      <c r="I478" s="57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</row>
    <row r="479" spans="1:29" ht="18.75" customHeight="1" x14ac:dyDescent="0.25">
      <c r="A479" s="34"/>
      <c r="B479" s="5"/>
      <c r="C479" s="5"/>
      <c r="D479" s="5"/>
      <c r="E479" s="37"/>
      <c r="F479" s="37"/>
      <c r="G479" s="37"/>
      <c r="H479" s="86"/>
      <c r="I479" s="57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</row>
    <row r="480" spans="1:29" ht="18.75" customHeight="1" x14ac:dyDescent="0.25">
      <c r="A480" s="34"/>
      <c r="B480" s="5"/>
      <c r="C480" s="5"/>
      <c r="D480" s="5"/>
      <c r="E480" s="37"/>
      <c r="F480" s="37"/>
      <c r="G480" s="37"/>
      <c r="H480" s="86"/>
      <c r="I480" s="57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</row>
    <row r="481" spans="1:29" ht="18.75" customHeight="1" x14ac:dyDescent="0.25">
      <c r="A481" s="34"/>
      <c r="B481" s="5"/>
      <c r="C481" s="5"/>
      <c r="D481" s="5"/>
      <c r="E481" s="37"/>
      <c r="F481" s="37"/>
      <c r="G481" s="37"/>
      <c r="H481" s="86"/>
      <c r="I481" s="57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</row>
    <row r="482" spans="1:29" ht="18.75" customHeight="1" x14ac:dyDescent="0.25">
      <c r="A482" s="34"/>
      <c r="B482" s="5"/>
      <c r="C482" s="5"/>
      <c r="D482" s="5"/>
      <c r="E482" s="37"/>
      <c r="F482" s="37"/>
      <c r="G482" s="37"/>
      <c r="H482" s="86"/>
      <c r="I482" s="57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</row>
    <row r="483" spans="1:29" ht="18.75" customHeight="1" x14ac:dyDescent="0.25">
      <c r="A483" s="34"/>
      <c r="B483" s="5"/>
      <c r="C483" s="5"/>
      <c r="D483" s="5"/>
      <c r="E483" s="37"/>
      <c r="F483" s="37"/>
      <c r="G483" s="37"/>
      <c r="H483" s="86"/>
      <c r="I483" s="57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</row>
    <row r="484" spans="1:29" ht="18.75" customHeight="1" x14ac:dyDescent="0.25">
      <c r="A484" s="34"/>
      <c r="B484" s="5"/>
      <c r="C484" s="5"/>
      <c r="D484" s="5"/>
      <c r="E484" s="37"/>
      <c r="F484" s="37"/>
      <c r="G484" s="37"/>
      <c r="H484" s="86"/>
      <c r="I484" s="57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</row>
    <row r="485" spans="1:29" ht="18.75" customHeight="1" x14ac:dyDescent="0.25">
      <c r="A485" s="34"/>
      <c r="B485" s="5"/>
      <c r="C485" s="5"/>
      <c r="D485" s="5"/>
      <c r="E485" s="37"/>
      <c r="F485" s="37"/>
      <c r="G485" s="37"/>
      <c r="H485" s="86"/>
      <c r="I485" s="57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</row>
    <row r="486" spans="1:29" ht="18.75" customHeight="1" x14ac:dyDescent="0.25">
      <c r="A486" s="34"/>
      <c r="B486" s="5"/>
      <c r="C486" s="5"/>
      <c r="D486" s="5"/>
      <c r="E486" s="37"/>
      <c r="F486" s="37"/>
      <c r="G486" s="37"/>
      <c r="H486" s="86"/>
      <c r="I486" s="57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</row>
    <row r="487" spans="1:29" ht="18.75" customHeight="1" x14ac:dyDescent="0.25">
      <c r="A487" s="34"/>
      <c r="B487" s="5"/>
      <c r="C487" s="5"/>
      <c r="D487" s="5"/>
      <c r="E487" s="37"/>
      <c r="F487" s="37"/>
      <c r="G487" s="37"/>
      <c r="H487" s="86"/>
      <c r="I487" s="57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</row>
    <row r="488" spans="1:29" ht="18.75" customHeight="1" x14ac:dyDescent="0.25">
      <c r="A488" s="34"/>
      <c r="B488" s="5"/>
      <c r="C488" s="5"/>
      <c r="D488" s="5"/>
      <c r="E488" s="37"/>
      <c r="F488" s="37"/>
      <c r="G488" s="37"/>
      <c r="H488" s="86"/>
      <c r="I488" s="57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</row>
    <row r="489" spans="1:29" ht="18.75" customHeight="1" x14ac:dyDescent="0.25">
      <c r="A489" s="34"/>
      <c r="B489" s="5"/>
      <c r="C489" s="5"/>
      <c r="D489" s="5"/>
      <c r="E489" s="37"/>
      <c r="F489" s="37"/>
      <c r="G489" s="37"/>
      <c r="H489" s="86"/>
      <c r="I489" s="57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</row>
    <row r="490" spans="1:29" ht="18.75" customHeight="1" x14ac:dyDescent="0.25">
      <c r="A490" s="34"/>
      <c r="B490" s="5"/>
      <c r="C490" s="5"/>
      <c r="D490" s="5"/>
      <c r="E490" s="37"/>
      <c r="F490" s="37"/>
      <c r="G490" s="37"/>
      <c r="H490" s="86"/>
      <c r="I490" s="57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</row>
    <row r="491" spans="1:29" ht="18.75" customHeight="1" x14ac:dyDescent="0.25">
      <c r="A491" s="34"/>
      <c r="B491" s="5"/>
      <c r="C491" s="5"/>
      <c r="D491" s="5"/>
      <c r="E491" s="37"/>
      <c r="F491" s="37"/>
      <c r="G491" s="37"/>
      <c r="H491" s="86"/>
      <c r="I491" s="57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</row>
    <row r="492" spans="1:29" ht="18.75" customHeight="1" x14ac:dyDescent="0.25">
      <c r="A492" s="34"/>
      <c r="B492" s="5"/>
      <c r="C492" s="5"/>
      <c r="D492" s="5"/>
      <c r="E492" s="37"/>
      <c r="F492" s="37"/>
      <c r="G492" s="37"/>
      <c r="H492" s="86"/>
      <c r="I492" s="57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</row>
    <row r="493" spans="1:29" ht="18.75" customHeight="1" x14ac:dyDescent="0.25">
      <c r="A493" s="34"/>
      <c r="B493" s="5"/>
      <c r="C493" s="5"/>
      <c r="D493" s="5"/>
      <c r="E493" s="37"/>
      <c r="F493" s="37"/>
      <c r="G493" s="37"/>
      <c r="H493" s="86"/>
      <c r="I493" s="57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</row>
    <row r="494" spans="1:29" ht="18.75" customHeight="1" x14ac:dyDescent="0.25">
      <c r="A494" s="34"/>
      <c r="B494" s="5"/>
      <c r="C494" s="5"/>
      <c r="D494" s="5"/>
      <c r="E494" s="37"/>
      <c r="F494" s="37"/>
      <c r="G494" s="37"/>
      <c r="H494" s="86"/>
      <c r="I494" s="57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</row>
    <row r="495" spans="1:29" ht="18.75" customHeight="1" x14ac:dyDescent="0.25">
      <c r="A495" s="34"/>
      <c r="B495" s="5"/>
      <c r="C495" s="5"/>
      <c r="D495" s="5"/>
      <c r="E495" s="37"/>
      <c r="F495" s="37"/>
      <c r="G495" s="37"/>
      <c r="H495" s="86"/>
      <c r="I495" s="57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</row>
    <row r="496" spans="1:29" ht="18.75" customHeight="1" x14ac:dyDescent="0.25">
      <c r="A496" s="34"/>
      <c r="B496" s="5"/>
      <c r="C496" s="5"/>
      <c r="D496" s="5"/>
      <c r="E496" s="37"/>
      <c r="F496" s="37"/>
      <c r="G496" s="37"/>
      <c r="H496" s="86"/>
      <c r="I496" s="57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</row>
    <row r="497" spans="1:29" ht="18.75" customHeight="1" x14ac:dyDescent="0.25">
      <c r="A497" s="34"/>
      <c r="B497" s="5"/>
      <c r="C497" s="5"/>
      <c r="D497" s="5"/>
      <c r="E497" s="37"/>
      <c r="F497" s="37"/>
      <c r="G497" s="37"/>
      <c r="H497" s="86"/>
      <c r="I497" s="57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</row>
    <row r="498" spans="1:29" ht="18.75" customHeight="1" x14ac:dyDescent="0.25">
      <c r="A498" s="34"/>
      <c r="B498" s="5"/>
      <c r="C498" s="5"/>
      <c r="D498" s="5"/>
      <c r="E498" s="37"/>
      <c r="F498" s="37"/>
      <c r="G498" s="37"/>
      <c r="H498" s="86"/>
      <c r="I498" s="57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</row>
    <row r="499" spans="1:29" ht="18.75" customHeight="1" x14ac:dyDescent="0.25">
      <c r="A499" s="34"/>
      <c r="B499" s="5"/>
      <c r="C499" s="5"/>
      <c r="D499" s="5"/>
      <c r="E499" s="37"/>
      <c r="F499" s="37"/>
      <c r="G499" s="37"/>
      <c r="H499" s="86"/>
      <c r="I499" s="57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</row>
    <row r="500" spans="1:29" ht="18.75" customHeight="1" x14ac:dyDescent="0.25">
      <c r="A500" s="34"/>
      <c r="B500" s="5"/>
      <c r="C500" s="5"/>
      <c r="D500" s="5"/>
      <c r="E500" s="37"/>
      <c r="F500" s="37"/>
      <c r="G500" s="37"/>
      <c r="H500" s="86"/>
      <c r="I500" s="57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</row>
    <row r="501" spans="1:29" ht="18.75" customHeight="1" x14ac:dyDescent="0.25">
      <c r="A501" s="34"/>
      <c r="B501" s="5"/>
      <c r="C501" s="5"/>
      <c r="D501" s="5"/>
      <c r="E501" s="37"/>
      <c r="F501" s="37"/>
      <c r="G501" s="37"/>
      <c r="H501" s="86"/>
      <c r="I501" s="57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</row>
    <row r="502" spans="1:29" ht="18.75" customHeight="1" x14ac:dyDescent="0.25">
      <c r="A502" s="34"/>
      <c r="B502" s="5"/>
      <c r="C502" s="5"/>
      <c r="D502" s="5"/>
      <c r="E502" s="37"/>
      <c r="F502" s="37"/>
      <c r="G502" s="37"/>
      <c r="H502" s="86"/>
      <c r="I502" s="57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</row>
    <row r="503" spans="1:29" ht="18.75" customHeight="1" x14ac:dyDescent="0.25">
      <c r="A503" s="34"/>
      <c r="B503" s="5"/>
      <c r="C503" s="5"/>
      <c r="D503" s="5"/>
      <c r="E503" s="37"/>
      <c r="F503" s="37"/>
      <c r="G503" s="37"/>
      <c r="H503" s="86"/>
      <c r="I503" s="57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</row>
    <row r="504" spans="1:29" ht="18.75" customHeight="1" x14ac:dyDescent="0.25">
      <c r="A504" s="34"/>
      <c r="B504" s="5"/>
      <c r="C504" s="5"/>
      <c r="D504" s="5"/>
      <c r="E504" s="37"/>
      <c r="F504" s="37"/>
      <c r="G504" s="37"/>
      <c r="H504" s="86"/>
      <c r="I504" s="57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</row>
    <row r="505" spans="1:29" ht="18.75" customHeight="1" x14ac:dyDescent="0.25">
      <c r="A505" s="34"/>
      <c r="B505" s="5"/>
      <c r="C505" s="5"/>
      <c r="D505" s="5"/>
      <c r="E505" s="37"/>
      <c r="F505" s="37"/>
      <c r="G505" s="37"/>
      <c r="H505" s="86"/>
      <c r="I505" s="57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</row>
    <row r="506" spans="1:29" ht="18.75" customHeight="1" x14ac:dyDescent="0.25">
      <c r="A506" s="34"/>
      <c r="B506" s="5"/>
      <c r="C506" s="5"/>
      <c r="D506" s="5"/>
      <c r="E506" s="37"/>
      <c r="F506" s="37"/>
      <c r="G506" s="37"/>
      <c r="H506" s="86"/>
      <c r="I506" s="57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</row>
    <row r="507" spans="1:29" ht="18.75" customHeight="1" x14ac:dyDescent="0.25">
      <c r="A507" s="34"/>
      <c r="B507" s="5"/>
      <c r="C507" s="5"/>
      <c r="D507" s="5"/>
      <c r="E507" s="37"/>
      <c r="F507" s="37"/>
      <c r="G507" s="37"/>
      <c r="H507" s="86"/>
      <c r="I507" s="57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</row>
    <row r="508" spans="1:29" ht="18.75" customHeight="1" x14ac:dyDescent="0.25">
      <c r="A508" s="34"/>
      <c r="B508" s="5"/>
      <c r="C508" s="5"/>
      <c r="D508" s="5"/>
      <c r="E508" s="37"/>
      <c r="F508" s="37"/>
      <c r="G508" s="37"/>
      <c r="H508" s="86"/>
      <c r="I508" s="57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</row>
    <row r="509" spans="1:29" ht="18.75" customHeight="1" x14ac:dyDescent="0.25">
      <c r="A509" s="34"/>
      <c r="B509" s="5"/>
      <c r="C509" s="5"/>
      <c r="D509" s="5"/>
      <c r="E509" s="37"/>
      <c r="F509" s="37"/>
      <c r="G509" s="37"/>
      <c r="H509" s="86"/>
      <c r="I509" s="57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</row>
    <row r="510" spans="1:29" ht="18.75" customHeight="1" x14ac:dyDescent="0.25">
      <c r="A510" s="34"/>
      <c r="B510" s="5"/>
      <c r="C510" s="5"/>
      <c r="D510" s="5"/>
      <c r="E510" s="37"/>
      <c r="F510" s="37"/>
      <c r="G510" s="37"/>
      <c r="H510" s="86"/>
      <c r="I510" s="57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</row>
    <row r="511" spans="1:29" ht="18.75" customHeight="1" x14ac:dyDescent="0.25">
      <c r="A511" s="34"/>
      <c r="B511" s="5"/>
      <c r="C511" s="5"/>
      <c r="D511" s="5"/>
      <c r="E511" s="37"/>
      <c r="F511" s="37"/>
      <c r="G511" s="37"/>
      <c r="H511" s="86"/>
      <c r="I511" s="57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</row>
    <row r="512" spans="1:29" ht="18.75" customHeight="1" x14ac:dyDescent="0.25">
      <c r="A512" s="34"/>
      <c r="B512" s="5"/>
      <c r="C512" s="5"/>
      <c r="D512" s="5"/>
      <c r="E512" s="37"/>
      <c r="F512" s="37"/>
      <c r="G512" s="37"/>
      <c r="H512" s="86"/>
      <c r="I512" s="57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</row>
    <row r="513" spans="1:29" ht="18.75" customHeight="1" x14ac:dyDescent="0.25">
      <c r="A513" s="34"/>
      <c r="B513" s="5"/>
      <c r="C513" s="5"/>
      <c r="D513" s="5"/>
      <c r="E513" s="37"/>
      <c r="F513" s="37"/>
      <c r="G513" s="37"/>
      <c r="H513" s="86"/>
      <c r="I513" s="57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</row>
    <row r="514" spans="1:29" ht="18.75" customHeight="1" x14ac:dyDescent="0.25">
      <c r="A514" s="34"/>
      <c r="B514" s="5"/>
      <c r="C514" s="5"/>
      <c r="D514" s="5"/>
      <c r="E514" s="37"/>
      <c r="F514" s="37"/>
      <c r="G514" s="37"/>
      <c r="H514" s="86"/>
      <c r="I514" s="57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</row>
    <row r="515" spans="1:29" ht="18.75" customHeight="1" x14ac:dyDescent="0.25">
      <c r="A515" s="34"/>
      <c r="B515" s="5"/>
      <c r="C515" s="5"/>
      <c r="D515" s="5"/>
      <c r="E515" s="37"/>
      <c r="F515" s="37"/>
      <c r="G515" s="37"/>
      <c r="H515" s="86"/>
      <c r="I515" s="57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</row>
    <row r="516" spans="1:29" ht="18.75" customHeight="1" x14ac:dyDescent="0.25">
      <c r="A516" s="34"/>
      <c r="B516" s="5"/>
      <c r="C516" s="5"/>
      <c r="D516" s="5"/>
      <c r="E516" s="37"/>
      <c r="F516" s="37"/>
      <c r="G516" s="37"/>
      <c r="H516" s="86"/>
      <c r="I516" s="57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</row>
    <row r="517" spans="1:29" ht="18.75" customHeight="1" x14ac:dyDescent="0.25">
      <c r="A517" s="34"/>
      <c r="B517" s="5"/>
      <c r="C517" s="5"/>
      <c r="D517" s="5"/>
      <c r="E517" s="37"/>
      <c r="F517" s="37"/>
      <c r="G517" s="37"/>
      <c r="H517" s="86"/>
      <c r="I517" s="57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</row>
    <row r="518" spans="1:29" ht="18.75" customHeight="1" x14ac:dyDescent="0.25">
      <c r="A518" s="34"/>
      <c r="B518" s="5"/>
      <c r="C518" s="5"/>
      <c r="D518" s="5"/>
      <c r="E518" s="37"/>
      <c r="F518" s="37"/>
      <c r="G518" s="37"/>
      <c r="H518" s="86"/>
      <c r="I518" s="57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</row>
    <row r="519" spans="1:29" ht="18.75" customHeight="1" x14ac:dyDescent="0.25">
      <c r="A519" s="34"/>
      <c r="B519" s="5"/>
      <c r="C519" s="5"/>
      <c r="D519" s="5"/>
      <c r="E519" s="37"/>
      <c r="F519" s="37"/>
      <c r="G519" s="37"/>
      <c r="H519" s="86"/>
      <c r="I519" s="57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</row>
    <row r="520" spans="1:29" ht="18.75" customHeight="1" x14ac:dyDescent="0.25">
      <c r="A520" s="34"/>
      <c r="B520" s="5"/>
      <c r="C520" s="5"/>
      <c r="D520" s="5"/>
      <c r="E520" s="37"/>
      <c r="F520" s="37"/>
      <c r="G520" s="37"/>
      <c r="H520" s="86"/>
      <c r="I520" s="57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</row>
    <row r="521" spans="1:29" ht="18.75" customHeight="1" x14ac:dyDescent="0.25">
      <c r="A521" s="34"/>
      <c r="B521" s="5"/>
      <c r="C521" s="5"/>
      <c r="D521" s="5"/>
      <c r="E521" s="37"/>
      <c r="F521" s="37"/>
      <c r="G521" s="37"/>
      <c r="H521" s="86"/>
      <c r="I521" s="57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</row>
    <row r="522" spans="1:29" ht="18.75" customHeight="1" x14ac:dyDescent="0.25">
      <c r="A522" s="34"/>
      <c r="B522" s="5"/>
      <c r="C522" s="5"/>
      <c r="D522" s="5"/>
      <c r="E522" s="37"/>
      <c r="F522" s="37"/>
      <c r="G522" s="37"/>
      <c r="H522" s="86"/>
      <c r="I522" s="57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</row>
    <row r="523" spans="1:29" ht="18.75" customHeight="1" x14ac:dyDescent="0.25">
      <c r="A523" s="34"/>
      <c r="B523" s="5"/>
      <c r="C523" s="5"/>
      <c r="D523" s="5"/>
      <c r="E523" s="37"/>
      <c r="F523" s="37"/>
      <c r="G523" s="37"/>
      <c r="H523" s="86"/>
      <c r="I523" s="57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</row>
    <row r="524" spans="1:29" ht="18.75" customHeight="1" x14ac:dyDescent="0.25">
      <c r="A524" s="34"/>
      <c r="B524" s="5"/>
      <c r="C524" s="5"/>
      <c r="D524" s="5"/>
      <c r="E524" s="37"/>
      <c r="F524" s="37"/>
      <c r="G524" s="37"/>
      <c r="H524" s="86"/>
      <c r="I524" s="57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</row>
    <row r="525" spans="1:29" ht="18.75" customHeight="1" x14ac:dyDescent="0.25">
      <c r="A525" s="34"/>
      <c r="B525" s="5"/>
      <c r="C525" s="5"/>
      <c r="D525" s="5"/>
      <c r="E525" s="37"/>
      <c r="F525" s="37"/>
      <c r="G525" s="37"/>
      <c r="H525" s="86"/>
      <c r="I525" s="57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</row>
    <row r="526" spans="1:29" ht="18.75" customHeight="1" x14ac:dyDescent="0.25">
      <c r="A526" s="34"/>
      <c r="B526" s="5"/>
      <c r="C526" s="5"/>
      <c r="D526" s="5"/>
      <c r="E526" s="37"/>
      <c r="F526" s="37"/>
      <c r="G526" s="37"/>
      <c r="H526" s="86"/>
      <c r="I526" s="57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</row>
    <row r="527" spans="1:29" ht="18.75" customHeight="1" x14ac:dyDescent="0.25">
      <c r="A527" s="34"/>
      <c r="B527" s="5"/>
      <c r="C527" s="5"/>
      <c r="D527" s="5"/>
      <c r="E527" s="37"/>
      <c r="F527" s="37"/>
      <c r="G527" s="37"/>
      <c r="H527" s="86"/>
      <c r="I527" s="57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</row>
    <row r="528" spans="1:29" ht="18.75" customHeight="1" x14ac:dyDescent="0.25">
      <c r="A528" s="34"/>
      <c r="B528" s="5"/>
      <c r="C528" s="5"/>
      <c r="D528" s="5"/>
      <c r="E528" s="37"/>
      <c r="F528" s="37"/>
      <c r="G528" s="37"/>
      <c r="H528" s="86"/>
      <c r="I528" s="57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</row>
    <row r="529" spans="1:29" ht="18.75" customHeight="1" x14ac:dyDescent="0.25">
      <c r="A529" s="34"/>
      <c r="B529" s="5"/>
      <c r="C529" s="5"/>
      <c r="D529" s="5"/>
      <c r="E529" s="37"/>
      <c r="F529" s="37"/>
      <c r="G529" s="37"/>
      <c r="H529" s="86"/>
      <c r="I529" s="57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</row>
    <row r="530" spans="1:29" ht="18.75" customHeight="1" x14ac:dyDescent="0.25">
      <c r="A530" s="34"/>
      <c r="B530" s="5"/>
      <c r="C530" s="5"/>
      <c r="D530" s="5"/>
      <c r="E530" s="37"/>
      <c r="F530" s="37"/>
      <c r="G530" s="37"/>
      <c r="H530" s="86"/>
      <c r="I530" s="57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</row>
    <row r="531" spans="1:29" ht="18.75" customHeight="1" x14ac:dyDescent="0.25">
      <c r="A531" s="34"/>
      <c r="B531" s="5"/>
      <c r="C531" s="5"/>
      <c r="D531" s="5"/>
      <c r="E531" s="37"/>
      <c r="F531" s="37"/>
      <c r="G531" s="37"/>
      <c r="H531" s="86"/>
      <c r="I531" s="57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</row>
    <row r="532" spans="1:29" ht="18.75" customHeight="1" x14ac:dyDescent="0.25">
      <c r="A532" s="34"/>
      <c r="B532" s="5"/>
      <c r="C532" s="5"/>
      <c r="D532" s="5"/>
      <c r="E532" s="37"/>
      <c r="F532" s="37"/>
      <c r="G532" s="37"/>
      <c r="H532" s="86"/>
      <c r="I532" s="57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</row>
    <row r="533" spans="1:29" ht="18.75" customHeight="1" x14ac:dyDescent="0.25">
      <c r="A533" s="34"/>
      <c r="B533" s="5"/>
      <c r="C533" s="5"/>
      <c r="D533" s="5"/>
      <c r="E533" s="37"/>
      <c r="F533" s="37"/>
      <c r="G533" s="37"/>
      <c r="H533" s="86"/>
      <c r="I533" s="57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</row>
    <row r="534" spans="1:29" ht="18.75" customHeight="1" x14ac:dyDescent="0.25">
      <c r="A534" s="34"/>
      <c r="B534" s="5"/>
      <c r="C534" s="5"/>
      <c r="D534" s="5"/>
      <c r="E534" s="37"/>
      <c r="F534" s="37"/>
      <c r="G534" s="37"/>
      <c r="H534" s="86"/>
      <c r="I534" s="57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</row>
    <row r="535" spans="1:29" ht="18.75" customHeight="1" x14ac:dyDescent="0.25">
      <c r="A535" s="34"/>
      <c r="B535" s="5"/>
      <c r="C535" s="5"/>
      <c r="D535" s="5"/>
      <c r="E535" s="37"/>
      <c r="F535" s="37"/>
      <c r="G535" s="37"/>
      <c r="H535" s="86"/>
      <c r="I535" s="57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</row>
    <row r="536" spans="1:29" ht="18.75" customHeight="1" x14ac:dyDescent="0.25">
      <c r="A536" s="34"/>
      <c r="B536" s="5"/>
      <c r="C536" s="5"/>
      <c r="D536" s="5"/>
      <c r="E536" s="37"/>
      <c r="F536" s="37"/>
      <c r="G536" s="37"/>
      <c r="H536" s="86"/>
      <c r="I536" s="57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</row>
    <row r="537" spans="1:29" ht="18.75" customHeight="1" x14ac:dyDescent="0.25">
      <c r="A537" s="34"/>
      <c r="B537" s="5"/>
      <c r="C537" s="5"/>
      <c r="D537" s="5"/>
      <c r="E537" s="37"/>
      <c r="F537" s="37"/>
      <c r="G537" s="37"/>
      <c r="H537" s="86"/>
      <c r="I537" s="57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</row>
    <row r="538" spans="1:29" ht="18.75" customHeight="1" x14ac:dyDescent="0.25">
      <c r="A538" s="34"/>
      <c r="B538" s="5"/>
      <c r="C538" s="5"/>
      <c r="D538" s="5"/>
      <c r="E538" s="37"/>
      <c r="F538" s="37"/>
      <c r="G538" s="37"/>
      <c r="H538" s="86"/>
      <c r="I538" s="57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</row>
    <row r="539" spans="1:29" ht="18.75" customHeight="1" x14ac:dyDescent="0.25">
      <c r="A539" s="34"/>
      <c r="B539" s="5"/>
      <c r="C539" s="5"/>
      <c r="D539" s="5"/>
      <c r="E539" s="37"/>
      <c r="F539" s="37"/>
      <c r="G539" s="37"/>
      <c r="H539" s="86"/>
      <c r="I539" s="57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</row>
    <row r="540" spans="1:29" ht="18.75" customHeight="1" x14ac:dyDescent="0.25">
      <c r="A540" s="34"/>
      <c r="B540" s="5"/>
      <c r="C540" s="5"/>
      <c r="D540" s="5"/>
      <c r="E540" s="37"/>
      <c r="F540" s="37"/>
      <c r="G540" s="37"/>
      <c r="H540" s="86"/>
      <c r="I540" s="57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</row>
    <row r="541" spans="1:29" ht="18.75" customHeight="1" x14ac:dyDescent="0.25">
      <c r="A541" s="34"/>
      <c r="B541" s="5"/>
      <c r="C541" s="5"/>
      <c r="D541" s="5"/>
      <c r="E541" s="37"/>
      <c r="F541" s="37"/>
      <c r="G541" s="37"/>
      <c r="H541" s="86"/>
      <c r="I541" s="57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</row>
    <row r="542" spans="1:29" ht="18.75" customHeight="1" x14ac:dyDescent="0.25">
      <c r="A542" s="34"/>
      <c r="B542" s="5"/>
      <c r="C542" s="5"/>
      <c r="D542" s="5"/>
      <c r="E542" s="37"/>
      <c r="F542" s="37"/>
      <c r="G542" s="37"/>
      <c r="H542" s="86"/>
      <c r="I542" s="57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</row>
    <row r="543" spans="1:29" ht="18.75" customHeight="1" x14ac:dyDescent="0.25">
      <c r="A543" s="34"/>
      <c r="B543" s="5"/>
      <c r="C543" s="5"/>
      <c r="D543" s="5"/>
      <c r="E543" s="37"/>
      <c r="F543" s="37"/>
      <c r="G543" s="37"/>
      <c r="H543" s="86"/>
      <c r="I543" s="57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</row>
    <row r="544" spans="1:29" ht="18.75" customHeight="1" x14ac:dyDescent="0.25">
      <c r="A544" s="34"/>
      <c r="B544" s="5"/>
      <c r="C544" s="5"/>
      <c r="D544" s="5"/>
      <c r="E544" s="37"/>
      <c r="F544" s="37"/>
      <c r="G544" s="37"/>
      <c r="H544" s="86"/>
      <c r="I544" s="57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</row>
    <row r="545" spans="1:29" ht="18.75" customHeight="1" x14ac:dyDescent="0.25">
      <c r="A545" s="34"/>
      <c r="B545" s="5"/>
      <c r="C545" s="5"/>
      <c r="D545" s="5"/>
      <c r="E545" s="37"/>
      <c r="F545" s="37"/>
      <c r="G545" s="37"/>
      <c r="H545" s="86"/>
      <c r="I545" s="57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</row>
    <row r="546" spans="1:29" ht="18.75" customHeight="1" x14ac:dyDescent="0.25">
      <c r="A546" s="34"/>
      <c r="B546" s="5"/>
      <c r="C546" s="5"/>
      <c r="D546" s="5"/>
      <c r="E546" s="37"/>
      <c r="F546" s="37"/>
      <c r="G546" s="37"/>
      <c r="H546" s="86"/>
      <c r="I546" s="57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</row>
    <row r="547" spans="1:29" ht="18.75" customHeight="1" x14ac:dyDescent="0.25">
      <c r="A547" s="34"/>
      <c r="B547" s="5"/>
      <c r="C547" s="5"/>
      <c r="D547" s="5"/>
      <c r="E547" s="37"/>
      <c r="F547" s="37"/>
      <c r="G547" s="37"/>
      <c r="H547" s="86"/>
      <c r="I547" s="57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</row>
    <row r="548" spans="1:29" ht="18.75" customHeight="1" x14ac:dyDescent="0.25">
      <c r="A548" s="34"/>
      <c r="B548" s="5"/>
      <c r="C548" s="5"/>
      <c r="D548" s="5"/>
      <c r="E548" s="37"/>
      <c r="F548" s="37"/>
      <c r="G548" s="37"/>
      <c r="H548" s="86"/>
      <c r="I548" s="57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</row>
    <row r="549" spans="1:29" ht="18.75" customHeight="1" x14ac:dyDescent="0.25">
      <c r="A549" s="34"/>
      <c r="B549" s="5"/>
      <c r="C549" s="5"/>
      <c r="D549" s="5"/>
      <c r="E549" s="37"/>
      <c r="F549" s="37"/>
      <c r="G549" s="37"/>
      <c r="H549" s="86"/>
      <c r="I549" s="57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</row>
    <row r="550" spans="1:29" ht="18.75" customHeight="1" x14ac:dyDescent="0.25">
      <c r="A550" s="34"/>
      <c r="B550" s="5"/>
      <c r="C550" s="5"/>
      <c r="D550" s="5"/>
      <c r="E550" s="37"/>
      <c r="F550" s="37"/>
      <c r="G550" s="37"/>
      <c r="H550" s="86"/>
      <c r="I550" s="57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</row>
    <row r="551" spans="1:29" ht="18.75" customHeight="1" x14ac:dyDescent="0.25">
      <c r="A551" s="34"/>
      <c r="B551" s="5"/>
      <c r="C551" s="5"/>
      <c r="D551" s="5"/>
      <c r="E551" s="37"/>
      <c r="F551" s="37"/>
      <c r="G551" s="37"/>
      <c r="H551" s="86"/>
      <c r="I551" s="57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</row>
    <row r="552" spans="1:29" ht="18.75" customHeight="1" x14ac:dyDescent="0.25">
      <c r="A552" s="34"/>
      <c r="B552" s="5"/>
      <c r="C552" s="5"/>
      <c r="D552" s="5"/>
      <c r="E552" s="37"/>
      <c r="F552" s="37"/>
      <c r="G552" s="37"/>
      <c r="H552" s="86"/>
      <c r="I552" s="57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</row>
    <row r="553" spans="1:29" ht="18.75" customHeight="1" x14ac:dyDescent="0.25">
      <c r="A553" s="34"/>
      <c r="B553" s="5"/>
      <c r="C553" s="5"/>
      <c r="D553" s="5"/>
      <c r="E553" s="37"/>
      <c r="F553" s="37"/>
      <c r="G553" s="37"/>
      <c r="H553" s="86"/>
      <c r="I553" s="57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</row>
    <row r="554" spans="1:29" ht="18.75" customHeight="1" x14ac:dyDescent="0.25">
      <c r="A554" s="34"/>
      <c r="B554" s="5"/>
      <c r="C554" s="5"/>
      <c r="D554" s="5"/>
      <c r="E554" s="37"/>
      <c r="F554" s="37"/>
      <c r="G554" s="37"/>
      <c r="H554" s="86"/>
      <c r="I554" s="57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</row>
    <row r="555" spans="1:29" ht="18.75" customHeight="1" x14ac:dyDescent="0.25">
      <c r="A555" s="34"/>
      <c r="B555" s="5"/>
      <c r="C555" s="5"/>
      <c r="D555" s="5"/>
      <c r="E555" s="37"/>
      <c r="F555" s="37"/>
      <c r="G555" s="37"/>
      <c r="H555" s="86"/>
      <c r="I555" s="57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</row>
    <row r="556" spans="1:29" ht="18.75" customHeight="1" x14ac:dyDescent="0.25">
      <c r="A556" s="34"/>
      <c r="B556" s="5"/>
      <c r="C556" s="5"/>
      <c r="D556" s="5"/>
      <c r="E556" s="37"/>
      <c r="F556" s="37"/>
      <c r="G556" s="37"/>
      <c r="H556" s="86"/>
      <c r="I556" s="57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</row>
    <row r="557" spans="1:29" ht="18.75" customHeight="1" x14ac:dyDescent="0.25">
      <c r="A557" s="34"/>
      <c r="B557" s="5"/>
      <c r="C557" s="5"/>
      <c r="D557" s="5"/>
      <c r="E557" s="37"/>
      <c r="F557" s="37"/>
      <c r="G557" s="37"/>
      <c r="H557" s="86"/>
      <c r="I557" s="57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</row>
    <row r="558" spans="1:29" ht="18.75" customHeight="1" x14ac:dyDescent="0.25">
      <c r="A558" s="34"/>
      <c r="B558" s="5"/>
      <c r="C558" s="5"/>
      <c r="D558" s="5"/>
      <c r="E558" s="37"/>
      <c r="F558" s="37"/>
      <c r="G558" s="37"/>
      <c r="H558" s="86"/>
      <c r="I558" s="57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</row>
    <row r="559" spans="1:29" ht="18.75" customHeight="1" x14ac:dyDescent="0.25">
      <c r="A559" s="34"/>
      <c r="B559" s="5"/>
      <c r="C559" s="5"/>
      <c r="D559" s="5"/>
      <c r="E559" s="37"/>
      <c r="F559" s="37"/>
      <c r="G559" s="37"/>
      <c r="H559" s="86"/>
      <c r="I559" s="57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</row>
    <row r="560" spans="1:29" ht="18.75" customHeight="1" x14ac:dyDescent="0.25">
      <c r="A560" s="34"/>
      <c r="B560" s="5"/>
      <c r="C560" s="5"/>
      <c r="D560" s="5"/>
      <c r="E560" s="37"/>
      <c r="F560" s="37"/>
      <c r="G560" s="37"/>
      <c r="H560" s="86"/>
      <c r="I560" s="57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</row>
    <row r="561" spans="1:29" ht="18.75" customHeight="1" x14ac:dyDescent="0.25">
      <c r="A561" s="34"/>
      <c r="B561" s="5"/>
      <c r="C561" s="5"/>
      <c r="D561" s="5"/>
      <c r="E561" s="37"/>
      <c r="F561" s="37"/>
      <c r="G561" s="37"/>
      <c r="H561" s="86"/>
      <c r="I561" s="57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</row>
    <row r="562" spans="1:29" ht="18.75" customHeight="1" x14ac:dyDescent="0.25">
      <c r="A562" s="34"/>
      <c r="B562" s="5"/>
      <c r="C562" s="5"/>
      <c r="D562" s="5"/>
      <c r="E562" s="37"/>
      <c r="F562" s="37"/>
      <c r="G562" s="37"/>
      <c r="H562" s="86"/>
      <c r="I562" s="57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</row>
    <row r="563" spans="1:29" ht="18.75" customHeight="1" x14ac:dyDescent="0.25">
      <c r="A563" s="34"/>
      <c r="B563" s="5"/>
      <c r="C563" s="5"/>
      <c r="D563" s="5"/>
      <c r="E563" s="37"/>
      <c r="F563" s="37"/>
      <c r="G563" s="37"/>
      <c r="H563" s="86"/>
      <c r="I563" s="57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</row>
    <row r="564" spans="1:29" ht="18.75" customHeight="1" x14ac:dyDescent="0.25">
      <c r="A564" s="34"/>
      <c r="B564" s="5"/>
      <c r="C564" s="5"/>
      <c r="D564" s="5"/>
      <c r="E564" s="37"/>
      <c r="F564" s="37"/>
      <c r="G564" s="37"/>
      <c r="H564" s="86"/>
      <c r="I564" s="57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</row>
    <row r="565" spans="1:29" ht="18.75" customHeight="1" x14ac:dyDescent="0.25">
      <c r="A565" s="34"/>
      <c r="B565" s="5"/>
      <c r="C565" s="5"/>
      <c r="D565" s="5"/>
      <c r="E565" s="37"/>
      <c r="F565" s="37"/>
      <c r="G565" s="37"/>
      <c r="H565" s="86"/>
      <c r="I565" s="57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</row>
    <row r="566" spans="1:29" ht="18.75" customHeight="1" x14ac:dyDescent="0.25">
      <c r="A566" s="34"/>
      <c r="B566" s="5"/>
      <c r="C566" s="5"/>
      <c r="D566" s="5"/>
      <c r="E566" s="37"/>
      <c r="F566" s="37"/>
      <c r="G566" s="37"/>
      <c r="H566" s="86"/>
      <c r="I566" s="57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</row>
    <row r="567" spans="1:29" ht="18.75" customHeight="1" x14ac:dyDescent="0.25">
      <c r="A567" s="34"/>
      <c r="B567" s="5"/>
      <c r="C567" s="5"/>
      <c r="D567" s="5"/>
      <c r="E567" s="37"/>
      <c r="F567" s="37"/>
      <c r="G567" s="37"/>
      <c r="H567" s="86"/>
      <c r="I567" s="57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</row>
    <row r="568" spans="1:29" ht="18.75" customHeight="1" x14ac:dyDescent="0.25">
      <c r="A568" s="34"/>
      <c r="B568" s="5"/>
      <c r="C568" s="5"/>
      <c r="D568" s="5"/>
      <c r="E568" s="37"/>
      <c r="F568" s="37"/>
      <c r="G568" s="37"/>
      <c r="H568" s="86"/>
      <c r="I568" s="57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</row>
    <row r="569" spans="1:29" ht="18.75" customHeight="1" x14ac:dyDescent="0.25">
      <c r="A569" s="34"/>
      <c r="B569" s="5"/>
      <c r="C569" s="5"/>
      <c r="D569" s="5"/>
      <c r="E569" s="37"/>
      <c r="F569" s="37"/>
      <c r="G569" s="37"/>
      <c r="H569" s="86"/>
      <c r="I569" s="57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</row>
    <row r="570" spans="1:29" ht="18.75" customHeight="1" x14ac:dyDescent="0.25">
      <c r="A570" s="34"/>
      <c r="B570" s="5"/>
      <c r="C570" s="5"/>
      <c r="D570" s="5"/>
      <c r="E570" s="37"/>
      <c r="F570" s="37"/>
      <c r="G570" s="37"/>
      <c r="H570" s="86"/>
      <c r="I570" s="57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</row>
    <row r="571" spans="1:29" ht="18.75" customHeight="1" x14ac:dyDescent="0.25">
      <c r="A571" s="34"/>
      <c r="B571" s="5"/>
      <c r="C571" s="5"/>
      <c r="D571" s="5"/>
      <c r="E571" s="37"/>
      <c r="F571" s="37"/>
      <c r="G571" s="37"/>
      <c r="H571" s="86"/>
      <c r="I571" s="57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</row>
    <row r="572" spans="1:29" ht="18.75" customHeight="1" x14ac:dyDescent="0.25">
      <c r="A572" s="34"/>
      <c r="B572" s="5"/>
      <c r="C572" s="5"/>
      <c r="D572" s="5"/>
      <c r="E572" s="37"/>
      <c r="F572" s="37"/>
      <c r="G572" s="37"/>
      <c r="H572" s="86"/>
      <c r="I572" s="57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</row>
    <row r="573" spans="1:29" ht="18.75" customHeight="1" x14ac:dyDescent="0.25">
      <c r="A573" s="34"/>
      <c r="B573" s="5"/>
      <c r="C573" s="5"/>
      <c r="D573" s="5"/>
      <c r="E573" s="37"/>
      <c r="F573" s="37"/>
      <c r="G573" s="37"/>
      <c r="H573" s="86"/>
      <c r="I573" s="57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</row>
    <row r="574" spans="1:29" ht="18.75" customHeight="1" x14ac:dyDescent="0.25">
      <c r="A574" s="34"/>
      <c r="B574" s="5"/>
      <c r="C574" s="5"/>
      <c r="D574" s="5"/>
      <c r="E574" s="37"/>
      <c r="F574" s="37"/>
      <c r="G574" s="37"/>
      <c r="H574" s="86"/>
      <c r="I574" s="57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</row>
    <row r="575" spans="1:29" ht="18.75" customHeight="1" x14ac:dyDescent="0.25">
      <c r="A575" s="34"/>
      <c r="B575" s="5"/>
      <c r="C575" s="5"/>
      <c r="D575" s="5"/>
      <c r="E575" s="37"/>
      <c r="F575" s="37"/>
      <c r="G575" s="37"/>
      <c r="H575" s="86"/>
      <c r="I575" s="57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</row>
    <row r="576" spans="1:29" ht="18.75" customHeight="1" x14ac:dyDescent="0.25">
      <c r="A576" s="34"/>
      <c r="B576" s="5"/>
      <c r="C576" s="5"/>
      <c r="D576" s="5"/>
      <c r="E576" s="37"/>
      <c r="F576" s="37"/>
      <c r="G576" s="37"/>
      <c r="H576" s="86"/>
      <c r="I576" s="57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</row>
    <row r="577" spans="1:29" ht="18.75" customHeight="1" x14ac:dyDescent="0.25">
      <c r="A577" s="34"/>
      <c r="B577" s="5"/>
      <c r="C577" s="5"/>
      <c r="D577" s="5"/>
      <c r="E577" s="37"/>
      <c r="F577" s="37"/>
      <c r="G577" s="37"/>
      <c r="H577" s="86"/>
      <c r="I577" s="57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</row>
    <row r="578" spans="1:29" ht="18.75" customHeight="1" x14ac:dyDescent="0.25">
      <c r="A578" s="34"/>
      <c r="B578" s="5"/>
      <c r="C578" s="5"/>
      <c r="D578" s="5"/>
      <c r="E578" s="37"/>
      <c r="F578" s="37"/>
      <c r="G578" s="37"/>
      <c r="H578" s="86"/>
      <c r="I578" s="57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</row>
    <row r="579" spans="1:29" ht="18.75" customHeight="1" x14ac:dyDescent="0.25">
      <c r="A579" s="34"/>
      <c r="B579" s="5"/>
      <c r="C579" s="5"/>
      <c r="D579" s="5"/>
      <c r="E579" s="37"/>
      <c r="F579" s="37"/>
      <c r="G579" s="37"/>
      <c r="H579" s="86"/>
      <c r="I579" s="57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</row>
    <row r="580" spans="1:29" ht="18.75" customHeight="1" x14ac:dyDescent="0.25">
      <c r="A580" s="34"/>
      <c r="B580" s="5"/>
      <c r="C580" s="5"/>
      <c r="D580" s="5"/>
      <c r="E580" s="37"/>
      <c r="F580" s="37"/>
      <c r="G580" s="37"/>
      <c r="H580" s="86"/>
      <c r="I580" s="57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</row>
    <row r="581" spans="1:29" ht="18.75" customHeight="1" x14ac:dyDescent="0.25">
      <c r="A581" s="34"/>
      <c r="B581" s="5"/>
      <c r="C581" s="5"/>
      <c r="D581" s="5"/>
      <c r="E581" s="37"/>
      <c r="F581" s="37"/>
      <c r="G581" s="37"/>
      <c r="H581" s="86"/>
      <c r="I581" s="57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</row>
    <row r="582" spans="1:29" ht="18.75" customHeight="1" x14ac:dyDescent="0.25">
      <c r="A582" s="34"/>
      <c r="B582" s="5"/>
      <c r="C582" s="5"/>
      <c r="D582" s="5"/>
      <c r="E582" s="37"/>
      <c r="F582" s="37"/>
      <c r="G582" s="37"/>
      <c r="H582" s="86"/>
      <c r="I582" s="57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</row>
    <row r="583" spans="1:29" ht="18.75" customHeight="1" x14ac:dyDescent="0.25">
      <c r="A583" s="34"/>
      <c r="B583" s="5"/>
      <c r="C583" s="5"/>
      <c r="D583" s="5"/>
      <c r="E583" s="37"/>
      <c r="F583" s="37"/>
      <c r="G583" s="37"/>
      <c r="H583" s="86"/>
      <c r="I583" s="57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</row>
    <row r="584" spans="1:29" ht="18.75" customHeight="1" x14ac:dyDescent="0.25">
      <c r="A584" s="34"/>
      <c r="B584" s="5"/>
      <c r="C584" s="5"/>
      <c r="D584" s="5"/>
      <c r="E584" s="37"/>
      <c r="F584" s="37"/>
      <c r="G584" s="37"/>
      <c r="H584" s="86"/>
      <c r="I584" s="57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</row>
    <row r="585" spans="1:29" ht="18.75" customHeight="1" x14ac:dyDescent="0.25">
      <c r="A585" s="34"/>
      <c r="B585" s="5"/>
      <c r="C585" s="5"/>
      <c r="D585" s="5"/>
      <c r="E585" s="37"/>
      <c r="F585" s="37"/>
      <c r="G585" s="37"/>
      <c r="H585" s="86"/>
      <c r="I585" s="57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</row>
    <row r="586" spans="1:29" ht="18.75" customHeight="1" x14ac:dyDescent="0.25">
      <c r="A586" s="34"/>
      <c r="B586" s="5"/>
      <c r="C586" s="5"/>
      <c r="D586" s="5"/>
      <c r="E586" s="37"/>
      <c r="F586" s="37"/>
      <c r="G586" s="37"/>
      <c r="H586" s="86"/>
      <c r="I586" s="57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</row>
    <row r="587" spans="1:29" ht="18.75" customHeight="1" x14ac:dyDescent="0.25">
      <c r="A587" s="34"/>
      <c r="B587" s="5"/>
      <c r="C587" s="5"/>
      <c r="D587" s="5"/>
      <c r="E587" s="37"/>
      <c r="F587" s="37"/>
      <c r="G587" s="37"/>
      <c r="H587" s="86"/>
      <c r="I587" s="57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</row>
    <row r="588" spans="1:29" ht="18.75" customHeight="1" x14ac:dyDescent="0.25">
      <c r="A588" s="34"/>
      <c r="B588" s="5"/>
      <c r="C588" s="5"/>
      <c r="D588" s="5"/>
      <c r="E588" s="37"/>
      <c r="F588" s="37"/>
      <c r="G588" s="37"/>
      <c r="H588" s="86"/>
      <c r="I588" s="57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</row>
    <row r="589" spans="1:29" ht="18.75" customHeight="1" x14ac:dyDescent="0.25">
      <c r="A589" s="34"/>
      <c r="B589" s="5"/>
      <c r="C589" s="5"/>
      <c r="D589" s="5"/>
      <c r="E589" s="37"/>
      <c r="F589" s="37"/>
      <c r="G589" s="37"/>
      <c r="H589" s="86"/>
      <c r="I589" s="57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</row>
    <row r="590" spans="1:29" ht="18.75" customHeight="1" x14ac:dyDescent="0.25">
      <c r="A590" s="34"/>
      <c r="B590" s="5"/>
      <c r="C590" s="5"/>
      <c r="D590" s="5"/>
      <c r="E590" s="37"/>
      <c r="F590" s="37"/>
      <c r="G590" s="37"/>
      <c r="H590" s="86"/>
      <c r="I590" s="57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</row>
    <row r="591" spans="1:29" ht="18.75" customHeight="1" x14ac:dyDescent="0.25">
      <c r="A591" s="34"/>
      <c r="B591" s="5"/>
      <c r="C591" s="5"/>
      <c r="D591" s="5"/>
      <c r="E591" s="37"/>
      <c r="F591" s="37"/>
      <c r="G591" s="37"/>
      <c r="H591" s="86"/>
      <c r="I591" s="57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</row>
    <row r="592" spans="1:29" ht="18.75" customHeight="1" x14ac:dyDescent="0.25">
      <c r="A592" s="34"/>
      <c r="B592" s="5"/>
      <c r="C592" s="5"/>
      <c r="D592" s="5"/>
      <c r="E592" s="37"/>
      <c r="F592" s="37"/>
      <c r="G592" s="37"/>
      <c r="H592" s="86"/>
      <c r="I592" s="57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</row>
    <row r="593" spans="1:29" ht="18.75" customHeight="1" x14ac:dyDescent="0.25">
      <c r="A593" s="34"/>
      <c r="B593" s="5"/>
      <c r="C593" s="5"/>
      <c r="D593" s="5"/>
      <c r="E593" s="37"/>
      <c r="F593" s="37"/>
      <c r="G593" s="37"/>
      <c r="H593" s="86"/>
      <c r="I593" s="57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</row>
    <row r="594" spans="1:29" ht="18.75" customHeight="1" x14ac:dyDescent="0.25">
      <c r="A594" s="34"/>
      <c r="B594" s="5"/>
      <c r="C594" s="5"/>
      <c r="D594" s="5"/>
      <c r="E594" s="37"/>
      <c r="F594" s="37"/>
      <c r="G594" s="37"/>
      <c r="H594" s="86"/>
      <c r="I594" s="57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</row>
    <row r="595" spans="1:29" ht="18.75" customHeight="1" x14ac:dyDescent="0.25">
      <c r="A595" s="34"/>
      <c r="B595" s="5"/>
      <c r="C595" s="5"/>
      <c r="D595" s="5"/>
      <c r="E595" s="37"/>
      <c r="F595" s="37"/>
      <c r="G595" s="37"/>
      <c r="H595" s="86"/>
      <c r="I595" s="57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</row>
    <row r="596" spans="1:29" ht="18.75" customHeight="1" x14ac:dyDescent="0.25">
      <c r="A596" s="34"/>
      <c r="B596" s="5"/>
      <c r="C596" s="5"/>
      <c r="D596" s="5"/>
      <c r="E596" s="37"/>
      <c r="F596" s="37"/>
      <c r="G596" s="37"/>
      <c r="H596" s="86"/>
      <c r="I596" s="57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</row>
    <row r="597" spans="1:29" ht="18.75" customHeight="1" x14ac:dyDescent="0.25">
      <c r="A597" s="34"/>
      <c r="B597" s="5"/>
      <c r="C597" s="5"/>
      <c r="D597" s="5"/>
      <c r="E597" s="37"/>
      <c r="F597" s="37"/>
      <c r="G597" s="37"/>
      <c r="H597" s="86"/>
      <c r="I597" s="57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</row>
    <row r="598" spans="1:29" ht="18.75" customHeight="1" x14ac:dyDescent="0.25">
      <c r="A598" s="34"/>
      <c r="B598" s="5"/>
      <c r="C598" s="5"/>
      <c r="D598" s="5"/>
      <c r="E598" s="37"/>
      <c r="F598" s="37"/>
      <c r="G598" s="37"/>
      <c r="H598" s="86"/>
      <c r="I598" s="57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</row>
    <row r="599" spans="1:29" ht="18.75" customHeight="1" x14ac:dyDescent="0.25">
      <c r="A599" s="34"/>
      <c r="B599" s="5"/>
      <c r="C599" s="5"/>
      <c r="D599" s="5"/>
      <c r="E599" s="37"/>
      <c r="F599" s="37"/>
      <c r="G599" s="37"/>
      <c r="H599" s="86"/>
      <c r="I599" s="57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</row>
    <row r="600" spans="1:29" ht="18.75" customHeight="1" x14ac:dyDescent="0.25">
      <c r="A600" s="34"/>
      <c r="B600" s="5"/>
      <c r="C600" s="5"/>
      <c r="D600" s="5"/>
      <c r="E600" s="37"/>
      <c r="F600" s="37"/>
      <c r="G600" s="37"/>
      <c r="H600" s="86"/>
      <c r="I600" s="57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</row>
    <row r="601" spans="1:29" ht="18.75" customHeight="1" x14ac:dyDescent="0.25">
      <c r="A601" s="34"/>
      <c r="B601" s="5"/>
      <c r="C601" s="5"/>
      <c r="D601" s="5"/>
      <c r="E601" s="37"/>
      <c r="F601" s="37"/>
      <c r="G601" s="37"/>
      <c r="H601" s="86"/>
      <c r="I601" s="57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</row>
    <row r="602" spans="1:29" ht="18.75" customHeight="1" x14ac:dyDescent="0.25">
      <c r="A602" s="34"/>
      <c r="B602" s="5"/>
      <c r="C602" s="5"/>
      <c r="D602" s="5"/>
      <c r="E602" s="37"/>
      <c r="F602" s="37"/>
      <c r="G602" s="37"/>
      <c r="H602" s="86"/>
      <c r="I602" s="57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</row>
    <row r="603" spans="1:29" ht="18.75" customHeight="1" x14ac:dyDescent="0.25">
      <c r="A603" s="34"/>
      <c r="B603" s="5"/>
      <c r="C603" s="5"/>
      <c r="D603" s="5"/>
      <c r="E603" s="37"/>
      <c r="F603" s="37"/>
      <c r="G603" s="37"/>
      <c r="H603" s="86"/>
      <c r="I603" s="57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</row>
    <row r="604" spans="1:29" ht="18.75" customHeight="1" x14ac:dyDescent="0.25">
      <c r="A604" s="34"/>
      <c r="B604" s="5"/>
      <c r="C604" s="5"/>
      <c r="D604" s="5"/>
      <c r="E604" s="37"/>
      <c r="F604" s="37"/>
      <c r="G604" s="37"/>
      <c r="H604" s="86"/>
      <c r="I604" s="57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</row>
    <row r="605" spans="1:29" ht="18.75" customHeight="1" x14ac:dyDescent="0.25">
      <c r="A605" s="34"/>
      <c r="B605" s="5"/>
      <c r="C605" s="5"/>
      <c r="D605" s="5"/>
      <c r="E605" s="37"/>
      <c r="F605" s="37"/>
      <c r="G605" s="37"/>
      <c r="H605" s="86"/>
      <c r="I605" s="57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</row>
    <row r="606" spans="1:29" ht="18.75" customHeight="1" x14ac:dyDescent="0.25">
      <c r="A606" s="34"/>
      <c r="B606" s="5"/>
      <c r="C606" s="5"/>
      <c r="D606" s="5"/>
      <c r="E606" s="37"/>
      <c r="F606" s="37"/>
      <c r="G606" s="37"/>
      <c r="H606" s="86"/>
      <c r="I606" s="57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</row>
    <row r="607" spans="1:29" ht="18.75" customHeight="1" x14ac:dyDescent="0.25">
      <c r="A607" s="34"/>
      <c r="B607" s="5"/>
      <c r="C607" s="5"/>
      <c r="D607" s="5"/>
      <c r="E607" s="37"/>
      <c r="F607" s="37"/>
      <c r="G607" s="37"/>
      <c r="H607" s="86"/>
      <c r="I607" s="57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</row>
    <row r="608" spans="1:29" ht="18.75" customHeight="1" x14ac:dyDescent="0.25">
      <c r="A608" s="34"/>
      <c r="B608" s="5"/>
      <c r="C608" s="5"/>
      <c r="D608" s="5"/>
      <c r="E608" s="37"/>
      <c r="F608" s="37"/>
      <c r="G608" s="37"/>
      <c r="H608" s="86"/>
      <c r="I608" s="57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</row>
    <row r="609" spans="1:29" ht="18.75" customHeight="1" x14ac:dyDescent="0.25">
      <c r="A609" s="34"/>
      <c r="B609" s="5"/>
      <c r="C609" s="5"/>
      <c r="D609" s="5"/>
      <c r="E609" s="37"/>
      <c r="F609" s="37"/>
      <c r="G609" s="37"/>
      <c r="H609" s="86"/>
      <c r="I609" s="57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</row>
    <row r="610" spans="1:29" ht="18.75" customHeight="1" x14ac:dyDescent="0.25">
      <c r="A610" s="34"/>
      <c r="B610" s="5"/>
      <c r="C610" s="5"/>
      <c r="D610" s="5"/>
      <c r="E610" s="37"/>
      <c r="F610" s="37"/>
      <c r="G610" s="37"/>
      <c r="H610" s="86"/>
      <c r="I610" s="57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</row>
    <row r="611" spans="1:29" ht="18.75" customHeight="1" x14ac:dyDescent="0.25">
      <c r="A611" s="34"/>
      <c r="B611" s="5"/>
      <c r="C611" s="5"/>
      <c r="D611" s="5"/>
      <c r="E611" s="37"/>
      <c r="F611" s="37"/>
      <c r="G611" s="37"/>
      <c r="H611" s="86"/>
      <c r="I611" s="57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</row>
    <row r="612" spans="1:29" ht="18.75" customHeight="1" x14ac:dyDescent="0.25">
      <c r="A612" s="34"/>
      <c r="B612" s="5"/>
      <c r="C612" s="5"/>
      <c r="D612" s="5"/>
      <c r="E612" s="37"/>
      <c r="F612" s="37"/>
      <c r="G612" s="37"/>
      <c r="H612" s="86"/>
      <c r="I612" s="57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</row>
    <row r="613" spans="1:29" ht="18.75" customHeight="1" x14ac:dyDescent="0.25">
      <c r="A613" s="34"/>
      <c r="B613" s="5"/>
      <c r="C613" s="5"/>
      <c r="D613" s="5"/>
      <c r="E613" s="37"/>
      <c r="F613" s="37"/>
      <c r="G613" s="37"/>
      <c r="H613" s="86"/>
      <c r="I613" s="57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</row>
    <row r="614" spans="1:29" ht="18.75" customHeight="1" x14ac:dyDescent="0.25">
      <c r="A614" s="34"/>
      <c r="B614" s="5"/>
      <c r="C614" s="5"/>
      <c r="D614" s="5"/>
      <c r="E614" s="37"/>
      <c r="F614" s="37"/>
      <c r="G614" s="37"/>
      <c r="H614" s="86"/>
      <c r="I614" s="57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</row>
    <row r="615" spans="1:29" ht="18.75" customHeight="1" x14ac:dyDescent="0.25">
      <c r="A615" s="34"/>
      <c r="B615" s="5"/>
      <c r="C615" s="5"/>
      <c r="D615" s="5"/>
      <c r="E615" s="37"/>
      <c r="F615" s="37"/>
      <c r="G615" s="37"/>
      <c r="H615" s="86"/>
      <c r="I615" s="57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</row>
    <row r="616" spans="1:29" ht="18.75" customHeight="1" x14ac:dyDescent="0.25">
      <c r="A616" s="34"/>
      <c r="B616" s="5"/>
      <c r="C616" s="5"/>
      <c r="D616" s="5"/>
      <c r="E616" s="37"/>
      <c r="F616" s="37"/>
      <c r="G616" s="37"/>
      <c r="H616" s="86"/>
      <c r="I616" s="57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</row>
    <row r="617" spans="1:29" ht="18.75" customHeight="1" x14ac:dyDescent="0.25">
      <c r="A617" s="34"/>
      <c r="B617" s="5"/>
      <c r="C617" s="5"/>
      <c r="D617" s="5"/>
      <c r="E617" s="37"/>
      <c r="F617" s="37"/>
      <c r="G617" s="37"/>
      <c r="H617" s="86"/>
      <c r="I617" s="57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</row>
    <row r="618" spans="1:29" ht="18.75" customHeight="1" x14ac:dyDescent="0.25">
      <c r="A618" s="34"/>
      <c r="B618" s="5"/>
      <c r="C618" s="5"/>
      <c r="D618" s="5"/>
      <c r="E618" s="37"/>
      <c r="F618" s="37"/>
      <c r="G618" s="37"/>
      <c r="H618" s="86"/>
      <c r="I618" s="57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</row>
    <row r="619" spans="1:29" ht="18.75" customHeight="1" x14ac:dyDescent="0.25">
      <c r="A619" s="34"/>
      <c r="B619" s="5"/>
      <c r="C619" s="5"/>
      <c r="D619" s="5"/>
      <c r="E619" s="37"/>
      <c r="F619" s="37"/>
      <c r="G619" s="37"/>
      <c r="H619" s="86"/>
      <c r="I619" s="57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</row>
    <row r="620" spans="1:29" ht="18.75" customHeight="1" x14ac:dyDescent="0.25">
      <c r="A620" s="34"/>
      <c r="B620" s="5"/>
      <c r="C620" s="5"/>
      <c r="D620" s="5"/>
      <c r="E620" s="37"/>
      <c r="F620" s="37"/>
      <c r="G620" s="37"/>
      <c r="H620" s="86"/>
      <c r="I620" s="57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</row>
    <row r="621" spans="1:29" ht="18.75" customHeight="1" x14ac:dyDescent="0.25">
      <c r="A621" s="34"/>
      <c r="B621" s="5"/>
      <c r="C621" s="5"/>
      <c r="D621" s="5"/>
      <c r="E621" s="37"/>
      <c r="F621" s="37"/>
      <c r="G621" s="37"/>
      <c r="H621" s="86"/>
      <c r="I621" s="57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</row>
    <row r="622" spans="1:29" ht="18.75" customHeight="1" x14ac:dyDescent="0.25">
      <c r="A622" s="34"/>
      <c r="B622" s="5"/>
      <c r="C622" s="5"/>
      <c r="D622" s="5"/>
      <c r="E622" s="37"/>
      <c r="F622" s="37"/>
      <c r="G622" s="37"/>
      <c r="H622" s="86"/>
      <c r="I622" s="57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</row>
    <row r="623" spans="1:29" ht="18.75" customHeight="1" x14ac:dyDescent="0.25">
      <c r="A623" s="34"/>
      <c r="B623" s="5"/>
      <c r="C623" s="5"/>
      <c r="D623" s="5"/>
      <c r="E623" s="37"/>
      <c r="F623" s="37"/>
      <c r="G623" s="37"/>
      <c r="H623" s="86"/>
      <c r="I623" s="57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</row>
    <row r="624" spans="1:29" ht="18.75" customHeight="1" x14ac:dyDescent="0.25">
      <c r="A624" s="34"/>
      <c r="B624" s="5"/>
      <c r="C624" s="5"/>
      <c r="D624" s="5"/>
      <c r="E624" s="37"/>
      <c r="F624" s="37"/>
      <c r="G624" s="37"/>
      <c r="H624" s="86"/>
      <c r="I624" s="57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</row>
    <row r="625" spans="1:29" ht="18.75" customHeight="1" x14ac:dyDescent="0.25">
      <c r="A625" s="34"/>
      <c r="B625" s="5"/>
      <c r="C625" s="5"/>
      <c r="D625" s="5"/>
      <c r="E625" s="37"/>
      <c r="F625" s="37"/>
      <c r="G625" s="37"/>
      <c r="H625" s="86"/>
      <c r="I625" s="57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</row>
    <row r="626" spans="1:29" ht="18.75" customHeight="1" x14ac:dyDescent="0.25">
      <c r="A626" s="34"/>
      <c r="B626" s="5"/>
      <c r="C626" s="5"/>
      <c r="D626" s="5"/>
      <c r="E626" s="37"/>
      <c r="F626" s="37"/>
      <c r="G626" s="37"/>
      <c r="H626" s="86"/>
      <c r="I626" s="57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</row>
    <row r="627" spans="1:29" ht="18.75" customHeight="1" x14ac:dyDescent="0.25">
      <c r="A627" s="34"/>
      <c r="B627" s="5"/>
      <c r="C627" s="5"/>
      <c r="D627" s="5"/>
      <c r="E627" s="37"/>
      <c r="F627" s="37"/>
      <c r="G627" s="37"/>
      <c r="H627" s="86"/>
      <c r="I627" s="57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</row>
    <row r="628" spans="1:29" ht="18.75" customHeight="1" x14ac:dyDescent="0.25">
      <c r="A628" s="34"/>
      <c r="B628" s="5"/>
      <c r="C628" s="5"/>
      <c r="D628" s="5"/>
      <c r="E628" s="37"/>
      <c r="F628" s="37"/>
      <c r="G628" s="37"/>
      <c r="H628" s="86"/>
      <c r="I628" s="57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</row>
    <row r="629" spans="1:29" ht="18.75" customHeight="1" x14ac:dyDescent="0.25">
      <c r="A629" s="34"/>
      <c r="B629" s="5"/>
      <c r="C629" s="5"/>
      <c r="D629" s="5"/>
      <c r="E629" s="37"/>
      <c r="F629" s="37"/>
      <c r="G629" s="37"/>
      <c r="H629" s="86"/>
      <c r="I629" s="57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</row>
    <row r="630" spans="1:29" ht="18.75" customHeight="1" x14ac:dyDescent="0.25">
      <c r="A630" s="34"/>
      <c r="B630" s="5"/>
      <c r="C630" s="5"/>
      <c r="D630" s="5"/>
      <c r="E630" s="37"/>
      <c r="F630" s="37"/>
      <c r="G630" s="37"/>
      <c r="H630" s="86"/>
      <c r="I630" s="57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</row>
    <row r="631" spans="1:29" ht="18.75" customHeight="1" x14ac:dyDescent="0.25">
      <c r="A631" s="34"/>
      <c r="B631" s="5"/>
      <c r="C631" s="5"/>
      <c r="D631" s="5"/>
      <c r="E631" s="37"/>
      <c r="F631" s="37"/>
      <c r="G631" s="37"/>
      <c r="H631" s="86"/>
      <c r="I631" s="57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</row>
    <row r="632" spans="1:29" ht="18.75" customHeight="1" x14ac:dyDescent="0.25">
      <c r="A632" s="34"/>
      <c r="B632" s="5"/>
      <c r="C632" s="5"/>
      <c r="D632" s="5"/>
      <c r="E632" s="37"/>
      <c r="F632" s="37"/>
      <c r="G632" s="37"/>
      <c r="H632" s="86"/>
      <c r="I632" s="57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</row>
    <row r="633" spans="1:29" ht="18.75" customHeight="1" x14ac:dyDescent="0.25">
      <c r="A633" s="34"/>
      <c r="B633" s="5"/>
      <c r="C633" s="5"/>
      <c r="D633" s="5"/>
      <c r="E633" s="37"/>
      <c r="F633" s="37"/>
      <c r="G633" s="37"/>
      <c r="H633" s="86"/>
      <c r="I633" s="57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</row>
    <row r="634" spans="1:29" ht="18.75" customHeight="1" x14ac:dyDescent="0.25">
      <c r="A634" s="34"/>
      <c r="B634" s="5"/>
      <c r="C634" s="5"/>
      <c r="D634" s="5"/>
      <c r="E634" s="37"/>
      <c r="F634" s="37"/>
      <c r="G634" s="37"/>
      <c r="H634" s="86"/>
      <c r="I634" s="57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</row>
    <row r="635" spans="1:29" ht="18.75" customHeight="1" x14ac:dyDescent="0.25">
      <c r="A635" s="34"/>
      <c r="B635" s="5"/>
      <c r="C635" s="5"/>
      <c r="D635" s="5"/>
      <c r="E635" s="37"/>
      <c r="F635" s="37"/>
      <c r="G635" s="37"/>
      <c r="H635" s="86"/>
      <c r="I635" s="57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</row>
    <row r="636" spans="1:29" ht="18.75" customHeight="1" x14ac:dyDescent="0.25">
      <c r="A636" s="34"/>
      <c r="B636" s="5"/>
      <c r="C636" s="5"/>
      <c r="D636" s="5"/>
      <c r="E636" s="37"/>
      <c r="F636" s="37"/>
      <c r="G636" s="37"/>
      <c r="H636" s="86"/>
      <c r="I636" s="57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</row>
    <row r="637" spans="1:29" ht="18.75" customHeight="1" x14ac:dyDescent="0.25">
      <c r="A637" s="34"/>
      <c r="B637" s="5"/>
      <c r="C637" s="5"/>
      <c r="D637" s="5"/>
      <c r="E637" s="37"/>
      <c r="F637" s="37"/>
      <c r="G637" s="37"/>
      <c r="H637" s="86"/>
      <c r="I637" s="57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</row>
    <row r="638" spans="1:29" ht="18.75" customHeight="1" x14ac:dyDescent="0.25">
      <c r="A638" s="34"/>
      <c r="B638" s="5"/>
      <c r="C638" s="5"/>
      <c r="D638" s="5"/>
      <c r="E638" s="37"/>
      <c r="F638" s="37"/>
      <c r="G638" s="37"/>
      <c r="H638" s="86"/>
      <c r="I638" s="57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</row>
    <row r="639" spans="1:29" ht="18.75" customHeight="1" x14ac:dyDescent="0.25">
      <c r="A639" s="34"/>
      <c r="B639" s="5"/>
      <c r="C639" s="5"/>
      <c r="D639" s="5"/>
      <c r="E639" s="37"/>
      <c r="F639" s="37"/>
      <c r="G639" s="37"/>
      <c r="H639" s="86"/>
      <c r="I639" s="57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</row>
    <row r="640" spans="1:29" ht="18.75" customHeight="1" x14ac:dyDescent="0.25">
      <c r="A640" s="34"/>
      <c r="B640" s="5"/>
      <c r="C640" s="5"/>
      <c r="D640" s="5"/>
      <c r="E640" s="37"/>
      <c r="F640" s="37"/>
      <c r="G640" s="37"/>
      <c r="H640" s="86"/>
      <c r="I640" s="57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</row>
    <row r="641" spans="1:29" ht="18.75" customHeight="1" x14ac:dyDescent="0.25">
      <c r="A641" s="34"/>
      <c r="B641" s="5"/>
      <c r="C641" s="5"/>
      <c r="D641" s="5"/>
      <c r="E641" s="37"/>
      <c r="F641" s="37"/>
      <c r="G641" s="37"/>
      <c r="H641" s="86"/>
      <c r="I641" s="57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</row>
    <row r="642" spans="1:29" ht="18.75" customHeight="1" x14ac:dyDescent="0.25">
      <c r="A642" s="34"/>
      <c r="B642" s="5"/>
      <c r="C642" s="5"/>
      <c r="D642" s="5"/>
      <c r="E642" s="37"/>
      <c r="F642" s="37"/>
      <c r="G642" s="37"/>
      <c r="H642" s="86"/>
      <c r="I642" s="57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</row>
    <row r="643" spans="1:29" ht="18.75" customHeight="1" x14ac:dyDescent="0.25">
      <c r="A643" s="34"/>
      <c r="B643" s="5"/>
      <c r="C643" s="5"/>
      <c r="D643" s="5"/>
      <c r="E643" s="37"/>
      <c r="F643" s="37"/>
      <c r="G643" s="37"/>
      <c r="H643" s="86"/>
      <c r="I643" s="57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</row>
    <row r="644" spans="1:29" ht="18.75" customHeight="1" x14ac:dyDescent="0.25">
      <c r="A644" s="34"/>
      <c r="B644" s="5"/>
      <c r="C644" s="5"/>
      <c r="D644" s="5"/>
      <c r="E644" s="37"/>
      <c r="F644" s="37"/>
      <c r="G644" s="37"/>
      <c r="H644" s="86"/>
      <c r="I644" s="57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</row>
    <row r="645" spans="1:29" ht="18.75" customHeight="1" x14ac:dyDescent="0.25">
      <c r="A645" s="34"/>
      <c r="B645" s="5"/>
      <c r="C645" s="5"/>
      <c r="D645" s="5"/>
      <c r="E645" s="37"/>
      <c r="F645" s="37"/>
      <c r="G645" s="37"/>
      <c r="H645" s="86"/>
      <c r="I645" s="57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</row>
    <row r="646" spans="1:29" ht="18.75" customHeight="1" x14ac:dyDescent="0.25">
      <c r="A646" s="34"/>
      <c r="B646" s="5"/>
      <c r="C646" s="5"/>
      <c r="D646" s="5"/>
      <c r="E646" s="37"/>
      <c r="F646" s="37"/>
      <c r="G646" s="37"/>
      <c r="H646" s="86"/>
      <c r="I646" s="57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</row>
    <row r="647" spans="1:29" ht="18.75" customHeight="1" x14ac:dyDescent="0.25">
      <c r="A647" s="34"/>
      <c r="B647" s="5"/>
      <c r="C647" s="5"/>
      <c r="D647" s="5"/>
      <c r="E647" s="37"/>
      <c r="F647" s="37"/>
      <c r="G647" s="37"/>
      <c r="H647" s="86"/>
      <c r="I647" s="57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</row>
    <row r="648" spans="1:29" ht="18.75" customHeight="1" x14ac:dyDescent="0.25">
      <c r="A648" s="34"/>
      <c r="B648" s="5"/>
      <c r="C648" s="5"/>
      <c r="D648" s="5"/>
      <c r="E648" s="37"/>
      <c r="F648" s="37"/>
      <c r="G648" s="37"/>
      <c r="H648" s="86"/>
      <c r="I648" s="57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</row>
    <row r="649" spans="1:29" ht="18.75" customHeight="1" x14ac:dyDescent="0.25">
      <c r="A649" s="34"/>
      <c r="B649" s="5"/>
      <c r="C649" s="5"/>
      <c r="D649" s="5"/>
      <c r="E649" s="37"/>
      <c r="F649" s="37"/>
      <c r="G649" s="37"/>
      <c r="H649" s="86"/>
      <c r="I649" s="57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</row>
    <row r="650" spans="1:29" ht="18.75" customHeight="1" x14ac:dyDescent="0.25">
      <c r="A650" s="34"/>
      <c r="B650" s="5"/>
      <c r="C650" s="5"/>
      <c r="D650" s="5"/>
      <c r="E650" s="37"/>
      <c r="F650" s="37"/>
      <c r="G650" s="37"/>
      <c r="H650" s="86"/>
      <c r="I650" s="57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</row>
    <row r="651" spans="1:29" ht="18.75" customHeight="1" x14ac:dyDescent="0.25">
      <c r="A651" s="34"/>
      <c r="B651" s="5"/>
      <c r="C651" s="5"/>
      <c r="D651" s="5"/>
      <c r="E651" s="37"/>
      <c r="F651" s="37"/>
      <c r="G651" s="37"/>
      <c r="H651" s="86"/>
      <c r="I651" s="57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</row>
    <row r="652" spans="1:29" ht="18.75" customHeight="1" x14ac:dyDescent="0.25">
      <c r="A652" s="34"/>
      <c r="B652" s="5"/>
      <c r="C652" s="5"/>
      <c r="D652" s="5"/>
      <c r="E652" s="37"/>
      <c r="F652" s="37"/>
      <c r="G652" s="37"/>
      <c r="H652" s="86"/>
      <c r="I652" s="57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</row>
    <row r="653" spans="1:29" ht="18.75" customHeight="1" x14ac:dyDescent="0.25">
      <c r="A653" s="34"/>
      <c r="B653" s="5"/>
      <c r="C653" s="5"/>
      <c r="D653" s="5"/>
      <c r="E653" s="37"/>
      <c r="F653" s="37"/>
      <c r="G653" s="37"/>
      <c r="H653" s="86"/>
      <c r="I653" s="57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</row>
    <row r="654" spans="1:29" ht="18.75" customHeight="1" x14ac:dyDescent="0.25">
      <c r="A654" s="34"/>
      <c r="B654" s="5"/>
      <c r="C654" s="5"/>
      <c r="D654" s="5"/>
      <c r="E654" s="37"/>
      <c r="F654" s="37"/>
      <c r="G654" s="37"/>
      <c r="H654" s="86"/>
      <c r="I654" s="57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</row>
    <row r="655" spans="1:29" ht="18.75" customHeight="1" x14ac:dyDescent="0.25">
      <c r="A655" s="34"/>
      <c r="B655" s="5"/>
      <c r="C655" s="5"/>
      <c r="D655" s="5"/>
      <c r="E655" s="37"/>
      <c r="F655" s="37"/>
      <c r="G655" s="37"/>
      <c r="H655" s="86"/>
      <c r="I655" s="57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</row>
    <row r="656" spans="1:29" ht="18.75" customHeight="1" x14ac:dyDescent="0.25">
      <c r="A656" s="34"/>
      <c r="B656" s="5"/>
      <c r="C656" s="5"/>
      <c r="D656" s="5"/>
      <c r="E656" s="37"/>
      <c r="F656" s="37"/>
      <c r="G656" s="37"/>
      <c r="H656" s="86"/>
      <c r="I656" s="57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</row>
    <row r="657" spans="1:29" ht="18.75" customHeight="1" x14ac:dyDescent="0.25">
      <c r="A657" s="34"/>
      <c r="B657" s="5"/>
      <c r="C657" s="5"/>
      <c r="D657" s="5"/>
      <c r="E657" s="37"/>
      <c r="F657" s="37"/>
      <c r="G657" s="37"/>
      <c r="H657" s="86"/>
      <c r="I657" s="57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</row>
    <row r="658" spans="1:29" ht="18.75" customHeight="1" x14ac:dyDescent="0.25">
      <c r="A658" s="34"/>
      <c r="B658" s="5"/>
      <c r="C658" s="5"/>
      <c r="D658" s="5"/>
      <c r="E658" s="37"/>
      <c r="F658" s="37"/>
      <c r="G658" s="37"/>
      <c r="H658" s="86"/>
      <c r="I658" s="57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</row>
    <row r="659" spans="1:29" ht="18.75" customHeight="1" x14ac:dyDescent="0.25">
      <c r="A659" s="34"/>
      <c r="B659" s="5"/>
      <c r="C659" s="5"/>
      <c r="D659" s="5"/>
      <c r="E659" s="37"/>
      <c r="F659" s="37"/>
      <c r="G659" s="37"/>
      <c r="H659" s="86"/>
      <c r="I659" s="57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</row>
    <row r="660" spans="1:29" ht="18.75" customHeight="1" x14ac:dyDescent="0.25">
      <c r="A660" s="34"/>
      <c r="B660" s="5"/>
      <c r="C660" s="5"/>
      <c r="D660" s="5"/>
      <c r="E660" s="37"/>
      <c r="F660" s="37"/>
      <c r="G660" s="37"/>
      <c r="H660" s="86"/>
      <c r="I660" s="57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</row>
    <row r="661" spans="1:29" ht="18.75" customHeight="1" x14ac:dyDescent="0.25">
      <c r="A661" s="34"/>
      <c r="B661" s="5"/>
      <c r="C661" s="5"/>
      <c r="D661" s="5"/>
      <c r="E661" s="37"/>
      <c r="F661" s="37"/>
      <c r="G661" s="37"/>
      <c r="H661" s="86"/>
      <c r="I661" s="57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</row>
    <row r="662" spans="1:29" ht="18.75" customHeight="1" x14ac:dyDescent="0.25">
      <c r="A662" s="34"/>
      <c r="B662" s="5"/>
      <c r="C662" s="5"/>
      <c r="D662" s="5"/>
      <c r="E662" s="37"/>
      <c r="F662" s="37"/>
      <c r="G662" s="37"/>
      <c r="H662" s="86"/>
      <c r="I662" s="57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</row>
    <row r="663" spans="1:29" ht="18.75" customHeight="1" x14ac:dyDescent="0.25">
      <c r="A663" s="34"/>
      <c r="B663" s="5"/>
      <c r="C663" s="5"/>
      <c r="D663" s="5"/>
      <c r="E663" s="37"/>
      <c r="F663" s="37"/>
      <c r="G663" s="37"/>
      <c r="H663" s="86"/>
      <c r="I663" s="57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</row>
    <row r="664" spans="1:29" ht="18.75" customHeight="1" x14ac:dyDescent="0.25">
      <c r="A664" s="34"/>
      <c r="B664" s="5"/>
      <c r="C664" s="5"/>
      <c r="D664" s="5"/>
      <c r="E664" s="37"/>
      <c r="F664" s="37"/>
      <c r="G664" s="37"/>
      <c r="H664" s="86"/>
      <c r="I664" s="57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</row>
    <row r="665" spans="1:29" ht="18.75" customHeight="1" x14ac:dyDescent="0.25">
      <c r="A665" s="34"/>
      <c r="B665" s="5"/>
      <c r="C665" s="5"/>
      <c r="D665" s="5"/>
      <c r="E665" s="37"/>
      <c r="F665" s="37"/>
      <c r="G665" s="37"/>
      <c r="H665" s="86"/>
      <c r="I665" s="57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</row>
    <row r="666" spans="1:29" ht="18.75" customHeight="1" x14ac:dyDescent="0.25">
      <c r="A666" s="34"/>
      <c r="B666" s="5"/>
      <c r="C666" s="5"/>
      <c r="D666" s="5"/>
      <c r="E666" s="37"/>
      <c r="F666" s="37"/>
      <c r="G666" s="37"/>
      <c r="H666" s="86"/>
      <c r="I666" s="57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</row>
    <row r="667" spans="1:29" ht="18.75" customHeight="1" x14ac:dyDescent="0.25">
      <c r="A667" s="34"/>
      <c r="B667" s="5"/>
      <c r="C667" s="5"/>
      <c r="D667" s="5"/>
      <c r="E667" s="37"/>
      <c r="F667" s="37"/>
      <c r="G667" s="37"/>
      <c r="H667" s="86"/>
      <c r="I667" s="57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</row>
    <row r="668" spans="1:29" ht="18.75" customHeight="1" x14ac:dyDescent="0.25">
      <c r="A668" s="34"/>
      <c r="B668" s="5"/>
      <c r="C668" s="5"/>
      <c r="D668" s="5"/>
      <c r="E668" s="37"/>
      <c r="F668" s="37"/>
      <c r="G668" s="37"/>
      <c r="H668" s="86"/>
      <c r="I668" s="57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</row>
    <row r="669" spans="1:29" ht="18.75" customHeight="1" x14ac:dyDescent="0.25">
      <c r="A669" s="34"/>
      <c r="B669" s="5"/>
      <c r="C669" s="5"/>
      <c r="D669" s="5"/>
      <c r="E669" s="37"/>
      <c r="F669" s="37"/>
      <c r="G669" s="37"/>
      <c r="H669" s="86"/>
      <c r="I669" s="57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</row>
    <row r="670" spans="1:29" ht="18.75" customHeight="1" x14ac:dyDescent="0.25">
      <c r="A670" s="34"/>
      <c r="B670" s="5"/>
      <c r="C670" s="5"/>
      <c r="D670" s="5"/>
      <c r="E670" s="37"/>
      <c r="F670" s="37"/>
      <c r="G670" s="37"/>
      <c r="H670" s="86"/>
      <c r="I670" s="57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</row>
    <row r="671" spans="1:29" ht="18.75" customHeight="1" x14ac:dyDescent="0.25">
      <c r="A671" s="34"/>
      <c r="B671" s="5"/>
      <c r="C671" s="5"/>
      <c r="D671" s="5"/>
      <c r="E671" s="37"/>
      <c r="F671" s="37"/>
      <c r="G671" s="37"/>
      <c r="H671" s="86"/>
      <c r="I671" s="57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</row>
    <row r="672" spans="1:29" ht="18.75" customHeight="1" x14ac:dyDescent="0.25">
      <c r="A672" s="34"/>
      <c r="B672" s="5"/>
      <c r="C672" s="5"/>
      <c r="D672" s="5"/>
      <c r="E672" s="37"/>
      <c r="F672" s="37"/>
      <c r="G672" s="37"/>
      <c r="H672" s="86"/>
      <c r="I672" s="57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</row>
    <row r="673" spans="1:29" ht="18.75" customHeight="1" x14ac:dyDescent="0.25">
      <c r="A673" s="34"/>
      <c r="B673" s="5"/>
      <c r="C673" s="5"/>
      <c r="D673" s="5"/>
      <c r="E673" s="37"/>
      <c r="F673" s="37"/>
      <c r="G673" s="37"/>
      <c r="H673" s="86"/>
      <c r="I673" s="57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</row>
    <row r="674" spans="1:29" ht="18.75" customHeight="1" x14ac:dyDescent="0.25">
      <c r="A674" s="34"/>
      <c r="B674" s="5"/>
      <c r="C674" s="5"/>
      <c r="D674" s="5"/>
      <c r="E674" s="37"/>
      <c r="F674" s="37"/>
      <c r="G674" s="37"/>
      <c r="H674" s="86"/>
      <c r="I674" s="57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</row>
    <row r="675" spans="1:29" ht="18.75" customHeight="1" x14ac:dyDescent="0.25">
      <c r="A675" s="34"/>
      <c r="B675" s="5"/>
      <c r="C675" s="5"/>
      <c r="D675" s="5"/>
      <c r="E675" s="37"/>
      <c r="F675" s="37"/>
      <c r="G675" s="37"/>
      <c r="H675" s="86"/>
      <c r="I675" s="57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</row>
    <row r="676" spans="1:29" ht="18.75" customHeight="1" x14ac:dyDescent="0.25">
      <c r="A676" s="34"/>
      <c r="B676" s="5"/>
      <c r="C676" s="5"/>
      <c r="D676" s="5"/>
      <c r="E676" s="37"/>
      <c r="F676" s="37"/>
      <c r="G676" s="37"/>
      <c r="H676" s="86"/>
      <c r="I676" s="57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</row>
    <row r="677" spans="1:29" ht="18.75" customHeight="1" x14ac:dyDescent="0.25">
      <c r="A677" s="34"/>
      <c r="B677" s="5"/>
      <c r="C677" s="5"/>
      <c r="D677" s="5"/>
      <c r="E677" s="37"/>
      <c r="F677" s="37"/>
      <c r="G677" s="37"/>
      <c r="H677" s="86"/>
      <c r="I677" s="57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</row>
    <row r="678" spans="1:29" ht="18.75" customHeight="1" x14ac:dyDescent="0.25">
      <c r="A678" s="34"/>
      <c r="B678" s="5"/>
      <c r="C678" s="5"/>
      <c r="D678" s="5"/>
      <c r="E678" s="37"/>
      <c r="F678" s="37"/>
      <c r="G678" s="37"/>
      <c r="H678" s="86"/>
      <c r="I678" s="57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</row>
    <row r="679" spans="1:29" ht="18.75" customHeight="1" x14ac:dyDescent="0.25">
      <c r="A679" s="34"/>
      <c r="B679" s="5"/>
      <c r="C679" s="5"/>
      <c r="D679" s="5"/>
      <c r="E679" s="37"/>
      <c r="F679" s="37"/>
      <c r="G679" s="37"/>
      <c r="H679" s="86"/>
      <c r="I679" s="57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</row>
    <row r="680" spans="1:29" ht="18.75" customHeight="1" x14ac:dyDescent="0.25">
      <c r="A680" s="34"/>
      <c r="B680" s="5"/>
      <c r="C680" s="5"/>
      <c r="D680" s="5"/>
      <c r="E680" s="37"/>
      <c r="F680" s="37"/>
      <c r="G680" s="37"/>
      <c r="H680" s="86"/>
      <c r="I680" s="57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</row>
    <row r="681" spans="1:29" ht="18.75" customHeight="1" x14ac:dyDescent="0.25">
      <c r="A681" s="34"/>
      <c r="B681" s="5"/>
      <c r="C681" s="5"/>
      <c r="D681" s="5"/>
      <c r="E681" s="37"/>
      <c r="F681" s="37"/>
      <c r="G681" s="37"/>
      <c r="H681" s="86"/>
      <c r="I681" s="57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</row>
    <row r="682" spans="1:29" ht="18.75" customHeight="1" x14ac:dyDescent="0.25">
      <c r="A682" s="34"/>
      <c r="B682" s="5"/>
      <c r="C682" s="5"/>
      <c r="D682" s="5"/>
      <c r="E682" s="37"/>
      <c r="F682" s="37"/>
      <c r="G682" s="37"/>
      <c r="H682" s="86"/>
      <c r="I682" s="57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</row>
    <row r="683" spans="1:29" ht="18.75" customHeight="1" x14ac:dyDescent="0.25">
      <c r="A683" s="34"/>
      <c r="B683" s="5"/>
      <c r="C683" s="5"/>
      <c r="D683" s="5"/>
      <c r="E683" s="37"/>
      <c r="F683" s="37"/>
      <c r="G683" s="37"/>
      <c r="H683" s="86"/>
      <c r="I683" s="57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</row>
    <row r="684" spans="1:29" ht="18.75" customHeight="1" x14ac:dyDescent="0.25">
      <c r="A684" s="34"/>
      <c r="B684" s="5"/>
      <c r="C684" s="5"/>
      <c r="D684" s="5"/>
      <c r="E684" s="37"/>
      <c r="F684" s="37"/>
      <c r="G684" s="37"/>
      <c r="H684" s="86"/>
      <c r="I684" s="57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</row>
    <row r="685" spans="1:29" ht="18.75" customHeight="1" x14ac:dyDescent="0.25">
      <c r="A685" s="34"/>
      <c r="B685" s="5"/>
      <c r="C685" s="5"/>
      <c r="D685" s="5"/>
      <c r="E685" s="37"/>
      <c r="F685" s="37"/>
      <c r="G685" s="37"/>
      <c r="H685" s="86"/>
      <c r="I685" s="57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</row>
    <row r="686" spans="1:29" ht="18.75" customHeight="1" x14ac:dyDescent="0.25">
      <c r="A686" s="34"/>
      <c r="B686" s="5"/>
      <c r="C686" s="5"/>
      <c r="D686" s="5"/>
      <c r="E686" s="37"/>
      <c r="F686" s="37"/>
      <c r="G686" s="37"/>
      <c r="H686" s="86"/>
      <c r="I686" s="57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</row>
    <row r="687" spans="1:29" ht="18.75" customHeight="1" x14ac:dyDescent="0.25">
      <c r="A687" s="34"/>
      <c r="B687" s="5"/>
      <c r="C687" s="5"/>
      <c r="D687" s="5"/>
      <c r="E687" s="37"/>
      <c r="F687" s="37"/>
      <c r="G687" s="37"/>
      <c r="H687" s="86"/>
      <c r="I687" s="57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</row>
    <row r="688" spans="1:29" ht="18.75" customHeight="1" x14ac:dyDescent="0.25">
      <c r="A688" s="34"/>
      <c r="B688" s="5"/>
      <c r="C688" s="5"/>
      <c r="D688" s="5"/>
      <c r="E688" s="37"/>
      <c r="F688" s="37"/>
      <c r="G688" s="37"/>
      <c r="H688" s="86"/>
      <c r="I688" s="57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</row>
    <row r="689" spans="1:29" ht="18.75" customHeight="1" x14ac:dyDescent="0.25">
      <c r="A689" s="34"/>
      <c r="B689" s="5"/>
      <c r="C689" s="5"/>
      <c r="D689" s="5"/>
      <c r="E689" s="37"/>
      <c r="F689" s="37"/>
      <c r="G689" s="37"/>
      <c r="H689" s="86"/>
      <c r="I689" s="57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</row>
    <row r="690" spans="1:29" ht="18.75" customHeight="1" x14ac:dyDescent="0.25">
      <c r="A690" s="34"/>
      <c r="B690" s="5"/>
      <c r="C690" s="5"/>
      <c r="D690" s="5"/>
      <c r="E690" s="37"/>
      <c r="F690" s="37"/>
      <c r="G690" s="37"/>
      <c r="H690" s="86"/>
      <c r="I690" s="57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</row>
    <row r="691" spans="1:29" ht="18.75" customHeight="1" x14ac:dyDescent="0.25">
      <c r="A691" s="34"/>
      <c r="B691" s="5"/>
      <c r="C691" s="5"/>
      <c r="D691" s="5"/>
      <c r="E691" s="37"/>
      <c r="F691" s="37"/>
      <c r="G691" s="37"/>
      <c r="H691" s="86"/>
      <c r="I691" s="57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</row>
    <row r="692" spans="1:29" ht="18.75" customHeight="1" x14ac:dyDescent="0.25">
      <c r="A692" s="34"/>
      <c r="B692" s="5"/>
      <c r="C692" s="5"/>
      <c r="D692" s="5"/>
      <c r="E692" s="37"/>
      <c r="F692" s="37"/>
      <c r="G692" s="37"/>
      <c r="H692" s="86"/>
      <c r="I692" s="57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</row>
    <row r="693" spans="1:29" ht="18.75" customHeight="1" x14ac:dyDescent="0.25">
      <c r="A693" s="34"/>
      <c r="B693" s="5"/>
      <c r="C693" s="5"/>
      <c r="D693" s="5"/>
      <c r="E693" s="37"/>
      <c r="F693" s="37"/>
      <c r="G693" s="37"/>
      <c r="H693" s="86"/>
      <c r="I693" s="57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</row>
    <row r="694" spans="1:29" ht="18.75" customHeight="1" x14ac:dyDescent="0.25">
      <c r="A694" s="34"/>
      <c r="B694" s="5"/>
      <c r="C694" s="5"/>
      <c r="D694" s="5"/>
      <c r="E694" s="37"/>
      <c r="F694" s="37"/>
      <c r="G694" s="37"/>
      <c r="H694" s="86"/>
      <c r="I694" s="57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</row>
    <row r="695" spans="1:29" ht="18.75" customHeight="1" x14ac:dyDescent="0.25">
      <c r="A695" s="34"/>
      <c r="B695" s="5"/>
      <c r="C695" s="5"/>
      <c r="D695" s="5"/>
      <c r="E695" s="37"/>
      <c r="F695" s="37"/>
      <c r="G695" s="37"/>
      <c r="H695" s="86"/>
      <c r="I695" s="57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</row>
    <row r="696" spans="1:29" ht="18.75" customHeight="1" x14ac:dyDescent="0.25">
      <c r="A696" s="34"/>
      <c r="B696" s="5"/>
      <c r="C696" s="5"/>
      <c r="D696" s="5"/>
      <c r="E696" s="37"/>
      <c r="F696" s="37"/>
      <c r="G696" s="37"/>
      <c r="H696" s="86"/>
      <c r="I696" s="57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</row>
    <row r="697" spans="1:29" ht="18.75" customHeight="1" x14ac:dyDescent="0.25">
      <c r="A697" s="34"/>
      <c r="B697" s="5"/>
      <c r="C697" s="5"/>
      <c r="D697" s="5"/>
      <c r="E697" s="37"/>
      <c r="F697" s="37"/>
      <c r="G697" s="37"/>
      <c r="H697" s="86"/>
      <c r="I697" s="57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</row>
    <row r="698" spans="1:29" ht="18.75" customHeight="1" x14ac:dyDescent="0.25">
      <c r="A698" s="34"/>
      <c r="B698" s="5"/>
      <c r="C698" s="5"/>
      <c r="D698" s="5"/>
      <c r="E698" s="37"/>
      <c r="F698" s="37"/>
      <c r="G698" s="37"/>
      <c r="H698" s="86"/>
      <c r="I698" s="57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</row>
    <row r="699" spans="1:29" ht="18.75" customHeight="1" x14ac:dyDescent="0.25">
      <c r="A699" s="34"/>
      <c r="B699" s="5"/>
      <c r="C699" s="5"/>
      <c r="D699" s="5"/>
      <c r="E699" s="37"/>
      <c r="F699" s="37"/>
      <c r="G699" s="37"/>
      <c r="H699" s="86"/>
      <c r="I699" s="57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</row>
    <row r="700" spans="1:29" ht="18.75" customHeight="1" x14ac:dyDescent="0.25">
      <c r="A700" s="34"/>
      <c r="B700" s="5"/>
      <c r="C700" s="5"/>
      <c r="D700" s="5"/>
      <c r="E700" s="37"/>
      <c r="F700" s="37"/>
      <c r="G700" s="37"/>
      <c r="H700" s="86"/>
      <c r="I700" s="57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</row>
    <row r="701" spans="1:29" ht="18.75" customHeight="1" x14ac:dyDescent="0.25">
      <c r="A701" s="34"/>
      <c r="B701" s="5"/>
      <c r="C701" s="5"/>
      <c r="D701" s="5"/>
      <c r="E701" s="37"/>
      <c r="F701" s="37"/>
      <c r="G701" s="37"/>
      <c r="H701" s="86"/>
      <c r="I701" s="57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</row>
    <row r="702" spans="1:29" ht="18.75" customHeight="1" x14ac:dyDescent="0.25">
      <c r="A702" s="34"/>
      <c r="B702" s="5"/>
      <c r="C702" s="5"/>
      <c r="D702" s="5"/>
      <c r="E702" s="37"/>
      <c r="F702" s="37"/>
      <c r="G702" s="37"/>
      <c r="H702" s="86"/>
      <c r="I702" s="57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</row>
    <row r="703" spans="1:29" ht="18.75" customHeight="1" x14ac:dyDescent="0.25">
      <c r="A703" s="34"/>
      <c r="B703" s="5"/>
      <c r="C703" s="5"/>
      <c r="D703" s="5"/>
      <c r="E703" s="37"/>
      <c r="F703" s="37"/>
      <c r="G703" s="37"/>
      <c r="H703" s="86"/>
      <c r="I703" s="57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</row>
    <row r="704" spans="1:29" ht="18.75" customHeight="1" x14ac:dyDescent="0.25">
      <c r="A704" s="34"/>
      <c r="B704" s="5"/>
      <c r="C704" s="5"/>
      <c r="D704" s="5"/>
      <c r="E704" s="37"/>
      <c r="F704" s="37"/>
      <c r="G704" s="37"/>
      <c r="H704" s="86"/>
      <c r="I704" s="57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</row>
    <row r="705" spans="1:29" ht="18.75" customHeight="1" x14ac:dyDescent="0.25">
      <c r="A705" s="34"/>
      <c r="B705" s="5"/>
      <c r="C705" s="5"/>
      <c r="D705" s="5"/>
      <c r="E705" s="37"/>
      <c r="F705" s="37"/>
      <c r="G705" s="37"/>
      <c r="H705" s="86"/>
      <c r="I705" s="57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</row>
    <row r="706" spans="1:29" ht="18.75" customHeight="1" x14ac:dyDescent="0.25">
      <c r="A706" s="34"/>
      <c r="B706" s="5"/>
      <c r="C706" s="5"/>
      <c r="D706" s="5"/>
      <c r="E706" s="37"/>
      <c r="F706" s="37"/>
      <c r="G706" s="37"/>
      <c r="H706" s="86"/>
      <c r="I706" s="57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</row>
    <row r="707" spans="1:29" ht="18.75" customHeight="1" x14ac:dyDescent="0.25">
      <c r="A707" s="34"/>
      <c r="B707" s="5"/>
      <c r="C707" s="5"/>
      <c r="D707" s="5"/>
      <c r="E707" s="37"/>
      <c r="F707" s="37"/>
      <c r="G707" s="37"/>
      <c r="H707" s="86"/>
      <c r="I707" s="57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</row>
    <row r="708" spans="1:29" ht="18.75" customHeight="1" x14ac:dyDescent="0.25">
      <c r="A708" s="34"/>
      <c r="B708" s="5"/>
      <c r="C708" s="5"/>
      <c r="D708" s="5"/>
      <c r="E708" s="37"/>
      <c r="F708" s="37"/>
      <c r="G708" s="37"/>
      <c r="H708" s="86"/>
      <c r="I708" s="57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</row>
    <row r="709" spans="1:29" ht="18.75" customHeight="1" x14ac:dyDescent="0.25">
      <c r="A709" s="34"/>
      <c r="B709" s="5"/>
      <c r="C709" s="5"/>
      <c r="D709" s="5"/>
      <c r="E709" s="37"/>
      <c r="F709" s="37"/>
      <c r="G709" s="37"/>
      <c r="H709" s="86"/>
      <c r="I709" s="57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</row>
    <row r="710" spans="1:29" ht="18.75" customHeight="1" x14ac:dyDescent="0.25">
      <c r="A710" s="34"/>
      <c r="B710" s="5"/>
      <c r="C710" s="5"/>
      <c r="D710" s="5"/>
      <c r="E710" s="37"/>
      <c r="F710" s="37"/>
      <c r="G710" s="37"/>
      <c r="H710" s="86"/>
      <c r="I710" s="57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</row>
    <row r="711" spans="1:29" ht="18.75" customHeight="1" x14ac:dyDescent="0.25">
      <c r="A711" s="34"/>
      <c r="B711" s="5"/>
      <c r="C711" s="5"/>
      <c r="D711" s="5"/>
      <c r="E711" s="37"/>
      <c r="F711" s="37"/>
      <c r="G711" s="37"/>
      <c r="H711" s="86"/>
      <c r="I711" s="57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</row>
    <row r="712" spans="1:29" ht="18.75" customHeight="1" x14ac:dyDescent="0.25">
      <c r="A712" s="34"/>
      <c r="B712" s="5"/>
      <c r="C712" s="5"/>
      <c r="D712" s="5"/>
      <c r="E712" s="37"/>
      <c r="F712" s="37"/>
      <c r="G712" s="37"/>
      <c r="H712" s="86"/>
      <c r="I712" s="57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</row>
    <row r="713" spans="1:29" ht="18.75" customHeight="1" x14ac:dyDescent="0.25">
      <c r="A713" s="34"/>
      <c r="B713" s="5"/>
      <c r="C713" s="5"/>
      <c r="D713" s="5"/>
      <c r="E713" s="37"/>
      <c r="F713" s="37"/>
      <c r="G713" s="37"/>
      <c r="H713" s="86"/>
      <c r="I713" s="57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</row>
    <row r="714" spans="1:29" ht="18.75" customHeight="1" x14ac:dyDescent="0.25">
      <c r="A714" s="34"/>
      <c r="B714" s="5"/>
      <c r="C714" s="5"/>
      <c r="D714" s="5"/>
      <c r="E714" s="37"/>
      <c r="F714" s="37"/>
      <c r="G714" s="37"/>
      <c r="H714" s="86"/>
      <c r="I714" s="57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</row>
    <row r="715" spans="1:29" ht="18.75" customHeight="1" x14ac:dyDescent="0.25">
      <c r="A715" s="34"/>
      <c r="B715" s="5"/>
      <c r="C715" s="5"/>
      <c r="D715" s="5"/>
      <c r="E715" s="37"/>
      <c r="F715" s="37"/>
      <c r="G715" s="37"/>
      <c r="H715" s="86"/>
      <c r="I715" s="57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</row>
    <row r="716" spans="1:29" ht="18.75" customHeight="1" x14ac:dyDescent="0.25">
      <c r="A716" s="34"/>
      <c r="B716" s="5"/>
      <c r="C716" s="5"/>
      <c r="D716" s="5"/>
      <c r="E716" s="37"/>
      <c r="F716" s="37"/>
      <c r="G716" s="37"/>
      <c r="H716" s="86"/>
      <c r="I716" s="57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</row>
    <row r="717" spans="1:29" ht="18.75" customHeight="1" x14ac:dyDescent="0.25">
      <c r="A717" s="34"/>
      <c r="B717" s="5"/>
      <c r="C717" s="5"/>
      <c r="D717" s="5"/>
      <c r="E717" s="37"/>
      <c r="F717" s="37"/>
      <c r="G717" s="37"/>
      <c r="H717" s="86"/>
      <c r="I717" s="57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</row>
    <row r="718" spans="1:29" ht="18.75" customHeight="1" x14ac:dyDescent="0.25">
      <c r="A718" s="34"/>
      <c r="B718" s="5"/>
      <c r="C718" s="5"/>
      <c r="D718" s="5"/>
      <c r="E718" s="37"/>
      <c r="F718" s="37"/>
      <c r="G718" s="37"/>
      <c r="H718" s="86"/>
      <c r="I718" s="57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</row>
    <row r="719" spans="1:29" ht="18.75" customHeight="1" x14ac:dyDescent="0.25">
      <c r="A719" s="34"/>
      <c r="B719" s="5"/>
      <c r="C719" s="5"/>
      <c r="D719" s="5"/>
      <c r="E719" s="37"/>
      <c r="F719" s="37"/>
      <c r="G719" s="37"/>
      <c r="H719" s="86"/>
      <c r="I719" s="57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</row>
    <row r="720" spans="1:29" ht="18.75" customHeight="1" x14ac:dyDescent="0.25">
      <c r="A720" s="34"/>
      <c r="B720" s="5"/>
      <c r="C720" s="5"/>
      <c r="D720" s="5"/>
      <c r="E720" s="37"/>
      <c r="F720" s="37"/>
      <c r="G720" s="37"/>
      <c r="H720" s="86"/>
      <c r="I720" s="57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</row>
    <row r="721" spans="1:29" ht="18.75" customHeight="1" x14ac:dyDescent="0.25">
      <c r="A721" s="34"/>
      <c r="B721" s="5"/>
      <c r="C721" s="5"/>
      <c r="D721" s="5"/>
      <c r="E721" s="37"/>
      <c r="F721" s="37"/>
      <c r="G721" s="37"/>
      <c r="H721" s="86"/>
      <c r="I721" s="57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</row>
    <row r="722" spans="1:29" ht="18.75" customHeight="1" x14ac:dyDescent="0.25">
      <c r="A722" s="34"/>
      <c r="B722" s="5"/>
      <c r="C722" s="5"/>
      <c r="D722" s="5"/>
      <c r="E722" s="37"/>
      <c r="F722" s="37"/>
      <c r="G722" s="37"/>
      <c r="H722" s="86"/>
      <c r="I722" s="57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</row>
    <row r="723" spans="1:29" ht="18.75" customHeight="1" x14ac:dyDescent="0.25">
      <c r="A723" s="34"/>
      <c r="B723" s="5"/>
      <c r="C723" s="5"/>
      <c r="D723" s="5"/>
      <c r="E723" s="37"/>
      <c r="F723" s="37"/>
      <c r="G723" s="37"/>
      <c r="H723" s="86"/>
      <c r="I723" s="57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</row>
    <row r="724" spans="1:29" ht="18.75" customHeight="1" x14ac:dyDescent="0.25">
      <c r="A724" s="34"/>
      <c r="B724" s="5"/>
      <c r="C724" s="5"/>
      <c r="D724" s="5"/>
      <c r="E724" s="37"/>
      <c r="F724" s="37"/>
      <c r="G724" s="37"/>
      <c r="H724" s="86"/>
      <c r="I724" s="57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</row>
    <row r="725" spans="1:29" ht="18.75" customHeight="1" x14ac:dyDescent="0.25">
      <c r="A725" s="34"/>
      <c r="B725" s="5"/>
      <c r="C725" s="5"/>
      <c r="D725" s="5"/>
      <c r="E725" s="37"/>
      <c r="F725" s="37"/>
      <c r="G725" s="37"/>
      <c r="H725" s="86"/>
      <c r="I725" s="57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</row>
    <row r="726" spans="1:29" ht="18.75" customHeight="1" x14ac:dyDescent="0.25">
      <c r="A726" s="34"/>
      <c r="B726" s="5"/>
      <c r="C726" s="5"/>
      <c r="D726" s="5"/>
      <c r="E726" s="37"/>
      <c r="F726" s="37"/>
      <c r="G726" s="37"/>
      <c r="H726" s="86"/>
      <c r="I726" s="57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</row>
    <row r="727" spans="1:29" ht="18.75" customHeight="1" x14ac:dyDescent="0.25">
      <c r="A727" s="34"/>
      <c r="B727" s="5"/>
      <c r="C727" s="5"/>
      <c r="D727" s="5"/>
      <c r="E727" s="37"/>
      <c r="F727" s="37"/>
      <c r="G727" s="37"/>
      <c r="H727" s="86"/>
      <c r="I727" s="57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</row>
    <row r="728" spans="1:29" ht="18.75" customHeight="1" x14ac:dyDescent="0.25">
      <c r="A728" s="34"/>
      <c r="B728" s="5"/>
      <c r="C728" s="5"/>
      <c r="D728" s="5"/>
      <c r="E728" s="37"/>
      <c r="F728" s="37"/>
      <c r="G728" s="37"/>
      <c r="H728" s="86"/>
      <c r="I728" s="57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</row>
    <row r="729" spans="1:29" ht="18.75" customHeight="1" x14ac:dyDescent="0.25">
      <c r="A729" s="34"/>
      <c r="B729" s="5"/>
      <c r="C729" s="5"/>
      <c r="D729" s="5"/>
      <c r="E729" s="37"/>
      <c r="F729" s="37"/>
      <c r="G729" s="37"/>
      <c r="H729" s="86"/>
      <c r="I729" s="57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</row>
    <row r="730" spans="1:29" ht="18.75" customHeight="1" x14ac:dyDescent="0.25">
      <c r="A730" s="34"/>
      <c r="B730" s="5"/>
      <c r="C730" s="5"/>
      <c r="D730" s="5"/>
      <c r="E730" s="37"/>
      <c r="F730" s="37"/>
      <c r="G730" s="37"/>
      <c r="H730" s="86"/>
      <c r="I730" s="57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</row>
    <row r="731" spans="1:29" ht="18.75" customHeight="1" x14ac:dyDescent="0.25">
      <c r="A731" s="34"/>
      <c r="B731" s="5"/>
      <c r="C731" s="5"/>
      <c r="D731" s="5"/>
      <c r="E731" s="37"/>
      <c r="F731" s="37"/>
      <c r="G731" s="37"/>
      <c r="H731" s="86"/>
      <c r="I731" s="57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</row>
    <row r="732" spans="1:29" ht="18.75" customHeight="1" x14ac:dyDescent="0.25">
      <c r="A732" s="34"/>
      <c r="B732" s="5"/>
      <c r="C732" s="5"/>
      <c r="D732" s="5"/>
      <c r="E732" s="37"/>
      <c r="F732" s="37"/>
      <c r="G732" s="37"/>
      <c r="H732" s="86"/>
      <c r="I732" s="57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</row>
    <row r="733" spans="1:29" ht="18.75" customHeight="1" x14ac:dyDescent="0.25">
      <c r="A733" s="34"/>
      <c r="B733" s="5"/>
      <c r="C733" s="5"/>
      <c r="D733" s="5"/>
      <c r="E733" s="37"/>
      <c r="F733" s="37"/>
      <c r="G733" s="37"/>
      <c r="H733" s="86"/>
      <c r="I733" s="57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</row>
    <row r="734" spans="1:29" ht="18.75" customHeight="1" x14ac:dyDescent="0.25">
      <c r="A734" s="34"/>
      <c r="B734" s="5"/>
      <c r="C734" s="5"/>
      <c r="D734" s="5"/>
      <c r="E734" s="37"/>
      <c r="F734" s="37"/>
      <c r="G734" s="37"/>
      <c r="H734" s="86"/>
      <c r="I734" s="57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</row>
    <row r="735" spans="1:29" ht="18.75" customHeight="1" x14ac:dyDescent="0.25">
      <c r="A735" s="34"/>
      <c r="B735" s="5"/>
      <c r="C735" s="5"/>
      <c r="D735" s="5"/>
      <c r="E735" s="37"/>
      <c r="F735" s="37"/>
      <c r="G735" s="37"/>
      <c r="H735" s="86"/>
      <c r="I735" s="57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</row>
    <row r="736" spans="1:29" ht="18.75" customHeight="1" x14ac:dyDescent="0.25">
      <c r="A736" s="34"/>
      <c r="B736" s="5"/>
      <c r="C736" s="5"/>
      <c r="D736" s="5"/>
      <c r="E736" s="37"/>
      <c r="F736" s="37"/>
      <c r="G736" s="37"/>
      <c r="H736" s="86"/>
      <c r="I736" s="57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</row>
    <row r="737" spans="1:29" ht="18.75" customHeight="1" x14ac:dyDescent="0.25">
      <c r="A737" s="34"/>
      <c r="B737" s="5"/>
      <c r="C737" s="5"/>
      <c r="D737" s="5"/>
      <c r="E737" s="37"/>
      <c r="F737" s="37"/>
      <c r="G737" s="37"/>
      <c r="H737" s="86"/>
      <c r="I737" s="57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</row>
    <row r="738" spans="1:29" ht="18.75" customHeight="1" x14ac:dyDescent="0.25">
      <c r="A738" s="34"/>
      <c r="B738" s="5"/>
      <c r="C738" s="5"/>
      <c r="D738" s="5"/>
      <c r="E738" s="37"/>
      <c r="F738" s="37"/>
      <c r="G738" s="37"/>
      <c r="H738" s="86"/>
      <c r="I738" s="57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</row>
    <row r="739" spans="1:29" ht="18.75" customHeight="1" x14ac:dyDescent="0.25">
      <c r="A739" s="34"/>
      <c r="B739" s="5"/>
      <c r="C739" s="5"/>
      <c r="D739" s="5"/>
      <c r="E739" s="37"/>
      <c r="F739" s="37"/>
      <c r="G739" s="37"/>
      <c r="H739" s="86"/>
      <c r="I739" s="57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</row>
    <row r="740" spans="1:29" ht="18.75" customHeight="1" x14ac:dyDescent="0.25">
      <c r="A740" s="34"/>
      <c r="B740" s="5"/>
      <c r="C740" s="5"/>
      <c r="D740" s="5"/>
      <c r="E740" s="37"/>
      <c r="F740" s="37"/>
      <c r="G740" s="37"/>
      <c r="H740" s="86"/>
      <c r="I740" s="57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</row>
    <row r="741" spans="1:29" ht="18.75" customHeight="1" x14ac:dyDescent="0.25">
      <c r="A741" s="34"/>
      <c r="B741" s="5"/>
      <c r="C741" s="5"/>
      <c r="D741" s="5"/>
      <c r="E741" s="37"/>
      <c r="F741" s="37"/>
      <c r="G741" s="37"/>
      <c r="H741" s="86"/>
      <c r="I741" s="57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</row>
    <row r="742" spans="1:29" ht="18.75" customHeight="1" x14ac:dyDescent="0.25">
      <c r="A742" s="34"/>
      <c r="B742" s="5"/>
      <c r="C742" s="5"/>
      <c r="D742" s="5"/>
      <c r="E742" s="37"/>
      <c r="F742" s="37"/>
      <c r="G742" s="37"/>
      <c r="H742" s="86"/>
      <c r="I742" s="57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</row>
    <row r="743" spans="1:29" ht="18.75" customHeight="1" x14ac:dyDescent="0.25">
      <c r="A743" s="34"/>
      <c r="B743" s="5"/>
      <c r="C743" s="5"/>
      <c r="D743" s="5"/>
      <c r="E743" s="37"/>
      <c r="F743" s="37"/>
      <c r="G743" s="37"/>
      <c r="H743" s="86"/>
      <c r="I743" s="57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</row>
    <row r="744" spans="1:29" ht="18.75" customHeight="1" x14ac:dyDescent="0.25">
      <c r="A744" s="34"/>
      <c r="B744" s="5"/>
      <c r="C744" s="5"/>
      <c r="D744" s="5"/>
      <c r="E744" s="37"/>
      <c r="F744" s="37"/>
      <c r="G744" s="37"/>
      <c r="H744" s="86"/>
      <c r="I744" s="57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</row>
    <row r="745" spans="1:29" ht="18.75" customHeight="1" x14ac:dyDescent="0.25">
      <c r="A745" s="34"/>
      <c r="B745" s="5"/>
      <c r="C745" s="5"/>
      <c r="D745" s="5"/>
      <c r="E745" s="37"/>
      <c r="F745" s="37"/>
      <c r="G745" s="37"/>
      <c r="H745" s="86"/>
      <c r="I745" s="57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</row>
    <row r="746" spans="1:29" ht="18.75" customHeight="1" x14ac:dyDescent="0.25">
      <c r="A746" s="34"/>
      <c r="B746" s="5"/>
      <c r="C746" s="5"/>
      <c r="D746" s="5"/>
      <c r="E746" s="37"/>
      <c r="F746" s="37"/>
      <c r="G746" s="37"/>
      <c r="H746" s="86"/>
      <c r="I746" s="57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</row>
    <row r="747" spans="1:29" ht="18.75" customHeight="1" x14ac:dyDescent="0.25">
      <c r="A747" s="34"/>
      <c r="B747" s="5"/>
      <c r="C747" s="5"/>
      <c r="D747" s="5"/>
      <c r="E747" s="37"/>
      <c r="F747" s="37"/>
      <c r="G747" s="37"/>
      <c r="H747" s="86"/>
      <c r="I747" s="57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</row>
    <row r="748" spans="1:29" ht="18.75" customHeight="1" x14ac:dyDescent="0.25">
      <c r="A748" s="34"/>
      <c r="B748" s="5"/>
      <c r="C748" s="5"/>
      <c r="D748" s="5"/>
      <c r="E748" s="37"/>
      <c r="F748" s="37"/>
      <c r="G748" s="37"/>
      <c r="H748" s="86"/>
      <c r="I748" s="57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</row>
    <row r="749" spans="1:29" ht="18.75" customHeight="1" x14ac:dyDescent="0.25">
      <c r="A749" s="34"/>
      <c r="B749" s="5"/>
      <c r="C749" s="5"/>
      <c r="D749" s="5"/>
      <c r="E749" s="37"/>
      <c r="F749" s="37"/>
      <c r="G749" s="37"/>
      <c r="H749" s="86"/>
      <c r="I749" s="57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</row>
    <row r="750" spans="1:29" ht="18.75" customHeight="1" x14ac:dyDescent="0.25">
      <c r="A750" s="34"/>
      <c r="B750" s="5"/>
      <c r="C750" s="5"/>
      <c r="D750" s="5"/>
      <c r="E750" s="37"/>
      <c r="F750" s="37"/>
      <c r="G750" s="37"/>
      <c r="H750" s="86"/>
      <c r="I750" s="57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</row>
    <row r="751" spans="1:29" ht="18.75" customHeight="1" x14ac:dyDescent="0.25">
      <c r="A751" s="34"/>
      <c r="B751" s="5"/>
      <c r="C751" s="5"/>
      <c r="D751" s="5"/>
      <c r="E751" s="37"/>
      <c r="F751" s="37"/>
      <c r="G751" s="37"/>
      <c r="H751" s="86"/>
      <c r="I751" s="57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</row>
    <row r="752" spans="1:29" ht="18.75" customHeight="1" x14ac:dyDescent="0.25">
      <c r="A752" s="34"/>
      <c r="B752" s="5"/>
      <c r="C752" s="5"/>
      <c r="D752" s="5"/>
      <c r="E752" s="37"/>
      <c r="F752" s="37"/>
      <c r="G752" s="37"/>
      <c r="H752" s="86"/>
      <c r="I752" s="57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</row>
    <row r="753" spans="1:29" ht="18.75" customHeight="1" x14ac:dyDescent="0.25">
      <c r="A753" s="34"/>
      <c r="B753" s="5"/>
      <c r="C753" s="5"/>
      <c r="D753" s="5"/>
      <c r="E753" s="37"/>
      <c r="F753" s="37"/>
      <c r="G753" s="37"/>
      <c r="H753" s="86"/>
      <c r="I753" s="57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</row>
    <row r="754" spans="1:29" ht="18.75" customHeight="1" x14ac:dyDescent="0.25">
      <c r="A754" s="34"/>
      <c r="B754" s="5"/>
      <c r="C754" s="5"/>
      <c r="D754" s="5"/>
      <c r="E754" s="37"/>
      <c r="F754" s="37"/>
      <c r="G754" s="37"/>
      <c r="H754" s="86"/>
      <c r="I754" s="57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</row>
    <row r="755" spans="1:29" ht="18.75" customHeight="1" x14ac:dyDescent="0.25">
      <c r="A755" s="34"/>
      <c r="B755" s="5"/>
      <c r="C755" s="5"/>
      <c r="D755" s="5"/>
      <c r="E755" s="37"/>
      <c r="F755" s="37"/>
      <c r="G755" s="37"/>
      <c r="H755" s="86"/>
      <c r="I755" s="57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</row>
    <row r="756" spans="1:29" ht="18.75" customHeight="1" x14ac:dyDescent="0.25">
      <c r="A756" s="34"/>
      <c r="B756" s="5"/>
      <c r="C756" s="5"/>
      <c r="D756" s="5"/>
      <c r="E756" s="37"/>
      <c r="F756" s="37"/>
      <c r="G756" s="37"/>
      <c r="H756" s="86"/>
      <c r="I756" s="57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</row>
    <row r="757" spans="1:29" ht="18.75" customHeight="1" x14ac:dyDescent="0.25">
      <c r="A757" s="34"/>
      <c r="B757" s="5"/>
      <c r="C757" s="5"/>
      <c r="D757" s="5"/>
      <c r="E757" s="37"/>
      <c r="F757" s="37"/>
      <c r="G757" s="37"/>
      <c r="H757" s="86"/>
      <c r="I757" s="57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</row>
    <row r="758" spans="1:29" ht="18.75" customHeight="1" x14ac:dyDescent="0.25">
      <c r="A758" s="34"/>
      <c r="B758" s="5"/>
      <c r="C758" s="5"/>
      <c r="D758" s="5"/>
      <c r="E758" s="37"/>
      <c r="F758" s="37"/>
      <c r="G758" s="37"/>
      <c r="H758" s="86"/>
      <c r="I758" s="57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</row>
    <row r="759" spans="1:29" ht="18.75" customHeight="1" x14ac:dyDescent="0.25">
      <c r="A759" s="34"/>
      <c r="B759" s="5"/>
      <c r="C759" s="5"/>
      <c r="D759" s="5"/>
      <c r="E759" s="37"/>
      <c r="F759" s="37"/>
      <c r="G759" s="37"/>
      <c r="H759" s="86"/>
      <c r="I759" s="57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</row>
    <row r="760" spans="1:29" ht="18.75" customHeight="1" x14ac:dyDescent="0.25">
      <c r="A760" s="34"/>
      <c r="B760" s="5"/>
      <c r="C760" s="5"/>
      <c r="D760" s="5"/>
      <c r="E760" s="37"/>
      <c r="F760" s="37"/>
      <c r="G760" s="37"/>
      <c r="H760" s="86"/>
      <c r="I760" s="57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</row>
    <row r="761" spans="1:29" ht="18.75" customHeight="1" x14ac:dyDescent="0.25">
      <c r="A761" s="34"/>
      <c r="B761" s="5"/>
      <c r="C761" s="5"/>
      <c r="D761" s="5"/>
      <c r="E761" s="37"/>
      <c r="F761" s="37"/>
      <c r="G761" s="37"/>
      <c r="H761" s="86"/>
      <c r="I761" s="57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</row>
    <row r="762" spans="1:29" ht="18.75" customHeight="1" x14ac:dyDescent="0.25">
      <c r="A762" s="34"/>
      <c r="B762" s="5"/>
      <c r="C762" s="5"/>
      <c r="D762" s="5"/>
      <c r="E762" s="37"/>
      <c r="F762" s="37"/>
      <c r="G762" s="37"/>
      <c r="H762" s="86"/>
      <c r="I762" s="57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</row>
    <row r="763" spans="1:29" ht="18.75" customHeight="1" x14ac:dyDescent="0.25">
      <c r="A763" s="34"/>
      <c r="B763" s="5"/>
      <c r="C763" s="5"/>
      <c r="D763" s="5"/>
      <c r="E763" s="37"/>
      <c r="F763" s="37"/>
      <c r="G763" s="37"/>
      <c r="H763" s="86"/>
      <c r="I763" s="57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</row>
    <row r="764" spans="1:29" ht="18.75" customHeight="1" x14ac:dyDescent="0.25">
      <c r="A764" s="34"/>
      <c r="B764" s="5"/>
      <c r="C764" s="5"/>
      <c r="D764" s="5"/>
      <c r="E764" s="37"/>
      <c r="F764" s="37"/>
      <c r="G764" s="37"/>
      <c r="H764" s="86"/>
      <c r="I764" s="57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</row>
    <row r="765" spans="1:29" ht="18.75" customHeight="1" x14ac:dyDescent="0.25">
      <c r="A765" s="34"/>
      <c r="B765" s="5"/>
      <c r="C765" s="5"/>
      <c r="D765" s="5"/>
      <c r="E765" s="37"/>
      <c r="F765" s="37"/>
      <c r="G765" s="37"/>
      <c r="H765" s="86"/>
      <c r="I765" s="57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</row>
    <row r="766" spans="1:29" ht="18.75" customHeight="1" x14ac:dyDescent="0.25">
      <c r="A766" s="34"/>
      <c r="B766" s="5"/>
      <c r="C766" s="5"/>
      <c r="D766" s="5"/>
      <c r="E766" s="37"/>
      <c r="F766" s="37"/>
      <c r="G766" s="37"/>
      <c r="H766" s="86"/>
      <c r="I766" s="57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</row>
    <row r="767" spans="1:29" ht="18.75" customHeight="1" x14ac:dyDescent="0.25">
      <c r="A767" s="34"/>
      <c r="B767" s="5"/>
      <c r="C767" s="5"/>
      <c r="D767" s="5"/>
      <c r="E767" s="37"/>
      <c r="F767" s="37"/>
      <c r="G767" s="37"/>
      <c r="H767" s="86"/>
      <c r="I767" s="57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</row>
    <row r="768" spans="1:29" ht="18.75" customHeight="1" x14ac:dyDescent="0.25">
      <c r="A768" s="34"/>
      <c r="B768" s="5"/>
      <c r="C768" s="5"/>
      <c r="D768" s="5"/>
      <c r="E768" s="37"/>
      <c r="F768" s="37"/>
      <c r="G768" s="37"/>
      <c r="H768" s="86"/>
      <c r="I768" s="57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</row>
    <row r="769" spans="1:29" ht="18.75" customHeight="1" x14ac:dyDescent="0.25">
      <c r="A769" s="34"/>
      <c r="B769" s="5"/>
      <c r="C769" s="5"/>
      <c r="D769" s="5"/>
      <c r="E769" s="37"/>
      <c r="F769" s="37"/>
      <c r="G769" s="37"/>
      <c r="H769" s="86"/>
      <c r="I769" s="57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</row>
    <row r="770" spans="1:29" ht="18.75" customHeight="1" x14ac:dyDescent="0.25">
      <c r="A770" s="34"/>
      <c r="B770" s="5"/>
      <c r="C770" s="5"/>
      <c r="D770" s="5"/>
      <c r="E770" s="37"/>
      <c r="F770" s="37"/>
      <c r="G770" s="37"/>
      <c r="H770" s="86"/>
      <c r="I770" s="57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</row>
    <row r="771" spans="1:29" ht="18.75" customHeight="1" x14ac:dyDescent="0.25">
      <c r="A771" s="34"/>
      <c r="B771" s="5"/>
      <c r="C771" s="5"/>
      <c r="D771" s="5"/>
      <c r="E771" s="37"/>
      <c r="F771" s="37"/>
      <c r="G771" s="37"/>
      <c r="H771" s="86"/>
      <c r="I771" s="57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</row>
    <row r="772" spans="1:29" ht="18.75" customHeight="1" x14ac:dyDescent="0.25">
      <c r="A772" s="34"/>
      <c r="B772" s="5"/>
      <c r="C772" s="5"/>
      <c r="D772" s="5"/>
      <c r="E772" s="37"/>
      <c r="F772" s="37"/>
      <c r="G772" s="37"/>
      <c r="H772" s="86"/>
      <c r="I772" s="57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</row>
    <row r="773" spans="1:29" ht="18.75" customHeight="1" x14ac:dyDescent="0.25">
      <c r="A773" s="34"/>
      <c r="B773" s="5"/>
      <c r="C773" s="5"/>
      <c r="D773" s="5"/>
      <c r="E773" s="37"/>
      <c r="F773" s="37"/>
      <c r="G773" s="37"/>
      <c r="H773" s="86"/>
      <c r="I773" s="57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</row>
    <row r="774" spans="1:29" ht="18.75" customHeight="1" x14ac:dyDescent="0.25">
      <c r="A774" s="34"/>
      <c r="B774" s="5"/>
      <c r="C774" s="5"/>
      <c r="D774" s="5"/>
      <c r="E774" s="37"/>
      <c r="F774" s="37"/>
      <c r="G774" s="37"/>
      <c r="H774" s="86"/>
      <c r="I774" s="57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</row>
    <row r="775" spans="1:29" ht="18.75" customHeight="1" x14ac:dyDescent="0.25">
      <c r="A775" s="34"/>
      <c r="B775" s="5"/>
      <c r="C775" s="5"/>
      <c r="D775" s="5"/>
      <c r="E775" s="37"/>
      <c r="F775" s="37"/>
      <c r="G775" s="37"/>
      <c r="H775" s="86"/>
      <c r="I775" s="57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</row>
    <row r="776" spans="1:29" ht="18.75" customHeight="1" x14ac:dyDescent="0.25">
      <c r="A776" s="34"/>
      <c r="B776" s="5"/>
      <c r="C776" s="5"/>
      <c r="D776" s="5"/>
      <c r="E776" s="37"/>
      <c r="F776" s="37"/>
      <c r="G776" s="37"/>
      <c r="H776" s="86"/>
      <c r="I776" s="57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</row>
    <row r="777" spans="1:29" ht="18.75" customHeight="1" x14ac:dyDescent="0.25">
      <c r="A777" s="34"/>
      <c r="B777" s="5"/>
      <c r="C777" s="5"/>
      <c r="D777" s="5"/>
      <c r="E777" s="37"/>
      <c r="F777" s="37"/>
      <c r="G777" s="37"/>
      <c r="H777" s="86"/>
      <c r="I777" s="57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</row>
    <row r="778" spans="1:29" ht="18.75" customHeight="1" x14ac:dyDescent="0.25">
      <c r="A778" s="34"/>
      <c r="B778" s="5"/>
      <c r="C778" s="5"/>
      <c r="D778" s="5"/>
      <c r="E778" s="37"/>
      <c r="F778" s="37"/>
      <c r="G778" s="37"/>
      <c r="H778" s="86"/>
      <c r="I778" s="57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</row>
    <row r="779" spans="1:29" ht="18.75" customHeight="1" x14ac:dyDescent="0.25">
      <c r="A779" s="34"/>
      <c r="B779" s="5"/>
      <c r="C779" s="5"/>
      <c r="D779" s="5"/>
      <c r="E779" s="37"/>
      <c r="F779" s="37"/>
      <c r="G779" s="37"/>
      <c r="H779" s="86"/>
      <c r="I779" s="57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</row>
    <row r="780" spans="1:29" ht="18.75" customHeight="1" x14ac:dyDescent="0.25">
      <c r="A780" s="34"/>
      <c r="B780" s="5"/>
      <c r="C780" s="5"/>
      <c r="D780" s="5"/>
      <c r="E780" s="37"/>
      <c r="F780" s="37"/>
      <c r="G780" s="37"/>
      <c r="H780" s="86"/>
      <c r="I780" s="57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</row>
    <row r="781" spans="1:29" ht="18.75" customHeight="1" x14ac:dyDescent="0.25">
      <c r="A781" s="34"/>
      <c r="B781" s="5"/>
      <c r="C781" s="5"/>
      <c r="D781" s="5"/>
      <c r="E781" s="37"/>
      <c r="F781" s="37"/>
      <c r="G781" s="37"/>
      <c r="H781" s="86"/>
      <c r="I781" s="57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</row>
    <row r="782" spans="1:29" ht="18.75" customHeight="1" x14ac:dyDescent="0.25">
      <c r="A782" s="34"/>
      <c r="B782" s="5"/>
      <c r="C782" s="5"/>
      <c r="D782" s="5"/>
      <c r="E782" s="37"/>
      <c r="F782" s="37"/>
      <c r="G782" s="37"/>
      <c r="H782" s="86"/>
      <c r="I782" s="57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</row>
    <row r="783" spans="1:29" ht="18.75" customHeight="1" x14ac:dyDescent="0.25">
      <c r="A783" s="34"/>
      <c r="B783" s="5"/>
      <c r="C783" s="5"/>
      <c r="D783" s="5"/>
      <c r="E783" s="37"/>
      <c r="F783" s="37"/>
      <c r="G783" s="37"/>
      <c r="H783" s="86"/>
      <c r="I783" s="57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</row>
    <row r="784" spans="1:29" ht="18.75" customHeight="1" x14ac:dyDescent="0.25">
      <c r="A784" s="34"/>
      <c r="B784" s="5"/>
      <c r="C784" s="5"/>
      <c r="D784" s="5"/>
      <c r="E784" s="37"/>
      <c r="F784" s="37"/>
      <c r="G784" s="37"/>
      <c r="H784" s="86"/>
      <c r="I784" s="57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</row>
    <row r="785" spans="1:29" ht="18.75" customHeight="1" x14ac:dyDescent="0.25">
      <c r="A785" s="34"/>
      <c r="B785" s="5"/>
      <c r="C785" s="5"/>
      <c r="D785" s="5"/>
      <c r="E785" s="37"/>
      <c r="F785" s="37"/>
      <c r="G785" s="37"/>
      <c r="H785" s="86"/>
      <c r="I785" s="57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</row>
    <row r="786" spans="1:29" ht="18.75" customHeight="1" x14ac:dyDescent="0.25">
      <c r="A786" s="34"/>
      <c r="B786" s="5"/>
      <c r="C786" s="5"/>
      <c r="D786" s="5"/>
      <c r="E786" s="37"/>
      <c r="F786" s="37"/>
      <c r="G786" s="37"/>
      <c r="H786" s="86"/>
      <c r="I786" s="57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</row>
    <row r="787" spans="1:29" ht="18.75" customHeight="1" x14ac:dyDescent="0.25">
      <c r="A787" s="34"/>
      <c r="B787" s="5"/>
      <c r="C787" s="5"/>
      <c r="D787" s="5"/>
      <c r="E787" s="37"/>
      <c r="F787" s="37"/>
      <c r="G787" s="37"/>
      <c r="H787" s="86"/>
      <c r="I787" s="57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</row>
    <row r="788" spans="1:29" ht="18.75" customHeight="1" x14ac:dyDescent="0.25">
      <c r="A788" s="34"/>
      <c r="B788" s="5"/>
      <c r="C788" s="5"/>
      <c r="D788" s="5"/>
      <c r="E788" s="37"/>
      <c r="F788" s="37"/>
      <c r="G788" s="37"/>
      <c r="H788" s="86"/>
      <c r="I788" s="57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</row>
    <row r="789" spans="1:29" ht="18.75" customHeight="1" x14ac:dyDescent="0.25">
      <c r="A789" s="34"/>
      <c r="B789" s="5"/>
      <c r="C789" s="5"/>
      <c r="D789" s="5"/>
      <c r="E789" s="37"/>
      <c r="F789" s="37"/>
      <c r="G789" s="37"/>
      <c r="H789" s="86"/>
      <c r="I789" s="57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</row>
    <row r="790" spans="1:29" ht="18.75" customHeight="1" x14ac:dyDescent="0.25">
      <c r="A790" s="34"/>
      <c r="B790" s="5"/>
      <c r="C790" s="5"/>
      <c r="D790" s="5"/>
      <c r="E790" s="37"/>
      <c r="F790" s="37"/>
      <c r="G790" s="37"/>
      <c r="H790" s="86"/>
      <c r="I790" s="57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</row>
    <row r="791" spans="1:29" ht="18.75" customHeight="1" x14ac:dyDescent="0.25">
      <c r="A791" s="34"/>
      <c r="B791" s="5"/>
      <c r="C791" s="5"/>
      <c r="D791" s="5"/>
      <c r="E791" s="37"/>
      <c r="F791" s="37"/>
      <c r="G791" s="37"/>
      <c r="H791" s="86"/>
      <c r="I791" s="57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</row>
    <row r="792" spans="1:29" ht="18.75" customHeight="1" x14ac:dyDescent="0.25">
      <c r="A792" s="34"/>
      <c r="B792" s="5"/>
      <c r="C792" s="5"/>
      <c r="D792" s="5"/>
      <c r="E792" s="37"/>
      <c r="F792" s="37"/>
      <c r="G792" s="37"/>
      <c r="H792" s="86"/>
      <c r="I792" s="57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</row>
    <row r="793" spans="1:29" ht="18.75" customHeight="1" x14ac:dyDescent="0.25">
      <c r="A793" s="34"/>
      <c r="B793" s="5"/>
      <c r="C793" s="5"/>
      <c r="D793" s="5"/>
      <c r="E793" s="37"/>
      <c r="F793" s="37"/>
      <c r="G793" s="37"/>
      <c r="H793" s="86"/>
      <c r="I793" s="57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</row>
    <row r="794" spans="1:29" ht="18.75" customHeight="1" x14ac:dyDescent="0.25">
      <c r="A794" s="34"/>
      <c r="B794" s="5"/>
      <c r="C794" s="5"/>
      <c r="D794" s="5"/>
      <c r="E794" s="37"/>
      <c r="F794" s="37"/>
      <c r="G794" s="37"/>
      <c r="H794" s="86"/>
      <c r="I794" s="57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</row>
    <row r="795" spans="1:29" ht="18.75" customHeight="1" x14ac:dyDescent="0.25">
      <c r="A795" s="34"/>
      <c r="B795" s="5"/>
      <c r="C795" s="5"/>
      <c r="D795" s="5"/>
      <c r="E795" s="37"/>
      <c r="F795" s="37"/>
      <c r="G795" s="37"/>
      <c r="H795" s="86"/>
      <c r="I795" s="57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</row>
    <row r="796" spans="1:29" ht="18.75" customHeight="1" x14ac:dyDescent="0.25">
      <c r="A796" s="34"/>
      <c r="B796" s="5"/>
      <c r="C796" s="5"/>
      <c r="D796" s="5"/>
      <c r="E796" s="37"/>
      <c r="F796" s="37"/>
      <c r="G796" s="37"/>
      <c r="H796" s="86"/>
      <c r="I796" s="57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</row>
    <row r="797" spans="1:29" ht="18.75" customHeight="1" x14ac:dyDescent="0.25">
      <c r="A797" s="34"/>
      <c r="B797" s="5"/>
      <c r="C797" s="5"/>
      <c r="D797" s="5"/>
      <c r="E797" s="37"/>
      <c r="F797" s="37"/>
      <c r="G797" s="37"/>
      <c r="H797" s="86"/>
      <c r="I797" s="57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</row>
    <row r="798" spans="1:29" ht="18.75" customHeight="1" x14ac:dyDescent="0.25">
      <c r="A798" s="34"/>
      <c r="B798" s="5"/>
      <c r="C798" s="5"/>
      <c r="D798" s="5"/>
      <c r="E798" s="37"/>
      <c r="F798" s="37"/>
      <c r="G798" s="37"/>
      <c r="H798" s="86"/>
      <c r="I798" s="57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</row>
    <row r="799" spans="1:29" ht="18.75" customHeight="1" x14ac:dyDescent="0.25">
      <c r="A799" s="34"/>
      <c r="B799" s="5"/>
      <c r="C799" s="5"/>
      <c r="D799" s="5"/>
      <c r="E799" s="37"/>
      <c r="F799" s="37"/>
      <c r="G799" s="37"/>
      <c r="H799" s="86"/>
      <c r="I799" s="57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</row>
    <row r="800" spans="1:29" ht="18.75" customHeight="1" x14ac:dyDescent="0.25">
      <c r="A800" s="34"/>
      <c r="B800" s="5"/>
      <c r="C800" s="5"/>
      <c r="D800" s="5"/>
      <c r="E800" s="37"/>
      <c r="F800" s="37"/>
      <c r="G800" s="37"/>
      <c r="H800" s="86"/>
      <c r="I800" s="57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</row>
    <row r="801" spans="1:29" ht="18.75" customHeight="1" x14ac:dyDescent="0.25">
      <c r="A801" s="34"/>
      <c r="B801" s="5"/>
      <c r="C801" s="5"/>
      <c r="D801" s="5"/>
      <c r="E801" s="37"/>
      <c r="F801" s="37"/>
      <c r="G801" s="37"/>
      <c r="H801" s="86"/>
      <c r="I801" s="57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</row>
    <row r="802" spans="1:29" ht="18.75" customHeight="1" x14ac:dyDescent="0.25">
      <c r="A802" s="34"/>
      <c r="B802" s="5"/>
      <c r="C802" s="5"/>
      <c r="D802" s="5"/>
      <c r="E802" s="37"/>
      <c r="F802" s="37"/>
      <c r="G802" s="37"/>
      <c r="H802" s="86"/>
      <c r="I802" s="57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</row>
    <row r="803" spans="1:29" ht="18.75" customHeight="1" x14ac:dyDescent="0.25">
      <c r="A803" s="34"/>
      <c r="B803" s="5"/>
      <c r="C803" s="5"/>
      <c r="D803" s="5"/>
      <c r="E803" s="37"/>
      <c r="F803" s="37"/>
      <c r="G803" s="37"/>
      <c r="H803" s="86"/>
      <c r="I803" s="57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</row>
    <row r="804" spans="1:29" ht="18.75" customHeight="1" x14ac:dyDescent="0.25">
      <c r="A804" s="34"/>
      <c r="B804" s="5"/>
      <c r="C804" s="5"/>
      <c r="D804" s="5"/>
      <c r="E804" s="37"/>
      <c r="F804" s="37"/>
      <c r="G804" s="37"/>
      <c r="H804" s="86"/>
      <c r="I804" s="57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</row>
    <row r="805" spans="1:29" ht="18.75" customHeight="1" x14ac:dyDescent="0.25">
      <c r="A805" s="34"/>
      <c r="B805" s="5"/>
      <c r="C805" s="5"/>
      <c r="D805" s="5"/>
      <c r="E805" s="37"/>
      <c r="F805" s="37"/>
      <c r="G805" s="37"/>
      <c r="H805" s="86"/>
      <c r="I805" s="57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</row>
    <row r="806" spans="1:29" ht="18.75" customHeight="1" x14ac:dyDescent="0.25">
      <c r="A806" s="34"/>
      <c r="B806" s="5"/>
      <c r="C806" s="5"/>
      <c r="D806" s="5"/>
      <c r="E806" s="37"/>
      <c r="F806" s="37"/>
      <c r="G806" s="37"/>
      <c r="H806" s="86"/>
      <c r="I806" s="57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</row>
    <row r="807" spans="1:29" ht="18.75" customHeight="1" x14ac:dyDescent="0.25">
      <c r="A807" s="34"/>
      <c r="B807" s="5"/>
      <c r="C807" s="5"/>
      <c r="D807" s="5"/>
      <c r="E807" s="37"/>
      <c r="F807" s="37"/>
      <c r="G807" s="37"/>
      <c r="H807" s="86"/>
      <c r="I807" s="57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</row>
    <row r="808" spans="1:29" ht="18.75" customHeight="1" x14ac:dyDescent="0.25">
      <c r="A808" s="34"/>
      <c r="B808" s="5"/>
      <c r="C808" s="5"/>
      <c r="D808" s="5"/>
      <c r="E808" s="37"/>
      <c r="F808" s="37"/>
      <c r="G808" s="37"/>
      <c r="H808" s="86"/>
      <c r="I808" s="57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</row>
    <row r="809" spans="1:29" ht="18.75" customHeight="1" x14ac:dyDescent="0.25">
      <c r="A809" s="34"/>
      <c r="B809" s="5"/>
      <c r="C809" s="5"/>
      <c r="D809" s="5"/>
      <c r="E809" s="37"/>
      <c r="F809" s="37"/>
      <c r="G809" s="37"/>
      <c r="H809" s="86"/>
      <c r="I809" s="57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</row>
    <row r="810" spans="1:29" ht="18.75" customHeight="1" x14ac:dyDescent="0.25">
      <c r="A810" s="34"/>
      <c r="B810" s="5"/>
      <c r="C810" s="5"/>
      <c r="D810" s="5"/>
      <c r="E810" s="37"/>
      <c r="F810" s="37"/>
      <c r="G810" s="37"/>
      <c r="H810" s="86"/>
      <c r="I810" s="57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</row>
    <row r="811" spans="1:29" ht="18.75" customHeight="1" x14ac:dyDescent="0.25">
      <c r="A811" s="34"/>
      <c r="B811" s="5"/>
      <c r="C811" s="5"/>
      <c r="D811" s="5"/>
      <c r="E811" s="37"/>
      <c r="F811" s="37"/>
      <c r="G811" s="37"/>
      <c r="H811" s="86"/>
      <c r="I811" s="57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</row>
    <row r="812" spans="1:29" ht="18.75" customHeight="1" x14ac:dyDescent="0.25">
      <c r="A812" s="34"/>
      <c r="B812" s="5"/>
      <c r="C812" s="5"/>
      <c r="D812" s="5"/>
      <c r="E812" s="37"/>
      <c r="F812" s="37"/>
      <c r="G812" s="37"/>
      <c r="H812" s="86"/>
      <c r="I812" s="57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</row>
    <row r="813" spans="1:29" ht="18.75" customHeight="1" x14ac:dyDescent="0.25">
      <c r="A813" s="34"/>
      <c r="B813" s="5"/>
      <c r="C813" s="5"/>
      <c r="D813" s="5"/>
      <c r="E813" s="37"/>
      <c r="F813" s="37"/>
      <c r="G813" s="37"/>
      <c r="H813" s="86"/>
      <c r="I813" s="57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</row>
    <row r="814" spans="1:29" ht="18.75" customHeight="1" x14ac:dyDescent="0.25">
      <c r="A814" s="34"/>
      <c r="B814" s="5"/>
      <c r="C814" s="5"/>
      <c r="D814" s="5"/>
      <c r="E814" s="37"/>
      <c r="F814" s="37"/>
      <c r="G814" s="37"/>
      <c r="H814" s="86"/>
      <c r="I814" s="57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</row>
    <row r="815" spans="1:29" ht="18.75" customHeight="1" x14ac:dyDescent="0.25">
      <c r="A815" s="34"/>
      <c r="B815" s="5"/>
      <c r="C815" s="5"/>
      <c r="D815" s="5"/>
      <c r="E815" s="37"/>
      <c r="F815" s="37"/>
      <c r="G815" s="37"/>
      <c r="H815" s="86"/>
      <c r="I815" s="57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</row>
    <row r="816" spans="1:29" ht="18.75" customHeight="1" x14ac:dyDescent="0.25">
      <c r="A816" s="34"/>
      <c r="B816" s="5"/>
      <c r="C816" s="5"/>
      <c r="D816" s="5"/>
      <c r="E816" s="37"/>
      <c r="F816" s="37"/>
      <c r="G816" s="37"/>
      <c r="H816" s="86"/>
      <c r="I816" s="57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</row>
    <row r="817" spans="1:29" ht="18.75" customHeight="1" x14ac:dyDescent="0.25">
      <c r="A817" s="34"/>
      <c r="B817" s="5"/>
      <c r="C817" s="5"/>
      <c r="D817" s="5"/>
      <c r="E817" s="37"/>
      <c r="F817" s="37"/>
      <c r="G817" s="37"/>
      <c r="H817" s="86"/>
      <c r="I817" s="57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</row>
    <row r="818" spans="1:29" ht="18.75" customHeight="1" x14ac:dyDescent="0.25">
      <c r="A818" s="34"/>
      <c r="B818" s="5"/>
      <c r="C818" s="5"/>
      <c r="D818" s="5"/>
      <c r="E818" s="37"/>
      <c r="F818" s="37"/>
      <c r="G818" s="37"/>
      <c r="H818" s="86"/>
      <c r="I818" s="57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</row>
    <row r="819" spans="1:29" ht="18.75" customHeight="1" x14ac:dyDescent="0.25">
      <c r="A819" s="34"/>
      <c r="B819" s="5"/>
      <c r="C819" s="5"/>
      <c r="D819" s="5"/>
      <c r="E819" s="37"/>
      <c r="F819" s="37"/>
      <c r="G819" s="37"/>
      <c r="H819" s="86"/>
      <c r="I819" s="57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</row>
    <row r="820" spans="1:29" ht="18.75" customHeight="1" x14ac:dyDescent="0.25">
      <c r="A820" s="34"/>
      <c r="B820" s="5"/>
      <c r="C820" s="5"/>
      <c r="D820" s="5"/>
      <c r="E820" s="37"/>
      <c r="F820" s="37"/>
      <c r="G820" s="37"/>
      <c r="H820" s="86"/>
      <c r="I820" s="57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</row>
    <row r="821" spans="1:29" ht="18.75" customHeight="1" x14ac:dyDescent="0.25">
      <c r="A821" s="34"/>
      <c r="B821" s="5"/>
      <c r="C821" s="5"/>
      <c r="D821" s="5"/>
      <c r="E821" s="37"/>
      <c r="F821" s="37"/>
      <c r="G821" s="37"/>
      <c r="H821" s="86"/>
      <c r="I821" s="57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</row>
    <row r="822" spans="1:29" ht="18.75" customHeight="1" x14ac:dyDescent="0.25">
      <c r="A822" s="34"/>
      <c r="B822" s="5"/>
      <c r="C822" s="5"/>
      <c r="D822" s="5"/>
      <c r="E822" s="37"/>
      <c r="F822" s="37"/>
      <c r="G822" s="37"/>
      <c r="H822" s="86"/>
      <c r="I822" s="57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</row>
    <row r="823" spans="1:29" ht="18.75" customHeight="1" x14ac:dyDescent="0.25">
      <c r="A823" s="34"/>
      <c r="B823" s="5"/>
      <c r="C823" s="5"/>
      <c r="D823" s="5"/>
      <c r="E823" s="37"/>
      <c r="F823" s="37"/>
      <c r="G823" s="37"/>
      <c r="H823" s="86"/>
      <c r="I823" s="57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</row>
    <row r="824" spans="1:29" ht="18.75" customHeight="1" x14ac:dyDescent="0.25">
      <c r="A824" s="34"/>
      <c r="B824" s="5"/>
      <c r="C824" s="5"/>
      <c r="D824" s="5"/>
      <c r="E824" s="37"/>
      <c r="F824" s="37"/>
      <c r="G824" s="37"/>
      <c r="H824" s="86"/>
      <c r="I824" s="57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</row>
    <row r="825" spans="1:29" ht="18.75" customHeight="1" x14ac:dyDescent="0.25">
      <c r="A825" s="34"/>
      <c r="B825" s="5"/>
      <c r="C825" s="5"/>
      <c r="D825" s="5"/>
      <c r="E825" s="37"/>
      <c r="F825" s="37"/>
      <c r="G825" s="37"/>
      <c r="H825" s="86"/>
      <c r="I825" s="57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</row>
    <row r="826" spans="1:29" ht="18.75" customHeight="1" x14ac:dyDescent="0.25">
      <c r="A826" s="34"/>
      <c r="B826" s="5"/>
      <c r="C826" s="5"/>
      <c r="D826" s="5"/>
      <c r="E826" s="37"/>
      <c r="F826" s="37"/>
      <c r="G826" s="37"/>
      <c r="H826" s="86"/>
      <c r="I826" s="57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</row>
    <row r="827" spans="1:29" ht="18.75" customHeight="1" x14ac:dyDescent="0.25">
      <c r="A827" s="34"/>
      <c r="B827" s="5"/>
      <c r="C827" s="5"/>
      <c r="D827" s="5"/>
      <c r="E827" s="37"/>
      <c r="F827" s="37"/>
      <c r="G827" s="37"/>
      <c r="H827" s="86"/>
      <c r="I827" s="57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</row>
    <row r="828" spans="1:29" ht="18.75" customHeight="1" x14ac:dyDescent="0.25">
      <c r="A828" s="34"/>
      <c r="B828" s="5"/>
      <c r="C828" s="5"/>
      <c r="D828" s="5"/>
      <c r="E828" s="37"/>
      <c r="F828" s="37"/>
      <c r="G828" s="37"/>
      <c r="H828" s="86"/>
      <c r="I828" s="57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</row>
    <row r="829" spans="1:29" ht="18.75" customHeight="1" x14ac:dyDescent="0.25">
      <c r="A829" s="34"/>
      <c r="B829" s="5"/>
      <c r="C829" s="5"/>
      <c r="D829" s="5"/>
      <c r="E829" s="37"/>
      <c r="F829" s="37"/>
      <c r="G829" s="37"/>
      <c r="H829" s="86"/>
      <c r="I829" s="57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</row>
    <row r="830" spans="1:29" ht="18.75" customHeight="1" x14ac:dyDescent="0.25">
      <c r="A830" s="34"/>
      <c r="B830" s="5"/>
      <c r="C830" s="5"/>
      <c r="D830" s="5"/>
      <c r="E830" s="37"/>
      <c r="F830" s="37"/>
      <c r="G830" s="37"/>
      <c r="H830" s="86"/>
      <c r="I830" s="57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</row>
    <row r="831" spans="1:29" ht="18.75" customHeight="1" x14ac:dyDescent="0.25">
      <c r="A831" s="34"/>
      <c r="B831" s="5"/>
      <c r="C831" s="5"/>
      <c r="D831" s="5"/>
      <c r="E831" s="37"/>
      <c r="F831" s="37"/>
      <c r="G831" s="37"/>
      <c r="H831" s="86"/>
      <c r="I831" s="57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</row>
    <row r="832" spans="1:29" ht="18.75" customHeight="1" x14ac:dyDescent="0.25">
      <c r="A832" s="34"/>
      <c r="B832" s="5"/>
      <c r="C832" s="5"/>
      <c r="D832" s="5"/>
      <c r="E832" s="37"/>
      <c r="F832" s="37"/>
      <c r="G832" s="37"/>
      <c r="H832" s="86"/>
      <c r="I832" s="57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</row>
    <row r="833" spans="1:29" ht="18.75" customHeight="1" x14ac:dyDescent="0.25">
      <c r="A833" s="34"/>
      <c r="B833" s="5"/>
      <c r="C833" s="5"/>
      <c r="D833" s="5"/>
      <c r="E833" s="37"/>
      <c r="F833" s="37"/>
      <c r="G833" s="37"/>
      <c r="H833" s="86"/>
      <c r="I833" s="57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</row>
    <row r="834" spans="1:29" ht="18.75" customHeight="1" x14ac:dyDescent="0.25">
      <c r="A834" s="34"/>
      <c r="B834" s="5"/>
      <c r="C834" s="5"/>
      <c r="D834" s="5"/>
      <c r="E834" s="37"/>
      <c r="F834" s="37"/>
      <c r="G834" s="37"/>
      <c r="H834" s="86"/>
      <c r="I834" s="57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</row>
    <row r="835" spans="1:29" ht="18.75" customHeight="1" x14ac:dyDescent="0.25">
      <c r="A835" s="34"/>
      <c r="B835" s="5"/>
      <c r="C835" s="5"/>
      <c r="D835" s="5"/>
      <c r="E835" s="37"/>
      <c r="F835" s="37"/>
      <c r="G835" s="37"/>
      <c r="H835" s="86"/>
      <c r="I835" s="57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</row>
    <row r="836" spans="1:29" ht="18.75" customHeight="1" x14ac:dyDescent="0.25">
      <c r="A836" s="34"/>
      <c r="B836" s="5"/>
      <c r="C836" s="5"/>
      <c r="D836" s="5"/>
      <c r="E836" s="37"/>
      <c r="F836" s="37"/>
      <c r="G836" s="37"/>
      <c r="H836" s="86"/>
      <c r="I836" s="57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</row>
    <row r="837" spans="1:29" ht="18.75" customHeight="1" x14ac:dyDescent="0.25">
      <c r="A837" s="34"/>
      <c r="B837" s="5"/>
      <c r="C837" s="5"/>
      <c r="D837" s="5"/>
      <c r="E837" s="37"/>
      <c r="F837" s="37"/>
      <c r="G837" s="37"/>
      <c r="H837" s="86"/>
      <c r="I837" s="57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</row>
    <row r="838" spans="1:29" ht="18.75" customHeight="1" x14ac:dyDescent="0.25">
      <c r="A838" s="34"/>
      <c r="B838" s="5"/>
      <c r="C838" s="5"/>
      <c r="D838" s="5"/>
      <c r="E838" s="37"/>
      <c r="F838" s="37"/>
      <c r="G838" s="37"/>
      <c r="H838" s="86"/>
      <c r="I838" s="57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</row>
    <row r="839" spans="1:29" ht="18.75" customHeight="1" x14ac:dyDescent="0.25">
      <c r="A839" s="34"/>
      <c r="B839" s="5"/>
      <c r="C839" s="5"/>
      <c r="D839" s="5"/>
      <c r="E839" s="37"/>
      <c r="F839" s="37"/>
      <c r="G839" s="37"/>
      <c r="H839" s="86"/>
      <c r="I839" s="57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</row>
    <row r="840" spans="1:29" ht="18.75" customHeight="1" x14ac:dyDescent="0.25">
      <c r="A840" s="34"/>
      <c r="B840" s="5"/>
      <c r="C840" s="5"/>
      <c r="D840" s="5"/>
      <c r="E840" s="37"/>
      <c r="F840" s="37"/>
      <c r="G840" s="37"/>
      <c r="H840" s="86"/>
      <c r="I840" s="57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</row>
    <row r="841" spans="1:29" ht="18.75" customHeight="1" x14ac:dyDescent="0.25">
      <c r="A841" s="34"/>
      <c r="B841" s="5"/>
      <c r="C841" s="5"/>
      <c r="D841" s="5"/>
      <c r="E841" s="37"/>
      <c r="F841" s="37"/>
      <c r="G841" s="37"/>
      <c r="H841" s="86"/>
      <c r="I841" s="57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</row>
    <row r="842" spans="1:29" ht="18.75" customHeight="1" x14ac:dyDescent="0.25">
      <c r="A842" s="34"/>
      <c r="B842" s="5"/>
      <c r="C842" s="5"/>
      <c r="D842" s="5"/>
      <c r="E842" s="37"/>
      <c r="F842" s="37"/>
      <c r="G842" s="37"/>
      <c r="H842" s="86"/>
      <c r="I842" s="57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</row>
    <row r="843" spans="1:29" ht="18.75" customHeight="1" x14ac:dyDescent="0.25">
      <c r="A843" s="34"/>
      <c r="B843" s="5"/>
      <c r="C843" s="5"/>
      <c r="D843" s="5"/>
      <c r="E843" s="37"/>
      <c r="F843" s="37"/>
      <c r="G843" s="37"/>
      <c r="H843" s="86"/>
      <c r="I843" s="57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</row>
    <row r="844" spans="1:29" ht="18.75" customHeight="1" x14ac:dyDescent="0.25">
      <c r="A844" s="34"/>
      <c r="B844" s="5"/>
      <c r="C844" s="5"/>
      <c r="D844" s="5"/>
      <c r="E844" s="37"/>
      <c r="F844" s="37"/>
      <c r="G844" s="37"/>
      <c r="H844" s="86"/>
      <c r="I844" s="57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</row>
    <row r="845" spans="1:29" ht="18.75" customHeight="1" x14ac:dyDescent="0.25">
      <c r="A845" s="34"/>
      <c r="B845" s="5"/>
      <c r="C845" s="5"/>
      <c r="D845" s="5"/>
      <c r="E845" s="37"/>
      <c r="F845" s="37"/>
      <c r="G845" s="37"/>
      <c r="H845" s="86"/>
      <c r="I845" s="57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</row>
    <row r="846" spans="1:29" ht="18.75" customHeight="1" x14ac:dyDescent="0.25">
      <c r="A846" s="34"/>
      <c r="B846" s="5"/>
      <c r="C846" s="5"/>
      <c r="D846" s="5"/>
      <c r="E846" s="37"/>
      <c r="F846" s="37"/>
      <c r="G846" s="37"/>
      <c r="H846" s="86"/>
      <c r="I846" s="57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</row>
    <row r="847" spans="1:29" ht="18.75" customHeight="1" x14ac:dyDescent="0.25">
      <c r="A847" s="34"/>
      <c r="B847" s="5"/>
      <c r="C847" s="5"/>
      <c r="D847" s="5"/>
      <c r="E847" s="37"/>
      <c r="F847" s="37"/>
      <c r="G847" s="37"/>
      <c r="H847" s="86"/>
      <c r="I847" s="57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</row>
    <row r="848" spans="1:29" ht="18.75" customHeight="1" x14ac:dyDescent="0.25">
      <c r="A848" s="34"/>
      <c r="B848" s="5"/>
      <c r="C848" s="5"/>
      <c r="D848" s="5"/>
      <c r="E848" s="37"/>
      <c r="F848" s="37"/>
      <c r="G848" s="37"/>
      <c r="H848" s="86"/>
      <c r="I848" s="57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</row>
    <row r="849" spans="1:29" ht="18.75" customHeight="1" x14ac:dyDescent="0.25">
      <c r="A849" s="34"/>
      <c r="B849" s="5"/>
      <c r="C849" s="5"/>
      <c r="D849" s="5"/>
      <c r="E849" s="37"/>
      <c r="F849" s="37"/>
      <c r="G849" s="37"/>
      <c r="H849" s="86"/>
      <c r="I849" s="57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</row>
    <row r="850" spans="1:29" ht="18.75" customHeight="1" x14ac:dyDescent="0.25">
      <c r="A850" s="34"/>
      <c r="B850" s="5"/>
      <c r="C850" s="5"/>
      <c r="D850" s="5"/>
      <c r="E850" s="37"/>
      <c r="F850" s="37"/>
      <c r="G850" s="37"/>
      <c r="H850" s="86"/>
      <c r="I850" s="57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</row>
    <row r="851" spans="1:29" ht="18.75" customHeight="1" x14ac:dyDescent="0.25">
      <c r="A851" s="34"/>
      <c r="B851" s="5"/>
      <c r="C851" s="5"/>
      <c r="D851" s="5"/>
      <c r="E851" s="37"/>
      <c r="F851" s="37"/>
      <c r="G851" s="37"/>
      <c r="H851" s="86"/>
      <c r="I851" s="57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</row>
    <row r="852" spans="1:29" ht="18.75" customHeight="1" x14ac:dyDescent="0.25">
      <c r="A852" s="34"/>
      <c r="B852" s="5"/>
      <c r="C852" s="5"/>
      <c r="D852" s="5"/>
      <c r="E852" s="37"/>
      <c r="F852" s="37"/>
      <c r="G852" s="37"/>
      <c r="H852" s="86"/>
      <c r="I852" s="57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</row>
    <row r="853" spans="1:29" ht="18.75" customHeight="1" x14ac:dyDescent="0.25">
      <c r="A853" s="34"/>
      <c r="B853" s="5"/>
      <c r="C853" s="5"/>
      <c r="D853" s="5"/>
      <c r="E853" s="37"/>
      <c r="F853" s="37"/>
      <c r="G853" s="37"/>
      <c r="H853" s="86"/>
      <c r="I853" s="57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</row>
    <row r="854" spans="1:29" ht="18.75" customHeight="1" x14ac:dyDescent="0.25">
      <c r="A854" s="34"/>
      <c r="B854" s="5"/>
      <c r="C854" s="5"/>
      <c r="D854" s="5"/>
      <c r="E854" s="37"/>
      <c r="F854" s="37"/>
      <c r="G854" s="37"/>
      <c r="H854" s="86"/>
      <c r="I854" s="57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</row>
    <row r="855" spans="1:29" ht="18.75" customHeight="1" x14ac:dyDescent="0.25">
      <c r="A855" s="34"/>
      <c r="B855" s="5"/>
      <c r="C855" s="5"/>
      <c r="D855" s="5"/>
      <c r="E855" s="37"/>
      <c r="F855" s="37"/>
      <c r="G855" s="37"/>
      <c r="H855" s="86"/>
      <c r="I855" s="57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</row>
    <row r="856" spans="1:29" ht="18.75" customHeight="1" x14ac:dyDescent="0.25">
      <c r="A856" s="34"/>
      <c r="B856" s="5"/>
      <c r="C856" s="5"/>
      <c r="D856" s="5"/>
      <c r="E856" s="37"/>
      <c r="F856" s="37"/>
      <c r="G856" s="37"/>
      <c r="H856" s="86"/>
      <c r="I856" s="57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</row>
    <row r="857" spans="1:29" ht="18.75" customHeight="1" x14ac:dyDescent="0.25">
      <c r="A857" s="34"/>
      <c r="B857" s="5"/>
      <c r="C857" s="5"/>
      <c r="D857" s="5"/>
      <c r="E857" s="37"/>
      <c r="F857" s="37"/>
      <c r="G857" s="37"/>
      <c r="H857" s="86"/>
      <c r="I857" s="57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</row>
    <row r="858" spans="1:29" ht="18.75" customHeight="1" x14ac:dyDescent="0.25">
      <c r="A858" s="34"/>
      <c r="B858" s="5"/>
      <c r="C858" s="5"/>
      <c r="D858" s="5"/>
      <c r="E858" s="37"/>
      <c r="F858" s="37"/>
      <c r="G858" s="37"/>
      <c r="H858" s="86"/>
      <c r="I858" s="57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</row>
    <row r="859" spans="1:29" ht="18.75" customHeight="1" x14ac:dyDescent="0.25">
      <c r="A859" s="34"/>
      <c r="B859" s="5"/>
      <c r="C859" s="5"/>
      <c r="D859" s="5"/>
      <c r="E859" s="37"/>
      <c r="F859" s="37"/>
      <c r="G859" s="37"/>
      <c r="H859" s="86"/>
      <c r="I859" s="57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</row>
    <row r="860" spans="1:29" ht="18.75" customHeight="1" x14ac:dyDescent="0.25">
      <c r="A860" s="34"/>
      <c r="B860" s="5"/>
      <c r="C860" s="5"/>
      <c r="D860" s="5"/>
      <c r="E860" s="37"/>
      <c r="F860" s="37"/>
      <c r="G860" s="37"/>
      <c r="H860" s="86"/>
      <c r="I860" s="57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</row>
    <row r="861" spans="1:29" ht="18.75" customHeight="1" x14ac:dyDescent="0.25">
      <c r="A861" s="34"/>
      <c r="B861" s="5"/>
      <c r="C861" s="5"/>
      <c r="D861" s="5"/>
      <c r="E861" s="37"/>
      <c r="F861" s="37"/>
      <c r="G861" s="37"/>
      <c r="H861" s="86"/>
      <c r="I861" s="57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</row>
    <row r="862" spans="1:29" ht="18.75" customHeight="1" x14ac:dyDescent="0.25">
      <c r="A862" s="34"/>
      <c r="B862" s="5"/>
      <c r="C862" s="5"/>
      <c r="D862" s="5"/>
      <c r="E862" s="37"/>
      <c r="F862" s="37"/>
      <c r="G862" s="37"/>
      <c r="H862" s="86"/>
      <c r="I862" s="57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</row>
    <row r="863" spans="1:29" ht="18.75" customHeight="1" x14ac:dyDescent="0.25">
      <c r="A863" s="34"/>
      <c r="B863" s="5"/>
      <c r="C863" s="5"/>
      <c r="D863" s="5"/>
      <c r="E863" s="37"/>
      <c r="F863" s="37"/>
      <c r="G863" s="37"/>
      <c r="H863" s="86"/>
      <c r="I863" s="57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</row>
    <row r="864" spans="1:29" ht="18.75" customHeight="1" x14ac:dyDescent="0.25">
      <c r="A864" s="34"/>
      <c r="B864" s="5"/>
      <c r="C864" s="5"/>
      <c r="D864" s="5"/>
      <c r="E864" s="37"/>
      <c r="F864" s="37"/>
      <c r="G864" s="37"/>
      <c r="H864" s="86"/>
      <c r="I864" s="57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</row>
    <row r="865" spans="1:29" ht="18.75" customHeight="1" x14ac:dyDescent="0.25">
      <c r="A865" s="34"/>
      <c r="B865" s="5"/>
      <c r="C865" s="5"/>
      <c r="D865" s="5"/>
      <c r="E865" s="37"/>
      <c r="F865" s="37"/>
      <c r="G865" s="37"/>
      <c r="H865" s="86"/>
      <c r="I865" s="57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</row>
    <row r="866" spans="1:29" ht="18.75" customHeight="1" x14ac:dyDescent="0.25">
      <c r="A866" s="34"/>
      <c r="B866" s="5"/>
      <c r="C866" s="5"/>
      <c r="D866" s="5"/>
      <c r="E866" s="37"/>
      <c r="F866" s="37"/>
      <c r="G866" s="37"/>
      <c r="H866" s="86"/>
      <c r="I866" s="57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</row>
    <row r="867" spans="1:29" ht="18.75" customHeight="1" x14ac:dyDescent="0.25">
      <c r="A867" s="34"/>
      <c r="B867" s="5"/>
      <c r="C867" s="5"/>
      <c r="D867" s="5"/>
      <c r="E867" s="37"/>
      <c r="F867" s="37"/>
      <c r="G867" s="37"/>
      <c r="H867" s="86"/>
      <c r="I867" s="57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</row>
    <row r="868" spans="1:29" ht="18.75" customHeight="1" x14ac:dyDescent="0.25">
      <c r="A868" s="34"/>
      <c r="B868" s="5"/>
      <c r="C868" s="5"/>
      <c r="D868" s="5"/>
      <c r="E868" s="37"/>
      <c r="F868" s="37"/>
      <c r="G868" s="37"/>
      <c r="H868" s="86"/>
      <c r="I868" s="57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</row>
    <row r="869" spans="1:29" ht="18.75" customHeight="1" x14ac:dyDescent="0.25">
      <c r="A869" s="34"/>
      <c r="B869" s="5"/>
      <c r="C869" s="5"/>
      <c r="D869" s="5"/>
      <c r="E869" s="37"/>
      <c r="F869" s="37"/>
      <c r="G869" s="37"/>
      <c r="H869" s="86"/>
      <c r="I869" s="57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</row>
    <row r="870" spans="1:29" ht="18.75" customHeight="1" x14ac:dyDescent="0.25">
      <c r="A870" s="34"/>
      <c r="B870" s="5"/>
      <c r="C870" s="5"/>
      <c r="D870" s="5"/>
      <c r="E870" s="37"/>
      <c r="F870" s="37"/>
      <c r="G870" s="37"/>
      <c r="H870" s="86"/>
      <c r="I870" s="57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</row>
    <row r="871" spans="1:29" ht="18.75" customHeight="1" x14ac:dyDescent="0.25">
      <c r="A871" s="34"/>
      <c r="B871" s="5"/>
      <c r="C871" s="5"/>
      <c r="D871" s="5"/>
      <c r="E871" s="37"/>
      <c r="F871" s="37"/>
      <c r="G871" s="37"/>
      <c r="H871" s="86"/>
      <c r="I871" s="57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</row>
    <row r="872" spans="1:29" ht="18.75" customHeight="1" x14ac:dyDescent="0.25">
      <c r="A872" s="34"/>
      <c r="B872" s="5"/>
      <c r="C872" s="5"/>
      <c r="D872" s="5"/>
      <c r="E872" s="37"/>
      <c r="F872" s="37"/>
      <c r="G872" s="37"/>
      <c r="H872" s="86"/>
      <c r="I872" s="57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</row>
    <row r="873" spans="1:29" ht="18.75" customHeight="1" x14ac:dyDescent="0.25">
      <c r="A873" s="34"/>
      <c r="B873" s="5"/>
      <c r="C873" s="5"/>
      <c r="D873" s="5"/>
      <c r="E873" s="37"/>
      <c r="F873" s="37"/>
      <c r="G873" s="37"/>
      <c r="H873" s="86"/>
      <c r="I873" s="57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</row>
    <row r="874" spans="1:29" ht="18.75" customHeight="1" x14ac:dyDescent="0.25">
      <c r="A874" s="34"/>
      <c r="B874" s="5"/>
      <c r="C874" s="5"/>
      <c r="D874" s="5"/>
      <c r="E874" s="37"/>
      <c r="F874" s="37"/>
      <c r="G874" s="37"/>
      <c r="H874" s="86"/>
      <c r="I874" s="57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</row>
    <row r="875" spans="1:29" ht="18.75" customHeight="1" x14ac:dyDescent="0.25">
      <c r="A875" s="34"/>
      <c r="B875" s="5"/>
      <c r="C875" s="5"/>
      <c r="D875" s="5"/>
      <c r="E875" s="37"/>
      <c r="F875" s="37"/>
      <c r="G875" s="37"/>
      <c r="H875" s="86"/>
      <c r="I875" s="57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</row>
    <row r="876" spans="1:29" ht="18.75" customHeight="1" x14ac:dyDescent="0.25">
      <c r="A876" s="34"/>
      <c r="B876" s="5"/>
      <c r="C876" s="5"/>
      <c r="D876" s="5"/>
      <c r="E876" s="37"/>
      <c r="F876" s="37"/>
      <c r="G876" s="37"/>
      <c r="H876" s="86"/>
      <c r="I876" s="57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</row>
    <row r="877" spans="1:29" ht="18.75" customHeight="1" x14ac:dyDescent="0.25">
      <c r="A877" s="34"/>
      <c r="B877" s="5"/>
      <c r="C877" s="5"/>
      <c r="D877" s="5"/>
      <c r="E877" s="37"/>
      <c r="F877" s="37"/>
      <c r="G877" s="37"/>
      <c r="H877" s="86"/>
      <c r="I877" s="57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</row>
    <row r="878" spans="1:29" ht="18.75" customHeight="1" x14ac:dyDescent="0.25">
      <c r="A878" s="34"/>
      <c r="B878" s="5"/>
      <c r="C878" s="5"/>
      <c r="D878" s="5"/>
      <c r="E878" s="37"/>
      <c r="F878" s="37"/>
      <c r="G878" s="37"/>
      <c r="H878" s="86"/>
      <c r="I878" s="57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</row>
    <row r="879" spans="1:29" ht="18.75" customHeight="1" x14ac:dyDescent="0.25">
      <c r="A879" s="34"/>
      <c r="B879" s="5"/>
      <c r="C879" s="5"/>
      <c r="D879" s="5"/>
      <c r="E879" s="37"/>
      <c r="F879" s="37"/>
      <c r="G879" s="37"/>
      <c r="H879" s="86"/>
      <c r="I879" s="57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</row>
    <row r="880" spans="1:29" ht="18.75" customHeight="1" x14ac:dyDescent="0.25">
      <c r="A880" s="34"/>
      <c r="B880" s="5"/>
      <c r="C880" s="5"/>
      <c r="D880" s="5"/>
      <c r="E880" s="37"/>
      <c r="F880" s="37"/>
      <c r="G880" s="37"/>
      <c r="H880" s="86"/>
      <c r="I880" s="57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</row>
    <row r="881" spans="1:29" ht="18.75" customHeight="1" x14ac:dyDescent="0.25">
      <c r="A881" s="34"/>
      <c r="B881" s="5"/>
      <c r="C881" s="5"/>
      <c r="D881" s="5"/>
      <c r="E881" s="37"/>
      <c r="F881" s="37"/>
      <c r="G881" s="37"/>
      <c r="H881" s="86"/>
      <c r="I881" s="57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</row>
    <row r="882" spans="1:29" ht="18.75" customHeight="1" x14ac:dyDescent="0.25">
      <c r="A882" s="34"/>
      <c r="B882" s="5"/>
      <c r="C882" s="5"/>
      <c r="D882" s="5"/>
      <c r="E882" s="37"/>
      <c r="F882" s="37"/>
      <c r="G882" s="37"/>
      <c r="H882" s="86"/>
      <c r="I882" s="57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</row>
    <row r="883" spans="1:29" ht="18.75" customHeight="1" x14ac:dyDescent="0.25">
      <c r="A883" s="34"/>
      <c r="B883" s="5"/>
      <c r="C883" s="5"/>
      <c r="D883" s="5"/>
      <c r="E883" s="37"/>
      <c r="F883" s="37"/>
      <c r="G883" s="37"/>
      <c r="H883" s="86"/>
      <c r="I883" s="57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</row>
    <row r="884" spans="1:29" ht="18.75" customHeight="1" x14ac:dyDescent="0.25">
      <c r="A884" s="34"/>
      <c r="B884" s="5"/>
      <c r="C884" s="5"/>
      <c r="D884" s="5"/>
      <c r="E884" s="37"/>
      <c r="F884" s="37"/>
      <c r="G884" s="37"/>
      <c r="H884" s="86"/>
      <c r="I884" s="57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</row>
    <row r="885" spans="1:29" ht="18.75" customHeight="1" x14ac:dyDescent="0.25">
      <c r="A885" s="34"/>
      <c r="B885" s="5"/>
      <c r="C885" s="5"/>
      <c r="D885" s="5"/>
      <c r="E885" s="37"/>
      <c r="F885" s="37"/>
      <c r="G885" s="37"/>
      <c r="H885" s="86"/>
      <c r="I885" s="57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</row>
    <row r="886" spans="1:29" ht="18.75" customHeight="1" x14ac:dyDescent="0.25">
      <c r="A886" s="34"/>
      <c r="B886" s="5"/>
      <c r="C886" s="5"/>
      <c r="D886" s="5"/>
      <c r="E886" s="37"/>
      <c r="F886" s="37"/>
      <c r="G886" s="37"/>
      <c r="H886" s="86"/>
      <c r="I886" s="57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</row>
    <row r="887" spans="1:29" ht="18.75" customHeight="1" x14ac:dyDescent="0.25">
      <c r="A887" s="34"/>
      <c r="B887" s="5"/>
      <c r="C887" s="5"/>
      <c r="D887" s="5"/>
      <c r="E887" s="37"/>
      <c r="F887" s="37"/>
      <c r="G887" s="37"/>
      <c r="H887" s="86"/>
      <c r="I887" s="57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</row>
    <row r="888" spans="1:29" ht="18.75" customHeight="1" x14ac:dyDescent="0.25">
      <c r="A888" s="34"/>
      <c r="B888" s="5"/>
      <c r="C888" s="5"/>
      <c r="D888" s="5"/>
      <c r="E888" s="37"/>
      <c r="F888" s="37"/>
      <c r="G888" s="37"/>
      <c r="H888" s="86"/>
      <c r="I888" s="57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</row>
    <row r="889" spans="1:29" ht="18.75" customHeight="1" x14ac:dyDescent="0.25">
      <c r="A889" s="34"/>
      <c r="B889" s="5"/>
      <c r="C889" s="5"/>
      <c r="D889" s="5"/>
      <c r="E889" s="37"/>
      <c r="F889" s="37"/>
      <c r="G889" s="37"/>
      <c r="H889" s="86"/>
      <c r="I889" s="57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</row>
    <row r="890" spans="1:29" ht="18.75" customHeight="1" x14ac:dyDescent="0.25">
      <c r="A890" s="34"/>
      <c r="B890" s="5"/>
      <c r="C890" s="5"/>
      <c r="D890" s="5"/>
      <c r="E890" s="37"/>
      <c r="F890" s="37"/>
      <c r="G890" s="37"/>
      <c r="H890" s="86"/>
      <c r="I890" s="57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</row>
    <row r="891" spans="1:29" ht="18.75" customHeight="1" x14ac:dyDescent="0.25">
      <c r="A891" s="34"/>
      <c r="B891" s="5"/>
      <c r="C891" s="5"/>
      <c r="D891" s="5"/>
      <c r="E891" s="37"/>
      <c r="F891" s="37"/>
      <c r="G891" s="37"/>
      <c r="H891" s="86"/>
      <c r="I891" s="57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</row>
    <row r="892" spans="1:29" ht="18.75" customHeight="1" x14ac:dyDescent="0.25">
      <c r="A892" s="34"/>
      <c r="B892" s="5"/>
      <c r="C892" s="5"/>
      <c r="D892" s="5"/>
      <c r="E892" s="37"/>
      <c r="F892" s="37"/>
      <c r="G892" s="37"/>
      <c r="H892" s="86"/>
      <c r="I892" s="57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</row>
    <row r="893" spans="1:29" ht="18.75" customHeight="1" x14ac:dyDescent="0.25">
      <c r="A893" s="34"/>
      <c r="B893" s="5"/>
      <c r="C893" s="5"/>
      <c r="D893" s="5"/>
      <c r="E893" s="37"/>
      <c r="F893" s="37"/>
      <c r="G893" s="37"/>
      <c r="H893" s="86"/>
      <c r="I893" s="57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</row>
    <row r="894" spans="1:29" ht="18.75" customHeight="1" x14ac:dyDescent="0.25">
      <c r="A894" s="34"/>
      <c r="B894" s="5"/>
      <c r="C894" s="5"/>
      <c r="D894" s="5"/>
      <c r="E894" s="37"/>
      <c r="F894" s="37"/>
      <c r="G894" s="37"/>
      <c r="H894" s="86"/>
      <c r="I894" s="57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</row>
    <row r="895" spans="1:29" ht="18.75" customHeight="1" x14ac:dyDescent="0.25">
      <c r="A895" s="34"/>
      <c r="B895" s="5"/>
      <c r="C895" s="5"/>
      <c r="D895" s="5"/>
      <c r="E895" s="37"/>
      <c r="F895" s="37"/>
      <c r="G895" s="37"/>
      <c r="H895" s="86"/>
      <c r="I895" s="57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</row>
    <row r="896" spans="1:29" ht="18.75" customHeight="1" x14ac:dyDescent="0.25">
      <c r="A896" s="34"/>
      <c r="B896" s="5"/>
      <c r="C896" s="5"/>
      <c r="D896" s="5"/>
      <c r="E896" s="37"/>
      <c r="F896" s="37"/>
      <c r="G896" s="37"/>
      <c r="H896" s="86"/>
      <c r="I896" s="57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</row>
    <row r="897" spans="1:29" ht="18.75" customHeight="1" x14ac:dyDescent="0.25">
      <c r="A897" s="34"/>
      <c r="B897" s="5"/>
      <c r="C897" s="5"/>
      <c r="D897" s="5"/>
      <c r="E897" s="37"/>
      <c r="F897" s="37"/>
      <c r="G897" s="37"/>
      <c r="H897" s="86"/>
      <c r="I897" s="57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</row>
    <row r="898" spans="1:29" ht="18.75" customHeight="1" x14ac:dyDescent="0.25">
      <c r="A898" s="34"/>
      <c r="B898" s="5"/>
      <c r="C898" s="5"/>
      <c r="D898" s="5"/>
      <c r="E898" s="37"/>
      <c r="F898" s="37"/>
      <c r="G898" s="37"/>
      <c r="H898" s="86"/>
      <c r="I898" s="57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</row>
    <row r="899" spans="1:29" ht="18.75" customHeight="1" x14ac:dyDescent="0.25">
      <c r="A899" s="34"/>
      <c r="B899" s="5"/>
      <c r="C899" s="5"/>
      <c r="D899" s="5"/>
      <c r="E899" s="37"/>
      <c r="F899" s="37"/>
      <c r="G899" s="37"/>
      <c r="H899" s="86"/>
      <c r="I899" s="57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</row>
    <row r="900" spans="1:29" ht="18.75" customHeight="1" x14ac:dyDescent="0.25">
      <c r="A900" s="34"/>
      <c r="B900" s="5"/>
      <c r="C900" s="5"/>
      <c r="D900" s="5"/>
      <c r="E900" s="37"/>
      <c r="F900" s="37"/>
      <c r="G900" s="37"/>
      <c r="H900" s="86"/>
      <c r="I900" s="57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</row>
    <row r="901" spans="1:29" ht="18.75" customHeight="1" x14ac:dyDescent="0.25">
      <c r="A901" s="34"/>
      <c r="B901" s="5"/>
      <c r="C901" s="5"/>
      <c r="D901" s="5"/>
      <c r="E901" s="37"/>
      <c r="F901" s="37"/>
      <c r="G901" s="37"/>
      <c r="H901" s="86"/>
      <c r="I901" s="57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</row>
    <row r="902" spans="1:29" ht="18.75" customHeight="1" x14ac:dyDescent="0.25">
      <c r="A902" s="34"/>
      <c r="B902" s="5"/>
      <c r="C902" s="5"/>
      <c r="D902" s="5"/>
      <c r="E902" s="37"/>
      <c r="F902" s="37"/>
      <c r="G902" s="37"/>
      <c r="H902" s="86"/>
      <c r="I902" s="57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</row>
    <row r="903" spans="1:29" ht="18.75" customHeight="1" x14ac:dyDescent="0.25">
      <c r="A903" s="34"/>
      <c r="B903" s="5"/>
      <c r="C903" s="5"/>
      <c r="D903" s="5"/>
      <c r="E903" s="37"/>
      <c r="F903" s="37"/>
      <c r="G903" s="37"/>
      <c r="H903" s="86"/>
      <c r="I903" s="57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</row>
    <row r="904" spans="1:29" ht="18.75" customHeight="1" x14ac:dyDescent="0.25">
      <c r="A904" s="34"/>
      <c r="B904" s="5"/>
      <c r="C904" s="5"/>
      <c r="D904" s="5"/>
      <c r="E904" s="37"/>
      <c r="F904" s="37"/>
      <c r="G904" s="37"/>
      <c r="H904" s="86"/>
      <c r="I904" s="57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</row>
    <row r="905" spans="1:29" ht="18.75" customHeight="1" x14ac:dyDescent="0.25">
      <c r="A905" s="34"/>
      <c r="B905" s="5"/>
      <c r="C905" s="5"/>
      <c r="D905" s="5"/>
      <c r="E905" s="37"/>
      <c r="F905" s="37"/>
      <c r="G905" s="37"/>
      <c r="H905" s="86"/>
      <c r="I905" s="57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</row>
    <row r="906" spans="1:29" ht="18.75" customHeight="1" x14ac:dyDescent="0.25">
      <c r="A906" s="34"/>
      <c r="B906" s="5"/>
      <c r="C906" s="5"/>
      <c r="D906" s="5"/>
      <c r="E906" s="37"/>
      <c r="F906" s="37"/>
      <c r="G906" s="37"/>
      <c r="H906" s="86"/>
      <c r="I906" s="57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</row>
    <row r="907" spans="1:29" ht="18.75" customHeight="1" x14ac:dyDescent="0.25">
      <c r="A907" s="34"/>
      <c r="B907" s="5"/>
      <c r="C907" s="5"/>
      <c r="D907" s="5"/>
      <c r="E907" s="37"/>
      <c r="F907" s="37"/>
      <c r="G907" s="37"/>
      <c r="H907" s="86"/>
      <c r="I907" s="57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</row>
    <row r="908" spans="1:29" ht="18.75" customHeight="1" x14ac:dyDescent="0.25">
      <c r="A908" s="34"/>
      <c r="B908" s="5"/>
      <c r="C908" s="5"/>
      <c r="D908" s="5"/>
      <c r="E908" s="37"/>
      <c r="F908" s="37"/>
      <c r="G908" s="37"/>
      <c r="H908" s="86"/>
      <c r="I908" s="57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</row>
    <row r="909" spans="1:29" ht="18.75" customHeight="1" x14ac:dyDescent="0.25">
      <c r="A909" s="34"/>
      <c r="B909" s="5"/>
      <c r="C909" s="5"/>
      <c r="D909" s="5"/>
      <c r="E909" s="37"/>
      <c r="F909" s="37"/>
      <c r="G909" s="37"/>
      <c r="H909" s="86"/>
      <c r="I909" s="57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</row>
    <row r="910" spans="1:29" ht="18.75" customHeight="1" x14ac:dyDescent="0.25">
      <c r="A910" s="34"/>
      <c r="B910" s="5"/>
      <c r="C910" s="5"/>
      <c r="D910" s="5"/>
      <c r="E910" s="37"/>
      <c r="F910" s="37"/>
      <c r="G910" s="37"/>
      <c r="H910" s="86"/>
      <c r="I910" s="57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</row>
    <row r="911" spans="1:29" ht="18.75" customHeight="1" x14ac:dyDescent="0.25">
      <c r="A911" s="34"/>
      <c r="B911" s="5"/>
      <c r="C911" s="5"/>
      <c r="D911" s="5"/>
      <c r="E911" s="37"/>
      <c r="F911" s="37"/>
      <c r="G911" s="37"/>
      <c r="H911" s="86"/>
      <c r="I911" s="57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</row>
    <row r="912" spans="1:29" ht="18.75" customHeight="1" x14ac:dyDescent="0.25">
      <c r="A912" s="34"/>
      <c r="B912" s="5"/>
      <c r="C912" s="5"/>
      <c r="D912" s="5"/>
      <c r="E912" s="37"/>
      <c r="F912" s="37"/>
      <c r="G912" s="37"/>
      <c r="H912" s="86"/>
      <c r="I912" s="57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</row>
    <row r="913" spans="1:29" ht="18.75" customHeight="1" x14ac:dyDescent="0.25">
      <c r="A913" s="34"/>
      <c r="B913" s="5"/>
      <c r="C913" s="5"/>
      <c r="D913" s="5"/>
      <c r="E913" s="37"/>
      <c r="F913" s="37"/>
      <c r="G913" s="37"/>
      <c r="H913" s="86"/>
      <c r="I913" s="57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</row>
    <row r="914" spans="1:29" ht="18.75" customHeight="1" x14ac:dyDescent="0.25">
      <c r="A914" s="34"/>
      <c r="B914" s="5"/>
      <c r="C914" s="5"/>
      <c r="D914" s="5"/>
      <c r="E914" s="37"/>
      <c r="F914" s="37"/>
      <c r="G914" s="37"/>
      <c r="H914" s="86"/>
      <c r="I914" s="57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</row>
    <row r="915" spans="1:29" ht="18.75" customHeight="1" x14ac:dyDescent="0.25">
      <c r="A915" s="34"/>
      <c r="B915" s="5"/>
      <c r="C915" s="5"/>
      <c r="D915" s="5"/>
      <c r="E915" s="37"/>
      <c r="F915" s="37"/>
      <c r="G915" s="37"/>
      <c r="H915" s="86"/>
      <c r="I915" s="57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</row>
    <row r="916" spans="1:29" ht="18.75" customHeight="1" x14ac:dyDescent="0.25">
      <c r="A916" s="34"/>
      <c r="B916" s="5"/>
      <c r="C916" s="5"/>
      <c r="D916" s="5"/>
      <c r="E916" s="37"/>
      <c r="F916" s="37"/>
      <c r="G916" s="37"/>
      <c r="H916" s="86"/>
      <c r="I916" s="57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</row>
    <row r="917" spans="1:29" ht="18.75" customHeight="1" x14ac:dyDescent="0.25">
      <c r="A917" s="34"/>
      <c r="B917" s="5"/>
      <c r="C917" s="5"/>
      <c r="D917" s="5"/>
      <c r="E917" s="37"/>
      <c r="F917" s="37"/>
      <c r="G917" s="37"/>
      <c r="H917" s="86"/>
      <c r="I917" s="57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</row>
    <row r="918" spans="1:29" ht="18.75" customHeight="1" x14ac:dyDescent="0.25">
      <c r="A918" s="34"/>
      <c r="B918" s="5"/>
      <c r="C918" s="5"/>
      <c r="D918" s="5"/>
      <c r="E918" s="37"/>
      <c r="F918" s="37"/>
      <c r="G918" s="37"/>
      <c r="H918" s="86"/>
      <c r="I918" s="57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</row>
    <row r="919" spans="1:29" ht="18.75" customHeight="1" x14ac:dyDescent="0.25">
      <c r="A919" s="34"/>
      <c r="B919" s="5"/>
      <c r="C919" s="5"/>
      <c r="D919" s="5"/>
      <c r="E919" s="37"/>
      <c r="F919" s="37"/>
      <c r="G919" s="37"/>
      <c r="H919" s="86"/>
      <c r="I919" s="57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</row>
    <row r="920" spans="1:29" ht="18.75" customHeight="1" x14ac:dyDescent="0.25">
      <c r="A920" s="34"/>
      <c r="B920" s="5"/>
      <c r="C920" s="5"/>
      <c r="D920" s="5"/>
      <c r="E920" s="37"/>
      <c r="F920" s="37"/>
      <c r="G920" s="37"/>
      <c r="H920" s="86"/>
      <c r="I920" s="57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</row>
    <row r="921" spans="1:29" ht="18.75" customHeight="1" x14ac:dyDescent="0.25">
      <c r="A921" s="34"/>
      <c r="B921" s="5"/>
      <c r="C921" s="5"/>
      <c r="D921" s="5"/>
      <c r="E921" s="37"/>
      <c r="F921" s="37"/>
      <c r="G921" s="37"/>
      <c r="H921" s="86"/>
      <c r="I921" s="57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</row>
    <row r="922" spans="1:29" ht="18.75" customHeight="1" x14ac:dyDescent="0.25">
      <c r="A922" s="34"/>
      <c r="B922" s="5"/>
      <c r="C922" s="5"/>
      <c r="D922" s="5"/>
      <c r="E922" s="37"/>
      <c r="F922" s="37"/>
      <c r="G922" s="37"/>
      <c r="H922" s="86"/>
      <c r="I922" s="57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</row>
    <row r="923" spans="1:29" ht="18.75" customHeight="1" x14ac:dyDescent="0.25">
      <c r="A923" s="34"/>
      <c r="B923" s="5"/>
      <c r="C923" s="5"/>
      <c r="D923" s="5"/>
      <c r="E923" s="37"/>
      <c r="F923" s="37"/>
      <c r="G923" s="37"/>
      <c r="H923" s="86"/>
      <c r="I923" s="57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</row>
    <row r="924" spans="1:29" ht="18.75" customHeight="1" x14ac:dyDescent="0.25">
      <c r="A924" s="34"/>
      <c r="B924" s="5"/>
      <c r="C924" s="5"/>
      <c r="D924" s="5"/>
      <c r="E924" s="37"/>
      <c r="F924" s="37"/>
      <c r="G924" s="37"/>
      <c r="H924" s="86"/>
      <c r="I924" s="57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</row>
    <row r="925" spans="1:29" ht="18.75" customHeight="1" x14ac:dyDescent="0.25">
      <c r="A925" s="34"/>
      <c r="B925" s="5"/>
      <c r="C925" s="5"/>
      <c r="D925" s="5"/>
      <c r="E925" s="37"/>
      <c r="F925" s="37"/>
      <c r="G925" s="37"/>
      <c r="H925" s="86"/>
      <c r="I925" s="57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</row>
    <row r="926" spans="1:29" ht="18.75" customHeight="1" x14ac:dyDescent="0.25">
      <c r="A926" s="34"/>
      <c r="B926" s="5"/>
      <c r="C926" s="5"/>
      <c r="D926" s="5"/>
      <c r="E926" s="37"/>
      <c r="F926" s="37"/>
      <c r="G926" s="37"/>
      <c r="H926" s="86"/>
      <c r="I926" s="57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</row>
    <row r="927" spans="1:29" ht="18.75" customHeight="1" x14ac:dyDescent="0.25">
      <c r="A927" s="34"/>
      <c r="B927" s="5"/>
      <c r="C927" s="5"/>
      <c r="D927" s="5"/>
      <c r="E927" s="37"/>
      <c r="F927" s="37"/>
      <c r="G927" s="37"/>
      <c r="H927" s="86"/>
      <c r="I927" s="57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</row>
    <row r="928" spans="1:29" ht="18.75" customHeight="1" x14ac:dyDescent="0.25">
      <c r="A928" s="34"/>
      <c r="B928" s="5"/>
      <c r="C928" s="5"/>
      <c r="D928" s="5"/>
      <c r="E928" s="37"/>
      <c r="F928" s="37"/>
      <c r="G928" s="37"/>
      <c r="H928" s="86"/>
      <c r="I928" s="57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</row>
    <row r="929" spans="1:29" ht="18.75" customHeight="1" x14ac:dyDescent="0.25">
      <c r="A929" s="34"/>
      <c r="B929" s="5"/>
      <c r="C929" s="5"/>
      <c r="D929" s="5"/>
      <c r="E929" s="37"/>
      <c r="F929" s="37"/>
      <c r="G929" s="37"/>
      <c r="H929" s="86"/>
      <c r="I929" s="57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</row>
    <row r="930" spans="1:29" ht="18.75" customHeight="1" x14ac:dyDescent="0.25">
      <c r="A930" s="34"/>
      <c r="B930" s="5"/>
      <c r="C930" s="5"/>
      <c r="D930" s="5"/>
      <c r="E930" s="37"/>
      <c r="F930" s="37"/>
      <c r="G930" s="37"/>
      <c r="H930" s="86"/>
      <c r="I930" s="57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</row>
    <row r="931" spans="1:29" ht="18.75" customHeight="1" x14ac:dyDescent="0.25">
      <c r="A931" s="34"/>
      <c r="B931" s="5"/>
      <c r="C931" s="5"/>
      <c r="D931" s="5"/>
      <c r="E931" s="37"/>
      <c r="F931" s="37"/>
      <c r="G931" s="37"/>
      <c r="H931" s="86"/>
      <c r="I931" s="57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</row>
    <row r="932" spans="1:29" ht="18.75" customHeight="1" x14ac:dyDescent="0.25">
      <c r="A932" s="34"/>
      <c r="B932" s="5"/>
      <c r="C932" s="5"/>
      <c r="D932" s="5"/>
      <c r="E932" s="37"/>
      <c r="F932" s="37"/>
      <c r="G932" s="37"/>
      <c r="H932" s="86"/>
      <c r="I932" s="57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</row>
    <row r="933" spans="1:29" ht="18.75" customHeight="1" x14ac:dyDescent="0.25">
      <c r="A933" s="34"/>
      <c r="B933" s="5"/>
      <c r="C933" s="5"/>
      <c r="D933" s="5"/>
      <c r="E933" s="37"/>
      <c r="F933" s="37"/>
      <c r="G933" s="37"/>
      <c r="H933" s="86"/>
      <c r="I933" s="57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</row>
    <row r="934" spans="1:29" ht="18.75" customHeight="1" x14ac:dyDescent="0.25">
      <c r="A934" s="34"/>
      <c r="B934" s="5"/>
      <c r="C934" s="5"/>
      <c r="D934" s="5"/>
      <c r="E934" s="37"/>
      <c r="F934" s="37"/>
      <c r="G934" s="37"/>
      <c r="H934" s="86"/>
      <c r="I934" s="57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</row>
    <row r="935" spans="1:29" ht="18.75" customHeight="1" x14ac:dyDescent="0.25">
      <c r="A935" s="34"/>
      <c r="B935" s="5"/>
      <c r="C935" s="5"/>
      <c r="D935" s="5"/>
      <c r="E935" s="37"/>
      <c r="F935" s="37"/>
      <c r="G935" s="37"/>
      <c r="H935" s="86"/>
      <c r="I935" s="57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</row>
    <row r="936" spans="1:29" ht="18.75" customHeight="1" x14ac:dyDescent="0.25">
      <c r="A936" s="34"/>
      <c r="B936" s="5"/>
      <c r="C936" s="5"/>
      <c r="D936" s="5"/>
      <c r="E936" s="37"/>
      <c r="F936" s="37"/>
      <c r="G936" s="37"/>
      <c r="H936" s="86"/>
      <c r="I936" s="57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</row>
    <row r="937" spans="1:29" ht="18.75" customHeight="1" x14ac:dyDescent="0.25">
      <c r="A937" s="34"/>
      <c r="B937" s="5"/>
      <c r="C937" s="5"/>
      <c r="D937" s="5"/>
      <c r="E937" s="37"/>
      <c r="F937" s="37"/>
      <c r="G937" s="37"/>
      <c r="H937" s="86"/>
      <c r="I937" s="57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</row>
    <row r="938" spans="1:29" ht="18.75" customHeight="1" x14ac:dyDescent="0.25">
      <c r="A938" s="34"/>
      <c r="B938" s="5"/>
      <c r="C938" s="5"/>
      <c r="D938" s="5"/>
      <c r="E938" s="37"/>
      <c r="F938" s="37"/>
      <c r="G938" s="37"/>
      <c r="H938" s="86"/>
      <c r="I938" s="57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</row>
    <row r="939" spans="1:29" ht="18.75" customHeight="1" x14ac:dyDescent="0.25">
      <c r="A939" s="34"/>
      <c r="B939" s="5"/>
      <c r="C939" s="5"/>
      <c r="D939" s="5"/>
      <c r="E939" s="37"/>
      <c r="F939" s="37"/>
      <c r="G939" s="37"/>
      <c r="H939" s="86"/>
      <c r="I939" s="57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</row>
    <row r="940" spans="1:29" ht="18.75" customHeight="1" x14ac:dyDescent="0.25">
      <c r="A940" s="34"/>
      <c r="B940" s="5"/>
      <c r="C940" s="5"/>
      <c r="D940" s="5"/>
      <c r="E940" s="37"/>
      <c r="F940" s="37"/>
      <c r="G940" s="37"/>
      <c r="H940" s="86"/>
      <c r="I940" s="57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</row>
    <row r="941" spans="1:29" ht="18.75" customHeight="1" x14ac:dyDescent="0.25">
      <c r="A941" s="34"/>
      <c r="B941" s="5"/>
      <c r="C941" s="5"/>
      <c r="D941" s="5"/>
      <c r="E941" s="37"/>
      <c r="F941" s="37"/>
      <c r="G941" s="37"/>
      <c r="H941" s="86"/>
      <c r="I941" s="57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</row>
    <row r="942" spans="1:29" ht="18.75" customHeight="1" x14ac:dyDescent="0.25">
      <c r="A942" s="34"/>
      <c r="B942" s="5"/>
      <c r="C942" s="5"/>
      <c r="D942" s="5"/>
      <c r="E942" s="37"/>
      <c r="F942" s="37"/>
      <c r="G942" s="37"/>
      <c r="H942" s="86"/>
      <c r="I942" s="57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</row>
    <row r="943" spans="1:29" ht="18.75" customHeight="1" x14ac:dyDescent="0.25">
      <c r="A943" s="34"/>
      <c r="B943" s="5"/>
      <c r="C943" s="5"/>
      <c r="D943" s="5"/>
      <c r="E943" s="37"/>
      <c r="F943" s="37"/>
      <c r="G943" s="37"/>
      <c r="H943" s="86"/>
      <c r="I943" s="57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</row>
    <row r="944" spans="1:29" ht="18.75" customHeight="1" x14ac:dyDescent="0.25">
      <c r="A944" s="34"/>
      <c r="B944" s="5"/>
      <c r="C944" s="5"/>
      <c r="D944" s="5"/>
      <c r="E944" s="37"/>
      <c r="F944" s="37"/>
      <c r="G944" s="37"/>
      <c r="H944" s="86"/>
      <c r="I944" s="57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</row>
    <row r="945" spans="1:29" ht="18.75" customHeight="1" x14ac:dyDescent="0.25">
      <c r="A945" s="34"/>
      <c r="B945" s="5"/>
      <c r="C945" s="5"/>
      <c r="D945" s="5"/>
      <c r="E945" s="37"/>
      <c r="F945" s="37"/>
      <c r="G945" s="37"/>
      <c r="H945" s="86"/>
      <c r="I945" s="57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</row>
    <row r="946" spans="1:29" ht="18.75" customHeight="1" x14ac:dyDescent="0.25">
      <c r="A946" s="34"/>
      <c r="B946" s="5"/>
      <c r="C946" s="5"/>
      <c r="D946" s="5"/>
      <c r="E946" s="37"/>
      <c r="F946" s="37"/>
      <c r="G946" s="37"/>
      <c r="H946" s="86"/>
      <c r="I946" s="57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</row>
    <row r="947" spans="1:29" ht="18.75" customHeight="1" x14ac:dyDescent="0.25">
      <c r="A947" s="34"/>
      <c r="B947" s="5"/>
      <c r="C947" s="5"/>
      <c r="D947" s="5"/>
      <c r="E947" s="37"/>
      <c r="F947" s="37"/>
      <c r="G947" s="37"/>
      <c r="H947" s="86"/>
      <c r="I947" s="57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</row>
    <row r="948" spans="1:29" ht="18.75" customHeight="1" x14ac:dyDescent="0.25">
      <c r="A948" s="34"/>
      <c r="B948" s="5"/>
      <c r="C948" s="5"/>
      <c r="D948" s="5"/>
      <c r="E948" s="37"/>
      <c r="F948" s="37"/>
      <c r="G948" s="37"/>
      <c r="H948" s="86"/>
      <c r="I948" s="57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</row>
    <row r="949" spans="1:29" ht="18.75" customHeight="1" x14ac:dyDescent="0.25">
      <c r="A949" s="34"/>
      <c r="B949" s="5"/>
      <c r="C949" s="5"/>
      <c r="D949" s="5"/>
      <c r="E949" s="37"/>
      <c r="F949" s="37"/>
      <c r="G949" s="37"/>
      <c r="H949" s="86"/>
      <c r="I949" s="57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</row>
    <row r="950" spans="1:29" ht="18.75" customHeight="1" x14ac:dyDescent="0.25">
      <c r="A950" s="34"/>
      <c r="B950" s="5"/>
      <c r="C950" s="5"/>
      <c r="D950" s="5"/>
      <c r="E950" s="37"/>
      <c r="F950" s="37"/>
      <c r="G950" s="37"/>
      <c r="H950" s="86"/>
      <c r="I950" s="57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</row>
    <row r="951" spans="1:29" ht="18.75" customHeight="1" x14ac:dyDescent="0.25">
      <c r="A951" s="34"/>
      <c r="B951" s="5"/>
      <c r="C951" s="5"/>
      <c r="D951" s="5"/>
      <c r="E951" s="37"/>
      <c r="F951" s="37"/>
      <c r="G951" s="37"/>
      <c r="H951" s="86"/>
      <c r="I951" s="57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</row>
    <row r="952" spans="1:29" ht="18.75" customHeight="1" x14ac:dyDescent="0.25">
      <c r="A952" s="34"/>
      <c r="B952" s="5"/>
      <c r="C952" s="5"/>
      <c r="D952" s="5"/>
      <c r="E952" s="37"/>
      <c r="F952" s="37"/>
      <c r="G952" s="37"/>
      <c r="H952" s="86"/>
      <c r="I952" s="57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</row>
    <row r="953" spans="1:29" ht="18.75" customHeight="1" x14ac:dyDescent="0.25">
      <c r="A953" s="34"/>
      <c r="B953" s="5"/>
      <c r="C953" s="5"/>
      <c r="D953" s="5"/>
      <c r="E953" s="37"/>
      <c r="F953" s="37"/>
      <c r="G953" s="37"/>
      <c r="H953" s="86"/>
      <c r="I953" s="57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</row>
    <row r="954" spans="1:29" ht="18.75" customHeight="1" x14ac:dyDescent="0.25">
      <c r="A954" s="34"/>
      <c r="B954" s="5"/>
      <c r="C954" s="5"/>
      <c r="D954" s="5"/>
      <c r="E954" s="37"/>
      <c r="F954" s="37"/>
      <c r="G954" s="37"/>
      <c r="H954" s="86"/>
      <c r="I954" s="57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</row>
    <row r="955" spans="1:29" ht="18.75" customHeight="1" x14ac:dyDescent="0.25">
      <c r="A955" s="34"/>
      <c r="B955" s="5"/>
      <c r="C955" s="5"/>
      <c r="D955" s="5"/>
      <c r="E955" s="37"/>
      <c r="F955" s="37"/>
      <c r="G955" s="37"/>
      <c r="H955" s="86"/>
      <c r="I955" s="57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</row>
    <row r="956" spans="1:29" ht="18.75" customHeight="1" x14ac:dyDescent="0.25">
      <c r="A956" s="34"/>
      <c r="B956" s="5"/>
      <c r="C956" s="5"/>
      <c r="D956" s="5"/>
      <c r="E956" s="37"/>
      <c r="F956" s="37"/>
      <c r="G956" s="37"/>
      <c r="H956" s="86"/>
      <c r="I956" s="57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</row>
    <row r="957" spans="1:29" ht="18.75" customHeight="1" x14ac:dyDescent="0.25">
      <c r="A957" s="34"/>
      <c r="B957" s="5"/>
      <c r="C957" s="5"/>
      <c r="D957" s="5"/>
      <c r="E957" s="37"/>
      <c r="F957" s="37"/>
      <c r="G957" s="37"/>
      <c r="H957" s="86"/>
      <c r="I957" s="57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</row>
    <row r="958" spans="1:29" ht="18.75" customHeight="1" x14ac:dyDescent="0.25">
      <c r="A958" s="34"/>
      <c r="B958" s="5"/>
      <c r="C958" s="5"/>
      <c r="D958" s="5"/>
      <c r="E958" s="37"/>
      <c r="F958" s="37"/>
      <c r="G958" s="37"/>
      <c r="H958" s="86"/>
      <c r="I958" s="57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</row>
    <row r="959" spans="1:29" ht="18.75" customHeight="1" x14ac:dyDescent="0.25">
      <c r="A959" s="34"/>
      <c r="B959" s="5"/>
      <c r="C959" s="5"/>
      <c r="D959" s="5"/>
      <c r="E959" s="37"/>
      <c r="F959" s="37"/>
      <c r="G959" s="37"/>
      <c r="H959" s="86"/>
      <c r="I959" s="57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</row>
    <row r="960" spans="1:29" ht="18.75" customHeight="1" x14ac:dyDescent="0.25">
      <c r="A960" s="34"/>
      <c r="B960" s="5"/>
      <c r="C960" s="5"/>
      <c r="D960" s="5"/>
      <c r="E960" s="37"/>
      <c r="F960" s="37"/>
      <c r="G960" s="37"/>
      <c r="H960" s="86"/>
      <c r="I960" s="57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</row>
    <row r="961" spans="1:29" ht="18.75" customHeight="1" x14ac:dyDescent="0.25">
      <c r="A961" s="34"/>
      <c r="B961" s="5"/>
      <c r="C961" s="5"/>
      <c r="D961" s="5"/>
      <c r="E961" s="37"/>
      <c r="F961" s="37"/>
      <c r="G961" s="37"/>
      <c r="H961" s="86"/>
      <c r="I961" s="57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</row>
    <row r="962" spans="1:29" ht="18.75" customHeight="1" x14ac:dyDescent="0.25">
      <c r="A962" s="34"/>
      <c r="B962" s="5"/>
      <c r="C962" s="5"/>
      <c r="D962" s="5"/>
      <c r="E962" s="37"/>
      <c r="F962" s="37"/>
      <c r="G962" s="37"/>
      <c r="H962" s="86"/>
      <c r="I962" s="57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</row>
    <row r="963" spans="1:29" ht="18.75" customHeight="1" x14ac:dyDescent="0.25">
      <c r="A963" s="34"/>
      <c r="B963" s="5"/>
      <c r="C963" s="5"/>
      <c r="D963" s="5"/>
      <c r="E963" s="37"/>
      <c r="F963" s="37"/>
      <c r="G963" s="37"/>
      <c r="H963" s="86"/>
      <c r="I963" s="57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</row>
    <row r="964" spans="1:29" ht="18.75" customHeight="1" x14ac:dyDescent="0.25">
      <c r="A964" s="34"/>
      <c r="B964" s="5"/>
      <c r="C964" s="5"/>
      <c r="D964" s="5"/>
      <c r="E964" s="37"/>
      <c r="F964" s="37"/>
      <c r="G964" s="37"/>
      <c r="H964" s="86"/>
      <c r="I964" s="57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</row>
    <row r="965" spans="1:29" ht="18.75" customHeight="1" x14ac:dyDescent="0.25">
      <c r="A965" s="34"/>
      <c r="B965" s="5"/>
      <c r="C965" s="5"/>
      <c r="D965" s="5"/>
      <c r="E965" s="37"/>
      <c r="F965" s="37"/>
      <c r="G965" s="37"/>
      <c r="H965" s="86"/>
      <c r="I965" s="57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</row>
    <row r="966" spans="1:29" ht="18.75" customHeight="1" x14ac:dyDescent="0.25">
      <c r="A966" s="34"/>
      <c r="B966" s="5"/>
      <c r="C966" s="5"/>
      <c r="D966" s="5"/>
      <c r="E966" s="37"/>
      <c r="F966" s="37"/>
      <c r="G966" s="37"/>
      <c r="H966" s="86"/>
      <c r="I966" s="57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</row>
    <row r="967" spans="1:29" ht="18.75" customHeight="1" x14ac:dyDescent="0.25">
      <c r="A967" s="34"/>
      <c r="B967" s="5"/>
      <c r="C967" s="5"/>
      <c r="D967" s="5"/>
      <c r="E967" s="37"/>
      <c r="F967" s="37"/>
      <c r="G967" s="37"/>
      <c r="H967" s="86"/>
      <c r="I967" s="57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</row>
    <row r="968" spans="1:29" ht="18.75" customHeight="1" x14ac:dyDescent="0.25">
      <c r="A968" s="34"/>
      <c r="B968" s="5"/>
      <c r="C968" s="5"/>
      <c r="D968" s="5"/>
      <c r="E968" s="37"/>
      <c r="F968" s="37"/>
      <c r="G968" s="37"/>
      <c r="H968" s="86"/>
      <c r="I968" s="57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</row>
    <row r="969" spans="1:29" ht="18.75" customHeight="1" x14ac:dyDescent="0.25">
      <c r="A969" s="34"/>
      <c r="B969" s="5"/>
      <c r="C969" s="5"/>
      <c r="D969" s="5"/>
      <c r="E969" s="37"/>
      <c r="F969" s="37"/>
      <c r="G969" s="37"/>
      <c r="H969" s="86"/>
      <c r="I969" s="57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</row>
    <row r="970" spans="1:29" ht="18.75" customHeight="1" x14ac:dyDescent="0.25">
      <c r="A970" s="34"/>
      <c r="B970" s="5"/>
      <c r="C970" s="5"/>
      <c r="D970" s="5"/>
      <c r="E970" s="37"/>
      <c r="F970" s="37"/>
      <c r="G970" s="37"/>
      <c r="H970" s="86"/>
      <c r="I970" s="57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</row>
    <row r="971" spans="1:29" ht="18.75" customHeight="1" x14ac:dyDescent="0.25">
      <c r="A971" s="34"/>
      <c r="B971" s="5"/>
      <c r="C971" s="5"/>
      <c r="D971" s="5"/>
      <c r="E971" s="37"/>
      <c r="F971" s="37"/>
      <c r="G971" s="37"/>
      <c r="H971" s="86"/>
      <c r="I971" s="57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</row>
    <row r="972" spans="1:29" ht="18.75" customHeight="1" x14ac:dyDescent="0.25">
      <c r="A972" s="34"/>
      <c r="B972" s="5"/>
      <c r="C972" s="5"/>
      <c r="D972" s="5"/>
      <c r="E972" s="37"/>
      <c r="F972" s="37"/>
      <c r="G972" s="37"/>
      <c r="H972" s="86"/>
      <c r="I972" s="57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</row>
    <row r="973" spans="1:29" ht="18.75" customHeight="1" x14ac:dyDescent="0.25">
      <c r="A973" s="34"/>
      <c r="B973" s="5"/>
      <c r="C973" s="5"/>
      <c r="D973" s="5"/>
      <c r="E973" s="37"/>
      <c r="F973" s="37"/>
      <c r="G973" s="37"/>
      <c r="H973" s="86"/>
      <c r="I973" s="57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</row>
    <row r="974" spans="1:29" ht="18.75" customHeight="1" x14ac:dyDescent="0.25">
      <c r="A974" s="34"/>
      <c r="B974" s="5"/>
      <c r="C974" s="5"/>
      <c r="D974" s="5"/>
      <c r="E974" s="37"/>
      <c r="F974" s="37"/>
      <c r="G974" s="37"/>
      <c r="H974" s="86"/>
      <c r="I974" s="57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</row>
    <row r="975" spans="1:29" ht="18.75" customHeight="1" x14ac:dyDescent="0.25">
      <c r="A975" s="34"/>
      <c r="B975" s="5"/>
      <c r="C975" s="5"/>
      <c r="D975" s="5"/>
      <c r="E975" s="37"/>
      <c r="F975" s="37"/>
      <c r="G975" s="37"/>
      <c r="H975" s="86"/>
      <c r="I975" s="57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</row>
    <row r="976" spans="1:29" ht="18.75" customHeight="1" x14ac:dyDescent="0.25">
      <c r="A976" s="34"/>
      <c r="B976" s="5"/>
      <c r="C976" s="5"/>
      <c r="D976" s="5"/>
      <c r="E976" s="37"/>
      <c r="F976" s="37"/>
      <c r="G976" s="37"/>
      <c r="H976" s="86"/>
      <c r="I976" s="57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</row>
    <row r="977" spans="1:29" ht="18.75" customHeight="1" x14ac:dyDescent="0.25">
      <c r="A977" s="34"/>
      <c r="B977" s="5"/>
      <c r="C977" s="5"/>
      <c r="D977" s="5"/>
      <c r="E977" s="37"/>
      <c r="F977" s="37"/>
      <c r="G977" s="37"/>
      <c r="H977" s="86"/>
      <c r="I977" s="57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</row>
    <row r="978" spans="1:29" ht="18.75" customHeight="1" x14ac:dyDescent="0.25">
      <c r="A978" s="34"/>
      <c r="B978" s="5"/>
      <c r="C978" s="5"/>
      <c r="D978" s="5"/>
      <c r="E978" s="37"/>
      <c r="F978" s="37"/>
      <c r="G978" s="37"/>
      <c r="H978" s="86"/>
      <c r="I978" s="57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</row>
    <row r="979" spans="1:29" ht="18.75" customHeight="1" x14ac:dyDescent="0.25">
      <c r="A979" s="34"/>
      <c r="B979" s="5"/>
      <c r="C979" s="5"/>
      <c r="D979" s="5"/>
      <c r="E979" s="37"/>
      <c r="F979" s="37"/>
      <c r="G979" s="37"/>
      <c r="H979" s="86"/>
      <c r="I979" s="57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</row>
    <row r="980" spans="1:29" ht="18.75" customHeight="1" x14ac:dyDescent="0.25">
      <c r="A980" s="34"/>
      <c r="B980" s="5"/>
      <c r="C980" s="5"/>
      <c r="D980" s="5"/>
      <c r="E980" s="37"/>
      <c r="F980" s="37"/>
      <c r="G980" s="37"/>
      <c r="H980" s="86"/>
      <c r="I980" s="57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</row>
    <row r="981" spans="1:29" ht="18.75" customHeight="1" x14ac:dyDescent="0.25">
      <c r="A981" s="34"/>
      <c r="B981" s="5"/>
      <c r="C981" s="5"/>
      <c r="D981" s="5"/>
      <c r="E981" s="37"/>
      <c r="F981" s="37"/>
      <c r="G981" s="37"/>
      <c r="H981" s="86"/>
      <c r="I981" s="57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</row>
    <row r="982" spans="1:29" ht="18.75" customHeight="1" x14ac:dyDescent="0.25">
      <c r="A982" s="34"/>
      <c r="B982" s="5"/>
      <c r="C982" s="5"/>
      <c r="D982" s="5"/>
      <c r="E982" s="37"/>
      <c r="F982" s="37"/>
      <c r="G982" s="37"/>
      <c r="H982" s="86"/>
      <c r="I982" s="57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</row>
    <row r="983" spans="1:29" ht="18.75" customHeight="1" x14ac:dyDescent="0.25">
      <c r="A983" s="34"/>
      <c r="B983" s="5"/>
      <c r="C983" s="5"/>
      <c r="D983" s="5"/>
      <c r="E983" s="37"/>
      <c r="F983" s="37"/>
      <c r="G983" s="37"/>
      <c r="H983" s="86"/>
      <c r="I983" s="57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</row>
    <row r="984" spans="1:29" ht="18.75" customHeight="1" x14ac:dyDescent="0.25">
      <c r="A984" s="34"/>
      <c r="B984" s="5"/>
      <c r="C984" s="5"/>
      <c r="D984" s="5"/>
      <c r="E984" s="37"/>
      <c r="F984" s="37"/>
      <c r="G984" s="37"/>
      <c r="H984" s="86"/>
      <c r="I984" s="57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</row>
    <row r="985" spans="1:29" ht="18.75" customHeight="1" x14ac:dyDescent="0.25">
      <c r="A985" s="34"/>
      <c r="B985" s="5"/>
      <c r="C985" s="5"/>
      <c r="D985" s="5"/>
      <c r="E985" s="37"/>
      <c r="F985" s="37"/>
      <c r="G985" s="37"/>
      <c r="H985" s="86"/>
      <c r="I985" s="57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</row>
    <row r="986" spans="1:29" ht="18.75" customHeight="1" x14ac:dyDescent="0.25">
      <c r="A986" s="34"/>
      <c r="B986" s="5"/>
      <c r="C986" s="5"/>
      <c r="D986" s="5"/>
      <c r="E986" s="37"/>
      <c r="F986" s="37"/>
      <c r="G986" s="37"/>
      <c r="H986" s="86"/>
      <c r="I986" s="57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</row>
    <row r="987" spans="1:29" ht="18.75" customHeight="1" x14ac:dyDescent="0.25">
      <c r="A987" s="34"/>
      <c r="B987" s="5"/>
      <c r="C987" s="5"/>
      <c r="D987" s="5"/>
      <c r="E987" s="37"/>
      <c r="F987" s="37"/>
      <c r="G987" s="37"/>
      <c r="H987" s="86"/>
      <c r="I987" s="57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</row>
    <row r="988" spans="1:29" ht="18.75" customHeight="1" x14ac:dyDescent="0.25">
      <c r="A988" s="34"/>
      <c r="B988" s="5"/>
      <c r="C988" s="5"/>
      <c r="D988" s="5"/>
      <c r="E988" s="37"/>
      <c r="F988" s="37"/>
      <c r="G988" s="37"/>
      <c r="H988" s="86"/>
      <c r="I988" s="57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</row>
    <row r="989" spans="1:29" ht="18.75" customHeight="1" x14ac:dyDescent="0.25">
      <c r="A989" s="34"/>
      <c r="B989" s="5"/>
      <c r="C989" s="5"/>
      <c r="D989" s="5"/>
      <c r="E989" s="37"/>
      <c r="F989" s="37"/>
      <c r="G989" s="37"/>
      <c r="H989" s="86"/>
      <c r="I989" s="57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</row>
    <row r="990" spans="1:29" ht="18.75" customHeight="1" x14ac:dyDescent="0.25">
      <c r="A990" s="34"/>
      <c r="B990" s="5"/>
      <c r="C990" s="5"/>
      <c r="D990" s="5"/>
      <c r="E990" s="37"/>
      <c r="F990" s="37"/>
      <c r="G990" s="37"/>
      <c r="H990" s="86"/>
      <c r="I990" s="57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</row>
    <row r="991" spans="1:29" ht="18.75" customHeight="1" x14ac:dyDescent="0.25">
      <c r="A991" s="34"/>
      <c r="B991" s="5"/>
      <c r="C991" s="5"/>
      <c r="D991" s="5"/>
      <c r="E991" s="37"/>
      <c r="F991" s="37"/>
      <c r="G991" s="37"/>
      <c r="H991" s="86"/>
      <c r="I991" s="57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</row>
    <row r="992" spans="1:29" ht="18.75" customHeight="1" x14ac:dyDescent="0.25">
      <c r="A992" s="34"/>
      <c r="B992" s="5"/>
      <c r="C992" s="5"/>
      <c r="D992" s="5"/>
      <c r="E992" s="37"/>
      <c r="F992" s="37"/>
      <c r="G992" s="37"/>
      <c r="H992" s="86"/>
      <c r="I992" s="57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</row>
    <row r="993" spans="1:29" ht="18.75" customHeight="1" x14ac:dyDescent="0.25">
      <c r="A993" s="34"/>
      <c r="B993" s="5"/>
      <c r="C993" s="5"/>
      <c r="D993" s="5"/>
      <c r="E993" s="37"/>
      <c r="F993" s="37"/>
      <c r="G993" s="37"/>
      <c r="H993" s="86"/>
      <c r="I993" s="57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</row>
    <row r="994" spans="1:29" ht="18.75" customHeight="1" x14ac:dyDescent="0.25">
      <c r="A994" s="34"/>
      <c r="B994" s="5"/>
      <c r="C994" s="5"/>
      <c r="D994" s="5"/>
      <c r="E994" s="37"/>
      <c r="F994" s="37"/>
      <c r="G994" s="37"/>
      <c r="H994" s="86"/>
      <c r="I994" s="57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</row>
    <row r="995" spans="1:29" ht="18.75" customHeight="1" x14ac:dyDescent="0.25">
      <c r="A995" s="34"/>
      <c r="B995" s="5"/>
      <c r="C995" s="5"/>
      <c r="D995" s="5"/>
      <c r="E995" s="37"/>
      <c r="F995" s="37"/>
      <c r="G995" s="37"/>
      <c r="H995" s="86"/>
      <c r="I995" s="57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</row>
    <row r="996" spans="1:29" ht="18.75" customHeight="1" x14ac:dyDescent="0.25">
      <c r="A996" s="34"/>
      <c r="B996" s="5"/>
      <c r="C996" s="5"/>
      <c r="D996" s="5"/>
      <c r="E996" s="37"/>
      <c r="F996" s="37"/>
      <c r="G996" s="37"/>
      <c r="H996" s="86"/>
      <c r="I996" s="57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</row>
    <row r="997" spans="1:29" ht="18.75" customHeight="1" x14ac:dyDescent="0.25">
      <c r="A997" s="34"/>
      <c r="B997" s="5"/>
      <c r="C997" s="5"/>
      <c r="D997" s="5"/>
      <c r="E997" s="37"/>
      <c r="F997" s="37"/>
      <c r="G997" s="37"/>
      <c r="H997" s="86"/>
      <c r="I997" s="57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</row>
    <row r="998" spans="1:29" ht="18.75" customHeight="1" x14ac:dyDescent="0.25">
      <c r="A998" s="34"/>
      <c r="B998" s="5"/>
      <c r="C998" s="5"/>
      <c r="D998" s="5"/>
      <c r="E998" s="37"/>
      <c r="F998" s="37"/>
      <c r="G998" s="37"/>
      <c r="H998" s="86"/>
      <c r="I998" s="57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</row>
    <row r="999" spans="1:29" ht="18.75" customHeight="1" x14ac:dyDescent="0.25">
      <c r="A999" s="34"/>
      <c r="B999" s="5"/>
      <c r="C999" s="5"/>
      <c r="D999" s="5"/>
      <c r="E999" s="37"/>
      <c r="F999" s="37"/>
      <c r="G999" s="37"/>
      <c r="H999" s="86"/>
      <c r="I999" s="57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</row>
    <row r="1000" spans="1:29" ht="18.75" customHeight="1" x14ac:dyDescent="0.25">
      <c r="A1000" s="34"/>
      <c r="B1000" s="5"/>
      <c r="C1000" s="5"/>
      <c r="D1000" s="5"/>
      <c r="E1000" s="37"/>
      <c r="F1000" s="37"/>
      <c r="G1000" s="37"/>
      <c r="H1000" s="86"/>
      <c r="I1000" s="57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</row>
    <row r="1001" spans="1:29" ht="18.75" customHeight="1" x14ac:dyDescent="0.25">
      <c r="A1001" s="34"/>
      <c r="B1001" s="5"/>
      <c r="C1001" s="5"/>
      <c r="D1001" s="5"/>
      <c r="E1001" s="37"/>
      <c r="F1001" s="37"/>
      <c r="G1001" s="37"/>
      <c r="H1001" s="86"/>
      <c r="I1001" s="57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</row>
  </sheetData>
  <hyperlinks>
    <hyperlink ref="I17" r:id="rId1" xr:uid="{BECD2609-E67C-DC4D-A5EA-8DD104B49DFE}"/>
    <hyperlink ref="I19" r:id="rId2" xr:uid="{2899E92E-76E8-3447-9B57-EDEAED85DF16}"/>
    <hyperlink ref="I18" r:id="rId3" xr:uid="{D34CA76A-1BD0-D549-993D-22406D41A622}"/>
  </hyperlink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839BE-B5ED-CA41-9ABD-30D8F05D8914}">
  <sheetPr>
    <pageSetUpPr fitToPage="1"/>
  </sheetPr>
  <dimension ref="A1:AF147"/>
  <sheetViews>
    <sheetView zoomScaleNormal="100" workbookViewId="0">
      <selection activeCell="R1" sqref="R1"/>
    </sheetView>
  </sheetViews>
  <sheetFormatPr baseColWidth="10" defaultRowHeight="16" x14ac:dyDescent="0.2"/>
  <cols>
    <col min="1" max="2" width="5.6640625" customWidth="1"/>
    <col min="3" max="3" width="9.1640625" style="94" customWidth="1"/>
    <col min="4" max="11" width="9.1640625" customWidth="1"/>
    <col min="12" max="12" width="4.83203125" style="94" customWidth="1"/>
    <col min="13" max="13" width="9.1640625" style="94" customWidth="1"/>
    <col min="14" max="21" width="9.1640625" customWidth="1"/>
    <col min="22" max="22" width="5.5" style="94" customWidth="1"/>
    <col min="23" max="23" width="9.33203125" style="94" customWidth="1"/>
    <col min="24" max="31" width="9.33203125" customWidth="1"/>
    <col min="32" max="32" width="10.83203125" style="94"/>
  </cols>
  <sheetData>
    <row r="1" spans="1:32" ht="24" x14ac:dyDescent="0.3">
      <c r="A1" s="113" t="s">
        <v>331</v>
      </c>
      <c r="C1"/>
      <c r="L1"/>
      <c r="M1"/>
      <c r="V1"/>
      <c r="W1"/>
      <c r="AF1"/>
    </row>
    <row r="2" spans="1:32" ht="19" x14ac:dyDescent="0.25">
      <c r="A2" s="333" t="s">
        <v>368</v>
      </c>
      <c r="C2"/>
      <c r="L2"/>
      <c r="M2"/>
      <c r="V2"/>
      <c r="W2"/>
      <c r="AF2"/>
    </row>
    <row r="3" spans="1:32" ht="19" x14ac:dyDescent="0.25">
      <c r="A3" s="333"/>
      <c r="C3"/>
      <c r="L3"/>
      <c r="M3"/>
      <c r="V3"/>
      <c r="W3"/>
      <c r="AF3"/>
    </row>
    <row r="4" spans="1:32" s="311" customFormat="1" ht="19" x14ac:dyDescent="0.25">
      <c r="C4" s="365"/>
      <c r="D4" s="366"/>
      <c r="E4" s="366" t="s">
        <v>347</v>
      </c>
      <c r="F4" s="366"/>
      <c r="G4" s="366"/>
      <c r="H4" s="366"/>
      <c r="I4" s="366"/>
      <c r="J4" s="366"/>
      <c r="K4" s="367"/>
      <c r="L4" s="316"/>
      <c r="M4" s="368"/>
      <c r="N4" s="369"/>
      <c r="O4" s="369" t="s">
        <v>348</v>
      </c>
      <c r="P4" s="369"/>
      <c r="Q4" s="369"/>
      <c r="R4" s="369"/>
      <c r="S4" s="369"/>
      <c r="T4" s="369"/>
      <c r="U4" s="370"/>
      <c r="V4" s="316"/>
      <c r="W4" s="371"/>
      <c r="X4" s="372"/>
      <c r="Y4" s="372" t="s">
        <v>349</v>
      </c>
      <c r="Z4" s="372"/>
      <c r="AA4" s="372"/>
      <c r="AB4" s="372"/>
      <c r="AC4" s="372"/>
      <c r="AD4" s="372"/>
      <c r="AE4" s="373"/>
      <c r="AF4" s="316"/>
    </row>
    <row r="6" spans="1:32" s="314" customFormat="1" ht="15" x14ac:dyDescent="0.2">
      <c r="C6" s="317"/>
      <c r="E6" s="315" t="s">
        <v>291</v>
      </c>
      <c r="L6" s="317"/>
      <c r="M6" s="317"/>
      <c r="O6" s="315" t="s">
        <v>291</v>
      </c>
      <c r="V6" s="317"/>
      <c r="W6" s="317"/>
      <c r="Y6" s="315" t="s">
        <v>291</v>
      </c>
      <c r="Z6" s="312"/>
      <c r="AA6" s="312"/>
      <c r="AB6" s="312"/>
      <c r="AC6" s="312"/>
      <c r="AF6" s="317"/>
    </row>
    <row r="7" spans="1:32" s="312" customFormat="1" ht="15" x14ac:dyDescent="0.2">
      <c r="C7" s="318"/>
      <c r="E7" s="313" t="s">
        <v>350</v>
      </c>
      <c r="L7" s="318"/>
      <c r="M7" s="318"/>
      <c r="O7" s="313" t="s">
        <v>351</v>
      </c>
      <c r="V7" s="318"/>
      <c r="W7" s="318"/>
      <c r="Y7" s="313" t="s">
        <v>345</v>
      </c>
      <c r="AF7" s="318"/>
    </row>
    <row r="8" spans="1:32" s="312" customFormat="1" ht="15" x14ac:dyDescent="0.2">
      <c r="C8" s="318"/>
      <c r="E8" s="313" t="s">
        <v>352</v>
      </c>
      <c r="L8" s="318"/>
      <c r="M8" s="318"/>
      <c r="O8" s="313" t="s">
        <v>353</v>
      </c>
      <c r="V8" s="318"/>
      <c r="W8" s="318"/>
      <c r="Y8" s="313" t="s">
        <v>355</v>
      </c>
      <c r="AF8" s="318"/>
    </row>
    <row r="9" spans="1:32" ht="19" x14ac:dyDescent="0.25">
      <c r="G9" s="114"/>
      <c r="O9" s="114"/>
      <c r="Y9" s="313" t="s">
        <v>356</v>
      </c>
      <c r="Z9" s="313"/>
      <c r="AA9" s="313"/>
      <c r="AB9" s="313" t="s">
        <v>346</v>
      </c>
      <c r="AC9" s="313"/>
    </row>
    <row r="10" spans="1:32" x14ac:dyDescent="0.2">
      <c r="H10" s="312"/>
      <c r="I10" s="312"/>
      <c r="J10" s="312"/>
      <c r="K10" s="312"/>
      <c r="L10" s="318"/>
      <c r="M10" s="318"/>
      <c r="N10" s="312"/>
    </row>
    <row r="11" spans="1:32" s="87" customFormat="1" x14ac:dyDescent="0.2">
      <c r="C11" s="319"/>
      <c r="E11" s="315" t="s">
        <v>354</v>
      </c>
      <c r="G11" t="s">
        <v>358</v>
      </c>
      <c r="L11" s="319"/>
      <c r="M11" s="319"/>
      <c r="O11" s="315" t="s">
        <v>354</v>
      </c>
      <c r="Q11" t="s">
        <v>358</v>
      </c>
      <c r="V11" s="319"/>
      <c r="W11" s="319"/>
      <c r="Y11" s="315" t="s">
        <v>354</v>
      </c>
      <c r="AA11" t="s">
        <v>358</v>
      </c>
      <c r="AF11" s="319"/>
    </row>
    <row r="12" spans="1:32" x14ac:dyDescent="0.2">
      <c r="A12" s="94"/>
      <c r="G12" t="s">
        <v>357</v>
      </c>
      <c r="Q12" t="s">
        <v>357</v>
      </c>
      <c r="AA12" t="s">
        <v>357</v>
      </c>
    </row>
    <row r="13" spans="1:32" x14ac:dyDescent="0.2">
      <c r="A13" s="94"/>
    </row>
    <row r="14" spans="1:32" ht="18" x14ac:dyDescent="0.2">
      <c r="A14" s="94"/>
      <c r="E14" s="310" t="s">
        <v>361</v>
      </c>
      <c r="F14" s="110"/>
      <c r="G14" s="110" t="s">
        <v>340</v>
      </c>
      <c r="H14" s="336">
        <v>375</v>
      </c>
      <c r="I14" s="89" t="s">
        <v>339</v>
      </c>
      <c r="L14" s="319"/>
      <c r="O14" s="310" t="s">
        <v>359</v>
      </c>
      <c r="P14" s="110"/>
      <c r="Q14" s="110" t="s">
        <v>340</v>
      </c>
      <c r="R14" s="336">
        <v>350</v>
      </c>
      <c r="S14" s="89" t="s">
        <v>339</v>
      </c>
      <c r="Y14" s="310" t="s">
        <v>360</v>
      </c>
      <c r="Z14" s="110"/>
      <c r="AA14" s="110" t="s">
        <v>340</v>
      </c>
      <c r="AB14" s="336">
        <v>575</v>
      </c>
      <c r="AC14" s="302" t="s">
        <v>339</v>
      </c>
    </row>
    <row r="15" spans="1:32" ht="19" x14ac:dyDescent="0.25">
      <c r="A15" s="94"/>
      <c r="E15" s="304"/>
      <c r="G15" t="s">
        <v>341</v>
      </c>
      <c r="H15" s="337">
        <v>250</v>
      </c>
      <c r="I15" s="95" t="s">
        <v>339</v>
      </c>
      <c r="L15" s="319"/>
      <c r="O15" s="304"/>
      <c r="Q15" t="s">
        <v>341</v>
      </c>
      <c r="R15" s="337">
        <v>200</v>
      </c>
      <c r="S15" s="95" t="s">
        <v>339</v>
      </c>
      <c r="Y15" s="304"/>
      <c r="AA15" t="s">
        <v>341</v>
      </c>
      <c r="AB15" s="337">
        <v>200</v>
      </c>
      <c r="AC15" s="116" t="s">
        <v>339</v>
      </c>
    </row>
    <row r="16" spans="1:32" ht="18" x14ac:dyDescent="0.2">
      <c r="A16" s="94"/>
      <c r="E16" s="303"/>
      <c r="H16" s="341">
        <f>H14*H15</f>
        <v>93750</v>
      </c>
      <c r="I16" s="95" t="s">
        <v>13</v>
      </c>
      <c r="L16" s="319"/>
      <c r="O16" s="303"/>
      <c r="R16" s="341">
        <f>R14*R15</f>
        <v>70000</v>
      </c>
      <c r="S16" s="95" t="s">
        <v>13</v>
      </c>
      <c r="Y16" s="303"/>
      <c r="AB16" s="340">
        <f>AB14*AB15</f>
        <v>115000</v>
      </c>
      <c r="AC16" s="116" t="s">
        <v>13</v>
      </c>
    </row>
    <row r="17" spans="1:29" ht="19" x14ac:dyDescent="0.25">
      <c r="A17" s="94"/>
      <c r="E17" s="304"/>
      <c r="H17" s="338"/>
      <c r="I17" s="95"/>
      <c r="O17" s="304"/>
      <c r="R17" s="338"/>
      <c r="S17" s="95"/>
      <c r="Y17" s="304"/>
      <c r="AB17" s="339"/>
      <c r="AC17" s="95"/>
    </row>
    <row r="18" spans="1:29" ht="18" x14ac:dyDescent="0.2">
      <c r="A18" s="94"/>
      <c r="E18" s="305"/>
      <c r="F18" s="111"/>
      <c r="G18" s="111" t="s">
        <v>342</v>
      </c>
      <c r="H18" s="342">
        <f>(2*H14)+(2*H15)</f>
        <v>1250</v>
      </c>
      <c r="I18" s="91" t="s">
        <v>339</v>
      </c>
      <c r="L18" s="319"/>
      <c r="O18" s="305"/>
      <c r="P18" s="111"/>
      <c r="Q18" s="111" t="s">
        <v>342</v>
      </c>
      <c r="R18" s="342">
        <f>(2*R14)+(2*R15)</f>
        <v>1100</v>
      </c>
      <c r="S18" s="91" t="s">
        <v>339</v>
      </c>
      <c r="Y18" s="305"/>
      <c r="Z18" s="111"/>
      <c r="AA18" s="111" t="s">
        <v>342</v>
      </c>
      <c r="AB18" s="280">
        <f>(2*AB14)+(2*AB15)</f>
        <v>1550</v>
      </c>
      <c r="AC18" s="306" t="s">
        <v>339</v>
      </c>
    </row>
    <row r="19" spans="1:29" x14ac:dyDescent="0.2">
      <c r="A19" s="94"/>
    </row>
    <row r="20" spans="1:29" x14ac:dyDescent="0.2">
      <c r="A20" s="94"/>
    </row>
    <row r="21" spans="1:29" x14ac:dyDescent="0.2">
      <c r="A21" s="94"/>
    </row>
    <row r="22" spans="1:29" x14ac:dyDescent="0.2">
      <c r="A22" s="94"/>
    </row>
    <row r="23" spans="1:29" x14ac:dyDescent="0.2">
      <c r="A23" s="94"/>
    </row>
    <row r="24" spans="1:29" x14ac:dyDescent="0.2">
      <c r="A24" s="94"/>
    </row>
    <row r="25" spans="1:29" x14ac:dyDescent="0.2">
      <c r="A25" s="94"/>
    </row>
    <row r="26" spans="1:29" x14ac:dyDescent="0.2">
      <c r="A26" s="94"/>
    </row>
    <row r="27" spans="1:29" x14ac:dyDescent="0.2">
      <c r="A27" s="94"/>
    </row>
    <row r="28" spans="1:29" x14ac:dyDescent="0.2">
      <c r="A28" s="94"/>
    </row>
    <row r="29" spans="1:29" x14ac:dyDescent="0.2">
      <c r="A29" s="94"/>
    </row>
    <row r="30" spans="1:29" x14ac:dyDescent="0.2">
      <c r="B30" s="87"/>
    </row>
    <row r="31" spans="1:29" x14ac:dyDescent="0.2">
      <c r="C31" s="319"/>
      <c r="D31" s="87"/>
      <c r="E31" s="87"/>
      <c r="F31" s="87"/>
      <c r="G31" s="87"/>
      <c r="H31" s="87"/>
      <c r="I31" s="87"/>
      <c r="J31" s="87"/>
      <c r="K31" s="87"/>
      <c r="L31" s="319"/>
      <c r="M31" s="319"/>
    </row>
    <row r="32" spans="1:29" x14ac:dyDescent="0.2">
      <c r="C32" s="319"/>
      <c r="D32" s="87"/>
      <c r="E32" s="87"/>
      <c r="F32" s="87"/>
      <c r="G32" s="87"/>
      <c r="H32" s="87"/>
      <c r="I32" s="87"/>
      <c r="J32" s="87"/>
      <c r="K32" s="87"/>
      <c r="L32" s="319"/>
      <c r="M32" s="319"/>
    </row>
    <row r="33" spans="3:31" x14ac:dyDescent="0.2">
      <c r="C33" s="319"/>
      <c r="D33" s="87"/>
      <c r="E33" s="87"/>
      <c r="F33" s="87"/>
      <c r="G33" s="87"/>
      <c r="H33" s="87"/>
      <c r="I33" s="87"/>
      <c r="J33" s="87"/>
      <c r="K33" s="87"/>
      <c r="L33" s="319"/>
      <c r="M33" s="319"/>
    </row>
    <row r="35" spans="3:31" x14ac:dyDescent="0.2">
      <c r="C35" s="319"/>
      <c r="D35" s="87"/>
      <c r="E35" s="87"/>
      <c r="F35" s="87"/>
      <c r="G35" s="87"/>
      <c r="H35" s="87"/>
      <c r="I35" s="87"/>
      <c r="J35" s="87"/>
      <c r="K35" s="87"/>
      <c r="L35" s="319"/>
      <c r="M35" s="319"/>
    </row>
    <row r="37" spans="3:31" x14ac:dyDescent="0.2">
      <c r="C37" s="319"/>
      <c r="D37" s="87"/>
      <c r="E37" s="87"/>
      <c r="F37" s="87"/>
      <c r="G37" s="87"/>
      <c r="H37" s="87"/>
      <c r="I37" s="87"/>
      <c r="J37" s="87"/>
      <c r="K37" s="87"/>
      <c r="L37" s="319"/>
      <c r="M37" s="319"/>
    </row>
    <row r="38" spans="3:31" x14ac:dyDescent="0.2">
      <c r="C38" s="319"/>
      <c r="D38" s="87"/>
      <c r="E38" s="87"/>
      <c r="F38" s="87"/>
      <c r="G38" s="87"/>
      <c r="H38" s="87"/>
      <c r="I38" s="87"/>
      <c r="J38" s="87"/>
      <c r="K38" s="87"/>
      <c r="L38" s="319"/>
      <c r="M38" s="319"/>
    </row>
    <row r="39" spans="3:31" x14ac:dyDescent="0.2">
      <c r="C39" s="319"/>
      <c r="D39" s="87"/>
      <c r="E39" s="87"/>
      <c r="F39" s="87"/>
      <c r="G39" s="87"/>
      <c r="H39" s="87"/>
      <c r="I39" s="87"/>
      <c r="J39" s="87"/>
      <c r="K39" s="87"/>
      <c r="L39" s="319"/>
      <c r="M39" s="319"/>
    </row>
    <row r="41" spans="3:31" x14ac:dyDescent="0.2">
      <c r="C41" s="319"/>
      <c r="D41" s="87"/>
      <c r="E41" s="87"/>
      <c r="F41" s="87"/>
      <c r="G41" s="87"/>
      <c r="H41" s="87"/>
      <c r="I41" s="87"/>
      <c r="J41" s="87"/>
      <c r="K41" s="87"/>
      <c r="L41" s="319"/>
      <c r="M41" s="319"/>
    </row>
    <row r="43" spans="3:31" x14ac:dyDescent="0.2">
      <c r="C43" s="88"/>
      <c r="D43" s="307">
        <f>G43*G46/1000</f>
        <v>18296.740000000002</v>
      </c>
      <c r="E43" s="110" t="s">
        <v>292</v>
      </c>
      <c r="F43" s="110"/>
      <c r="G43" s="343">
        <v>1526</v>
      </c>
      <c r="H43" s="110" t="s">
        <v>294</v>
      </c>
      <c r="I43" s="110"/>
      <c r="J43" s="110"/>
      <c r="K43" s="89"/>
      <c r="M43" s="88"/>
      <c r="N43" s="307">
        <f>Q43*Q46/1000</f>
        <v>17961.02</v>
      </c>
      <c r="O43" s="110" t="s">
        <v>292</v>
      </c>
      <c r="P43" s="110"/>
      <c r="Q43" s="343">
        <v>1498</v>
      </c>
      <c r="R43" s="110" t="s">
        <v>294</v>
      </c>
      <c r="S43" s="110"/>
      <c r="T43" s="110"/>
      <c r="U43" s="89"/>
      <c r="W43" s="88"/>
      <c r="X43" s="307">
        <f>AA43*AA46/1000</f>
        <v>21294.240000000002</v>
      </c>
      <c r="Y43" s="110" t="s">
        <v>292</v>
      </c>
      <c r="Z43" s="110"/>
      <c r="AA43" s="343">
        <v>1776</v>
      </c>
      <c r="AB43" s="110" t="s">
        <v>294</v>
      </c>
      <c r="AC43" s="110"/>
      <c r="AD43" s="110"/>
      <c r="AE43" s="89"/>
    </row>
    <row r="44" spans="3:31" x14ac:dyDescent="0.2">
      <c r="G44" s="344"/>
      <c r="J44" t="s">
        <v>322</v>
      </c>
      <c r="K44" s="347">
        <v>76.37</v>
      </c>
      <c r="L44" s="321"/>
      <c r="Q44" s="344"/>
      <c r="T44" t="s">
        <v>322</v>
      </c>
      <c r="U44" s="308">
        <v>78.040000000000006</v>
      </c>
      <c r="V44" s="321"/>
      <c r="AA44" s="344"/>
      <c r="AD44" t="s">
        <v>322</v>
      </c>
      <c r="AE44" s="308">
        <v>75.790000000000006</v>
      </c>
    </row>
    <row r="45" spans="3:31" x14ac:dyDescent="0.2">
      <c r="F45" t="s">
        <v>0</v>
      </c>
      <c r="G45" s="345">
        <v>18171</v>
      </c>
      <c r="H45" t="s">
        <v>315</v>
      </c>
      <c r="J45" t="s">
        <v>1</v>
      </c>
      <c r="K45" s="346">
        <v>30</v>
      </c>
      <c r="L45" s="321"/>
      <c r="P45" t="s">
        <v>0</v>
      </c>
      <c r="Q45" s="345">
        <v>18171</v>
      </c>
      <c r="R45" t="s">
        <v>315</v>
      </c>
      <c r="T45" t="s">
        <v>1</v>
      </c>
      <c r="U45" s="308">
        <v>30</v>
      </c>
      <c r="V45" s="321"/>
      <c r="Z45" t="s">
        <v>0</v>
      </c>
      <c r="AA45" s="345">
        <v>18171</v>
      </c>
      <c r="AB45" t="s">
        <v>315</v>
      </c>
      <c r="AD45" t="s">
        <v>1</v>
      </c>
      <c r="AE45" s="308">
        <v>30</v>
      </c>
    </row>
    <row r="46" spans="3:31" x14ac:dyDescent="0.2">
      <c r="F46" t="s">
        <v>314</v>
      </c>
      <c r="G46" s="345">
        <v>11990</v>
      </c>
      <c r="H46" t="s">
        <v>45</v>
      </c>
      <c r="J46" t="s">
        <v>316</v>
      </c>
      <c r="K46" s="346">
        <v>9000</v>
      </c>
      <c r="L46" s="321"/>
      <c r="P46" t="s">
        <v>314</v>
      </c>
      <c r="Q46" s="345">
        <v>11990</v>
      </c>
      <c r="R46" t="s">
        <v>45</v>
      </c>
      <c r="T46" t="s">
        <v>316</v>
      </c>
      <c r="U46" s="346">
        <v>9000</v>
      </c>
      <c r="V46" s="321"/>
      <c r="Z46" t="s">
        <v>314</v>
      </c>
      <c r="AA46" s="345">
        <v>11990</v>
      </c>
      <c r="AB46" t="s">
        <v>45</v>
      </c>
      <c r="AD46" t="s">
        <v>316</v>
      </c>
      <c r="AE46" s="346">
        <v>9000</v>
      </c>
    </row>
    <row r="47" spans="3:31" x14ac:dyDescent="0.2">
      <c r="C47" s="90"/>
      <c r="D47" s="111"/>
      <c r="E47" s="111"/>
      <c r="F47" s="111"/>
      <c r="G47" s="111"/>
      <c r="H47" s="111"/>
      <c r="I47" s="111"/>
      <c r="J47" s="111" t="s">
        <v>317</v>
      </c>
      <c r="K47" s="348">
        <v>1.33</v>
      </c>
      <c r="L47" s="321"/>
      <c r="M47" s="90"/>
      <c r="N47" s="111"/>
      <c r="O47" s="111"/>
      <c r="P47" s="111"/>
      <c r="Q47" s="111"/>
      <c r="R47" s="111"/>
      <c r="S47" s="111"/>
      <c r="T47" s="111" t="s">
        <v>317</v>
      </c>
      <c r="U47" s="309">
        <v>1.33</v>
      </c>
      <c r="V47" s="321"/>
      <c r="W47" s="90"/>
      <c r="X47" s="111"/>
      <c r="Y47" s="111"/>
      <c r="Z47" s="111"/>
      <c r="AA47" s="111"/>
      <c r="AB47" s="111"/>
      <c r="AC47" s="111"/>
      <c r="AD47" s="111" t="s">
        <v>317</v>
      </c>
      <c r="AE47" s="309">
        <v>1.33</v>
      </c>
    </row>
    <row r="49" spans="3:27" x14ac:dyDescent="0.2">
      <c r="L49" s="329"/>
      <c r="M49"/>
      <c r="V49" s="329"/>
      <c r="W49"/>
    </row>
    <row r="50" spans="3:27" x14ac:dyDescent="0.2">
      <c r="L50" s="329"/>
      <c r="M50"/>
      <c r="V50" s="329"/>
      <c r="W50"/>
    </row>
    <row r="51" spans="3:27" x14ac:dyDescent="0.2">
      <c r="L51" s="329"/>
      <c r="M51"/>
      <c r="V51" s="329"/>
      <c r="W51"/>
    </row>
    <row r="52" spans="3:27" x14ac:dyDescent="0.2">
      <c r="L52" s="329"/>
      <c r="M52"/>
      <c r="V52" s="329"/>
      <c r="W52"/>
    </row>
    <row r="53" spans="3:27" x14ac:dyDescent="0.2">
      <c r="L53" s="329"/>
      <c r="M53"/>
      <c r="V53" s="329"/>
      <c r="W53"/>
    </row>
    <row r="54" spans="3:27" x14ac:dyDescent="0.2">
      <c r="L54" s="329"/>
      <c r="M54"/>
      <c r="V54" s="329"/>
      <c r="W54"/>
    </row>
    <row r="55" spans="3:27" x14ac:dyDescent="0.2">
      <c r="L55" s="329"/>
      <c r="M55"/>
      <c r="V55" s="329"/>
      <c r="W55"/>
    </row>
    <row r="56" spans="3:27" x14ac:dyDescent="0.2">
      <c r="L56" s="329"/>
      <c r="M56"/>
      <c r="V56" s="329"/>
      <c r="W56"/>
    </row>
    <row r="57" spans="3:27" x14ac:dyDescent="0.2">
      <c r="L57" s="329"/>
      <c r="M57"/>
      <c r="V57" s="329"/>
      <c r="W57"/>
    </row>
    <row r="58" spans="3:27" x14ac:dyDescent="0.2">
      <c r="L58" s="329"/>
      <c r="M58"/>
      <c r="V58" s="329"/>
      <c r="W58"/>
    </row>
    <row r="59" spans="3:27" x14ac:dyDescent="0.2">
      <c r="L59" s="329"/>
      <c r="M59"/>
      <c r="V59" s="329"/>
      <c r="W59"/>
    </row>
    <row r="60" spans="3:27" x14ac:dyDescent="0.2">
      <c r="L60" s="329"/>
      <c r="M60"/>
      <c r="V60" s="329"/>
      <c r="W60"/>
    </row>
    <row r="61" spans="3:27" x14ac:dyDescent="0.2">
      <c r="L61" s="329"/>
      <c r="M61"/>
      <c r="V61" s="329"/>
      <c r="W61"/>
    </row>
    <row r="62" spans="3:27" x14ac:dyDescent="0.2">
      <c r="C62" s="320"/>
      <c r="L62" s="329"/>
      <c r="M62"/>
      <c r="V62" s="329"/>
      <c r="W62"/>
    </row>
    <row r="63" spans="3:27" x14ac:dyDescent="0.2">
      <c r="C63" s="320"/>
      <c r="L63" s="329"/>
      <c r="M63"/>
      <c r="V63" s="329"/>
      <c r="W63"/>
    </row>
    <row r="64" spans="3:27" x14ac:dyDescent="0.2">
      <c r="C64" s="320"/>
      <c r="F64" s="88" t="s">
        <v>366</v>
      </c>
      <c r="G64" s="307">
        <v>19</v>
      </c>
      <c r="H64" s="89" t="s">
        <v>363</v>
      </c>
      <c r="L64" s="329"/>
      <c r="M64"/>
      <c r="O64" s="88" t="s">
        <v>366</v>
      </c>
      <c r="P64" s="307">
        <v>25</v>
      </c>
      <c r="Q64" s="89" t="s">
        <v>363</v>
      </c>
      <c r="V64" s="329"/>
      <c r="W64"/>
      <c r="Y64" s="88" t="s">
        <v>366</v>
      </c>
      <c r="Z64" s="307">
        <v>13</v>
      </c>
      <c r="AA64" s="89" t="s">
        <v>363</v>
      </c>
    </row>
    <row r="65" spans="3:32" x14ac:dyDescent="0.2">
      <c r="C65" s="320"/>
      <c r="F65" s="94" t="s">
        <v>75</v>
      </c>
      <c r="G65" s="331">
        <f>G64*11999/1000</f>
        <v>227.98099999999999</v>
      </c>
      <c r="H65" s="95" t="s">
        <v>364</v>
      </c>
      <c r="L65" s="329"/>
      <c r="M65"/>
      <c r="O65" s="94" t="s">
        <v>75</v>
      </c>
      <c r="P65" s="331">
        <f>P64*11999/1000</f>
        <v>299.97500000000002</v>
      </c>
      <c r="Q65" s="95" t="s">
        <v>364</v>
      </c>
      <c r="V65" s="329"/>
      <c r="W65"/>
      <c r="Y65" s="94" t="s">
        <v>75</v>
      </c>
      <c r="Z65" s="331">
        <f>Z64*11999/1000</f>
        <v>155.98699999999999</v>
      </c>
      <c r="AA65" s="95" t="s">
        <v>364</v>
      </c>
    </row>
    <row r="66" spans="3:32" x14ac:dyDescent="0.2">
      <c r="C66" s="320"/>
      <c r="F66" s="90" t="s">
        <v>367</v>
      </c>
      <c r="G66" s="332">
        <f>G64*D43/1000</f>
        <v>347.63806000000005</v>
      </c>
      <c r="H66" s="91" t="s">
        <v>365</v>
      </c>
      <c r="L66" s="329"/>
      <c r="M66"/>
      <c r="O66" s="90" t="s">
        <v>367</v>
      </c>
      <c r="P66" s="332">
        <f>P64*N43/1000</f>
        <v>449.02550000000002</v>
      </c>
      <c r="Q66" s="91" t="s">
        <v>365</v>
      </c>
      <c r="V66" s="329"/>
      <c r="W66"/>
      <c r="Y66" s="90" t="s">
        <v>367</v>
      </c>
      <c r="Z66" s="332">
        <f>Z64*X43/1000</f>
        <v>276.82511999999997</v>
      </c>
      <c r="AA66" s="91" t="s">
        <v>365</v>
      </c>
    </row>
    <row r="67" spans="3:32" x14ac:dyDescent="0.2">
      <c r="C67" s="330"/>
      <c r="D67" s="111"/>
      <c r="E67" s="111"/>
      <c r="F67" s="111"/>
      <c r="G67" s="111"/>
      <c r="H67" s="111"/>
      <c r="I67" s="111"/>
      <c r="J67" s="111"/>
      <c r="K67" s="91"/>
      <c r="L67" s="329"/>
      <c r="M67" s="90"/>
      <c r="N67" s="111"/>
      <c r="O67" s="111"/>
      <c r="P67" s="111"/>
      <c r="Q67" s="111"/>
      <c r="R67" s="111"/>
      <c r="S67" s="111"/>
      <c r="T67" s="111"/>
      <c r="U67" s="91"/>
      <c r="V67" s="329"/>
      <c r="W67" s="90"/>
      <c r="X67" s="111"/>
      <c r="Y67" s="111"/>
      <c r="Z67" s="111"/>
      <c r="AA67" s="111"/>
      <c r="AB67" s="111"/>
      <c r="AC67" s="111"/>
      <c r="AD67" s="111"/>
      <c r="AE67" s="111"/>
    </row>
    <row r="68" spans="3:32" x14ac:dyDescent="0.2">
      <c r="C68" s="322"/>
      <c r="L68"/>
      <c r="M68"/>
      <c r="V68"/>
      <c r="W68"/>
      <c r="AF68"/>
    </row>
    <row r="69" spans="3:32" x14ac:dyDescent="0.2">
      <c r="C69" t="s">
        <v>372</v>
      </c>
      <c r="F69" s="349">
        <f>1000000*G66/(G64*('Costing (Fixed)'!E77))</f>
        <v>2.2809580076540601</v>
      </c>
      <c r="L69"/>
      <c r="M69" t="s">
        <v>372</v>
      </c>
      <c r="P69" s="350">
        <f>1000000*P66/(P64*('Costing (Domes)'!E77))</f>
        <v>2.1528977649794219</v>
      </c>
      <c r="V69"/>
      <c r="W69" t="s">
        <v>372</v>
      </c>
      <c r="Z69" s="350">
        <f>1000000*Z66/(Z64*('Costing (Tracked)'!E77))</f>
        <v>2.473882876473501</v>
      </c>
      <c r="AF69"/>
    </row>
    <row r="70" spans="3:32" x14ac:dyDescent="0.2">
      <c r="C70" s="322"/>
      <c r="L70"/>
      <c r="M70"/>
      <c r="V70"/>
      <c r="W70"/>
      <c r="AF70"/>
    </row>
    <row r="71" spans="3:32" x14ac:dyDescent="0.2">
      <c r="C71" s="322"/>
      <c r="L71"/>
      <c r="M71"/>
      <c r="V71"/>
      <c r="W71"/>
      <c r="AF71"/>
    </row>
    <row r="72" spans="3:32" x14ac:dyDescent="0.2">
      <c r="C72" s="322"/>
      <c r="L72"/>
      <c r="M72"/>
      <c r="V72"/>
      <c r="W72"/>
      <c r="AF72"/>
    </row>
    <row r="73" spans="3:32" x14ac:dyDescent="0.2">
      <c r="C73" s="322"/>
      <c r="L73"/>
      <c r="M73"/>
      <c r="V73"/>
      <c r="W73"/>
      <c r="AF73"/>
    </row>
    <row r="74" spans="3:32" x14ac:dyDescent="0.2">
      <c r="C74" s="322"/>
      <c r="D74" s="322"/>
      <c r="E74" s="322"/>
      <c r="F74" s="322"/>
      <c r="G74" s="322"/>
      <c r="H74" s="322"/>
      <c r="I74" s="322"/>
      <c r="J74" s="322"/>
      <c r="K74" s="322"/>
      <c r="L74" s="322"/>
      <c r="M74" s="322"/>
      <c r="N74" s="322"/>
      <c r="V74"/>
      <c r="W74"/>
      <c r="AF74"/>
    </row>
    <row r="75" spans="3:32" x14ac:dyDescent="0.2">
      <c r="C75" s="322"/>
      <c r="D75" s="322"/>
      <c r="E75" s="322"/>
      <c r="F75" s="322"/>
      <c r="G75" s="322"/>
      <c r="H75" s="322"/>
      <c r="I75" s="322"/>
      <c r="J75" s="322"/>
      <c r="K75" s="322"/>
      <c r="L75" s="322"/>
      <c r="M75" s="322"/>
      <c r="N75" s="322"/>
      <c r="V75"/>
      <c r="W75"/>
      <c r="AF75"/>
    </row>
    <row r="76" spans="3:32" x14ac:dyDescent="0.2">
      <c r="C76" s="322"/>
      <c r="D76" s="322"/>
      <c r="E76" s="322"/>
      <c r="F76" s="322"/>
      <c r="G76" s="322"/>
      <c r="H76" s="322"/>
      <c r="I76" s="322"/>
      <c r="J76" s="322"/>
      <c r="K76" s="322"/>
      <c r="L76" s="322"/>
      <c r="M76" s="322"/>
      <c r="N76" s="322"/>
      <c r="V76"/>
      <c r="W76"/>
      <c r="AF76"/>
    </row>
    <row r="77" spans="3:32" x14ac:dyDescent="0.2">
      <c r="C77"/>
      <c r="L77"/>
      <c r="M77"/>
      <c r="V77"/>
      <c r="W77"/>
      <c r="AF77"/>
    </row>
    <row r="78" spans="3:32" x14ac:dyDescent="0.2">
      <c r="C78"/>
      <c r="L78"/>
      <c r="M78"/>
      <c r="V78"/>
      <c r="W78"/>
      <c r="AF78"/>
    </row>
    <row r="79" spans="3:32" x14ac:dyDescent="0.2">
      <c r="C79"/>
      <c r="L79"/>
      <c r="M79"/>
      <c r="V79"/>
      <c r="W79"/>
      <c r="AF79"/>
    </row>
    <row r="80" spans="3:32" x14ac:dyDescent="0.2">
      <c r="C80"/>
      <c r="L80"/>
      <c r="M80"/>
      <c r="V80"/>
      <c r="W80"/>
      <c r="AF80"/>
    </row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</sheetData>
  <printOptions horizontalCentered="1"/>
  <pageMargins left="0.70866141732283472" right="0.70866141732283472" top="0.74803149606299213" bottom="0.74803149606299213" header="0.31496062992125984" footer="0.31496062992125984"/>
  <pageSetup paperSize="9" scale="75" orientation="portrait" horizontalDpi="0" verticalDpi="0"/>
  <headerFooter>
    <oddHeader>&amp;F</oddHeader>
    <oddFooter>&amp;L&amp;B Confidential&amp;B&amp;C&amp;D&amp;RPage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9B8E7-0288-154B-BB72-1D68C2EC26B5}">
  <sheetPr>
    <tabColor rgb="FFC00000"/>
    <pageSetUpPr fitToPage="1"/>
  </sheetPr>
  <dimension ref="A1:AQ1002"/>
  <sheetViews>
    <sheetView showGridLines="0" workbookViewId="0">
      <selection activeCell="B3" sqref="B3"/>
    </sheetView>
  </sheetViews>
  <sheetFormatPr baseColWidth="10" defaultColWidth="14.5" defaultRowHeight="15" customHeight="1" x14ac:dyDescent="0.2"/>
  <cols>
    <col min="1" max="1" width="72" style="131" customWidth="1"/>
    <col min="2" max="2" width="15.1640625" style="131" customWidth="1"/>
    <col min="3" max="3" width="13" style="131" customWidth="1"/>
    <col min="4" max="4" width="14.6640625" style="131" customWidth="1"/>
    <col min="5" max="5" width="18.33203125" style="131" customWidth="1"/>
    <col min="6" max="6" width="5.6640625" style="132" customWidth="1"/>
    <col min="7" max="7" width="14.6640625" style="242" customWidth="1"/>
    <col min="8" max="8" width="7.1640625" style="131" customWidth="1"/>
    <col min="9" max="9" width="3.83203125" style="131" customWidth="1"/>
    <col min="10" max="10" width="7.6640625" style="131" customWidth="1"/>
    <col min="11" max="11" width="0.33203125" style="243" customWidth="1"/>
    <col min="12" max="12" width="10.5" style="244" customWidth="1"/>
    <col min="13" max="13" width="10.5" style="245" customWidth="1"/>
    <col min="14" max="14" width="13.1640625" style="131" customWidth="1"/>
    <col min="15" max="15" width="10" style="131" customWidth="1"/>
    <col min="16" max="17" width="13.33203125" style="131" customWidth="1"/>
    <col min="18" max="18" width="7" style="131" customWidth="1"/>
    <col min="19" max="19" width="12.33203125" style="131" customWidth="1"/>
    <col min="20" max="20" width="6.5" style="131" customWidth="1"/>
    <col min="21" max="21" width="11" style="131" customWidth="1"/>
    <col min="22" max="22" width="6.5" style="131" customWidth="1"/>
    <col min="23" max="23" width="11" style="131" customWidth="1"/>
    <col min="24" max="24" width="6.5" style="131" customWidth="1"/>
    <col min="25" max="25" width="12.33203125" style="131" customWidth="1"/>
    <col min="26" max="26" width="6.5" style="131" customWidth="1"/>
    <col min="27" max="27" width="11" style="131" customWidth="1"/>
    <col min="28" max="28" width="5.6640625" style="131" customWidth="1"/>
    <col min="29" max="29" width="11" style="131" customWidth="1"/>
    <col min="30" max="30" width="5.6640625" style="131" customWidth="1"/>
    <col min="31" max="31" width="11" style="131" customWidth="1"/>
    <col min="32" max="32" width="5.6640625" style="131" customWidth="1"/>
    <col min="33" max="16384" width="14.5" style="131"/>
  </cols>
  <sheetData>
    <row r="1" spans="1:43" ht="22" customHeight="1" x14ac:dyDescent="0.3">
      <c r="A1" s="262" t="s">
        <v>331</v>
      </c>
      <c r="B1" s="127"/>
      <c r="C1" s="127"/>
      <c r="D1" s="127"/>
      <c r="E1" s="127"/>
      <c r="F1" s="127"/>
      <c r="G1" s="128"/>
      <c r="H1" s="127"/>
      <c r="I1" s="127"/>
      <c r="J1" s="127"/>
      <c r="K1" s="127"/>
      <c r="L1" s="129"/>
      <c r="M1" s="130"/>
    </row>
    <row r="2" spans="1:43" ht="22" customHeight="1" x14ac:dyDescent="0.25">
      <c r="A2" s="383" t="s">
        <v>369</v>
      </c>
      <c r="F2" s="131"/>
      <c r="G2" s="133"/>
      <c r="K2" s="131"/>
      <c r="L2" s="134"/>
      <c r="M2" s="130"/>
    </row>
    <row r="3" spans="1:43" ht="22" customHeight="1" x14ac:dyDescent="0.25">
      <c r="A3" s="353" t="s">
        <v>374</v>
      </c>
      <c r="B3" s="135"/>
      <c r="C3" s="135"/>
      <c r="D3" s="136"/>
      <c r="E3" s="136"/>
      <c r="F3" s="136"/>
      <c r="G3" s="137"/>
      <c r="H3" s="138"/>
      <c r="I3" s="138"/>
      <c r="J3" s="139"/>
      <c r="K3" s="139"/>
      <c r="L3" s="140"/>
      <c r="M3" s="141"/>
      <c r="N3" s="136"/>
      <c r="O3" s="139"/>
      <c r="P3" s="142"/>
      <c r="Q3" s="142"/>
      <c r="R3" s="143"/>
      <c r="S3" s="142"/>
      <c r="T3" s="142"/>
      <c r="U3" s="142"/>
      <c r="V3" s="142"/>
      <c r="W3" s="142"/>
      <c r="X3" s="142"/>
      <c r="Y3" s="142"/>
      <c r="Z3" s="142"/>
      <c r="AA3" s="142"/>
      <c r="AB3" s="143"/>
      <c r="AC3" s="142"/>
      <c r="AD3" s="143"/>
      <c r="AE3" s="142"/>
      <c r="AF3" s="143"/>
    </row>
    <row r="4" spans="1:43" ht="22" customHeight="1" x14ac:dyDescent="0.25">
      <c r="A4" s="353"/>
      <c r="B4" s="135"/>
      <c r="C4" s="135"/>
      <c r="D4" s="136"/>
      <c r="E4" s="136"/>
      <c r="F4" s="136"/>
      <c r="G4" s="137"/>
      <c r="H4" s="138"/>
      <c r="I4" s="138"/>
      <c r="J4" s="139"/>
      <c r="K4" s="139"/>
      <c r="L4" s="354"/>
      <c r="M4" s="141"/>
      <c r="N4" s="136"/>
      <c r="O4" s="139"/>
      <c r="P4" s="142"/>
      <c r="Q4" s="142"/>
      <c r="R4" s="143"/>
      <c r="S4" s="142"/>
      <c r="T4" s="142"/>
      <c r="U4" s="142"/>
      <c r="V4" s="142"/>
      <c r="W4" s="142"/>
      <c r="X4" s="142"/>
      <c r="Y4" s="142"/>
      <c r="Z4" s="142"/>
      <c r="AA4" s="142"/>
      <c r="AB4" s="143"/>
      <c r="AC4" s="142"/>
      <c r="AD4" s="143"/>
      <c r="AE4" s="142"/>
      <c r="AF4" s="143"/>
    </row>
    <row r="5" spans="1:43" s="290" customFormat="1" ht="14" x14ac:dyDescent="0.2">
      <c r="A5" s="291" t="s">
        <v>335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118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292"/>
      <c r="AI5" s="292"/>
      <c r="AJ5" s="292"/>
      <c r="AK5" s="292"/>
      <c r="AL5" s="292"/>
      <c r="AM5" s="292"/>
      <c r="AN5" s="292"/>
      <c r="AO5" s="292"/>
      <c r="AP5" s="292"/>
      <c r="AQ5" s="292"/>
    </row>
    <row r="6" spans="1:43" ht="16" thickBot="1" x14ac:dyDescent="0.25">
      <c r="A6" s="146"/>
      <c r="B6" s="145"/>
      <c r="C6" s="135"/>
      <c r="D6" s="147"/>
      <c r="E6" s="148"/>
      <c r="F6" s="148"/>
      <c r="G6" s="149" t="s">
        <v>61</v>
      </c>
      <c r="H6" s="150" t="s">
        <v>60</v>
      </c>
      <c r="I6" s="151"/>
      <c r="J6" s="152" t="s">
        <v>59</v>
      </c>
      <c r="K6" s="153"/>
      <c r="L6" s="154" t="s">
        <v>298</v>
      </c>
      <c r="M6" s="155"/>
      <c r="N6" s="156"/>
      <c r="O6" s="157"/>
      <c r="P6" s="142"/>
      <c r="Q6" s="142"/>
      <c r="R6" s="143"/>
      <c r="S6" s="142"/>
      <c r="T6" s="142"/>
      <c r="U6" s="142"/>
      <c r="V6" s="142"/>
      <c r="W6" s="142"/>
      <c r="X6" s="142"/>
      <c r="Y6" s="142"/>
      <c r="Z6" s="142"/>
      <c r="AA6" s="142"/>
      <c r="AB6" s="143"/>
      <c r="AC6" s="142"/>
      <c r="AD6" s="143"/>
      <c r="AE6" s="142"/>
      <c r="AF6" s="143"/>
    </row>
    <row r="7" spans="1:43" ht="16" x14ac:dyDescent="0.2">
      <c r="A7" s="158" t="s">
        <v>58</v>
      </c>
      <c r="B7" s="159" t="s">
        <v>57</v>
      </c>
      <c r="C7" s="159" t="s">
        <v>56</v>
      </c>
      <c r="D7" s="160" t="s">
        <v>55</v>
      </c>
      <c r="E7" s="161" t="s">
        <v>4</v>
      </c>
      <c r="F7" s="162"/>
      <c r="G7" s="163"/>
      <c r="H7" s="138"/>
      <c r="I7" s="138"/>
      <c r="J7" s="139"/>
      <c r="K7" s="164"/>
      <c r="L7" s="165"/>
      <c r="M7" s="141"/>
      <c r="N7" s="166"/>
      <c r="O7" s="139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</row>
    <row r="8" spans="1:43" x14ac:dyDescent="0.2">
      <c r="A8" s="167" t="s">
        <v>54</v>
      </c>
      <c r="B8" s="168"/>
      <c r="C8" s="169"/>
      <c r="D8" s="170"/>
      <c r="E8" s="171"/>
      <c r="F8" s="172"/>
      <c r="G8" s="173">
        <f>SUM(E9:E12)</f>
        <v>3661818.9113355777</v>
      </c>
      <c r="H8" s="174">
        <f>G8/$E$77</f>
        <v>0.45649963700582497</v>
      </c>
      <c r="I8" s="174"/>
      <c r="J8" s="175">
        <f>(G8/$B$9)/1000</f>
        <v>0.30540608101214162</v>
      </c>
      <c r="K8" s="176"/>
      <c r="L8" s="177"/>
      <c r="M8" s="141"/>
      <c r="N8" s="136"/>
      <c r="O8" s="139"/>
      <c r="P8" s="142"/>
      <c r="Q8" s="142"/>
      <c r="R8" s="143"/>
      <c r="S8" s="142"/>
      <c r="T8" s="142"/>
      <c r="U8" s="142"/>
      <c r="V8" s="142"/>
      <c r="W8" s="142"/>
      <c r="X8" s="142"/>
      <c r="Y8" s="142"/>
      <c r="Z8" s="142"/>
      <c r="AA8" s="142"/>
      <c r="AB8" s="143"/>
      <c r="AC8" s="142"/>
      <c r="AD8" s="143"/>
      <c r="AE8" s="142"/>
      <c r="AF8" s="143"/>
    </row>
    <row r="9" spans="1:43" x14ac:dyDescent="0.2">
      <c r="A9" s="144" t="s">
        <v>319</v>
      </c>
      <c r="B9" s="293">
        <f>Sizing!Q46</f>
        <v>11990</v>
      </c>
      <c r="C9" s="179" t="s">
        <v>45</v>
      </c>
      <c r="D9" s="299">
        <v>0.28499999999999998</v>
      </c>
      <c r="E9" s="181">
        <f>B9*D9*1000</f>
        <v>3417149.9999999995</v>
      </c>
      <c r="F9" s="182"/>
      <c r="G9" s="163"/>
      <c r="H9" s="138"/>
      <c r="I9" s="138"/>
      <c r="J9" s="139"/>
      <c r="K9" s="164"/>
      <c r="L9" s="165">
        <v>0.9</v>
      </c>
      <c r="M9" s="141"/>
      <c r="N9" s="136"/>
      <c r="O9" s="139"/>
      <c r="P9" s="183"/>
      <c r="Q9" s="183"/>
      <c r="R9" s="143"/>
      <c r="S9" s="183"/>
      <c r="T9" s="143"/>
      <c r="U9" s="183"/>
      <c r="V9" s="143"/>
      <c r="W9" s="183"/>
      <c r="X9" s="143"/>
      <c r="Y9" s="183"/>
      <c r="Z9" s="143"/>
      <c r="AA9" s="183"/>
      <c r="AB9" s="143"/>
      <c r="AC9" s="183"/>
      <c r="AD9" s="143"/>
      <c r="AE9" s="183"/>
      <c r="AF9" s="143"/>
    </row>
    <row r="10" spans="1:43" x14ac:dyDescent="0.2">
      <c r="A10" s="144" t="s">
        <v>53</v>
      </c>
      <c r="B10" s="293">
        <f>1000*B9/660</f>
        <v>18166.666666666668</v>
      </c>
      <c r="C10" s="179"/>
      <c r="D10" s="180"/>
      <c r="E10" s="181"/>
      <c r="F10" s="182"/>
      <c r="G10" s="163"/>
      <c r="H10" s="138"/>
      <c r="I10" s="138"/>
      <c r="J10" s="139"/>
      <c r="K10" s="164"/>
      <c r="L10" s="165"/>
      <c r="M10" s="141"/>
      <c r="N10" s="136"/>
      <c r="O10" s="139"/>
      <c r="P10" s="183"/>
      <c r="Q10" s="183"/>
      <c r="R10" s="143"/>
      <c r="S10" s="183"/>
      <c r="T10" s="143"/>
      <c r="U10" s="183"/>
      <c r="V10" s="143"/>
      <c r="W10" s="183"/>
      <c r="X10" s="143"/>
      <c r="Y10" s="183"/>
      <c r="Z10" s="143"/>
      <c r="AA10" s="183"/>
      <c r="AB10" s="143"/>
      <c r="AC10" s="183"/>
      <c r="AD10" s="143"/>
      <c r="AE10" s="183"/>
      <c r="AF10" s="143"/>
    </row>
    <row r="11" spans="1:43" x14ac:dyDescent="0.2">
      <c r="A11" s="144" t="s">
        <v>43</v>
      </c>
      <c r="B11" s="294">
        <f>B10/594</f>
        <v>30.583613916947254</v>
      </c>
      <c r="C11" s="179" t="s">
        <v>42</v>
      </c>
      <c r="D11" s="297">
        <v>8000</v>
      </c>
      <c r="E11" s="186">
        <f>B11*D11</f>
        <v>244668.91133557804</v>
      </c>
      <c r="F11" s="182"/>
      <c r="G11" s="163"/>
      <c r="H11" s="138"/>
      <c r="I11" s="138"/>
      <c r="J11" s="139"/>
      <c r="K11" s="164"/>
      <c r="L11" s="165">
        <v>0.5</v>
      </c>
      <c r="M11" s="141"/>
      <c r="N11" s="136"/>
      <c r="O11" s="139"/>
      <c r="P11" s="142"/>
      <c r="Q11" s="142"/>
      <c r="R11" s="143"/>
      <c r="S11" s="142"/>
      <c r="T11" s="143"/>
      <c r="U11" s="142"/>
      <c r="V11" s="143"/>
      <c r="W11" s="142"/>
      <c r="X11" s="143"/>
      <c r="Y11" s="142"/>
      <c r="Z11" s="143"/>
      <c r="AA11" s="142"/>
      <c r="AB11" s="143"/>
      <c r="AC11" s="142"/>
      <c r="AD11" s="143"/>
      <c r="AE11" s="142"/>
      <c r="AF11" s="143"/>
    </row>
    <row r="12" spans="1:43" x14ac:dyDescent="0.2">
      <c r="A12" s="144"/>
      <c r="B12" s="187"/>
      <c r="C12" s="179"/>
      <c r="D12" s="180"/>
      <c r="E12" s="181"/>
      <c r="F12" s="182"/>
      <c r="G12" s="163"/>
      <c r="H12" s="138"/>
      <c r="I12" s="138"/>
      <c r="J12" s="139"/>
      <c r="K12" s="164"/>
      <c r="L12" s="165"/>
      <c r="M12" s="141"/>
      <c r="N12" s="136"/>
      <c r="O12" s="139"/>
      <c r="P12" s="183"/>
      <c r="Q12" s="183"/>
      <c r="R12" s="143"/>
      <c r="S12" s="183"/>
      <c r="T12" s="143"/>
      <c r="U12" s="183"/>
      <c r="V12" s="143"/>
      <c r="W12" s="183"/>
      <c r="X12" s="143"/>
      <c r="Y12" s="183"/>
      <c r="Z12" s="143"/>
      <c r="AA12" s="183"/>
      <c r="AB12" s="143"/>
      <c r="AC12" s="183"/>
      <c r="AD12" s="143"/>
      <c r="AE12" s="183"/>
      <c r="AF12" s="143"/>
    </row>
    <row r="13" spans="1:43" x14ac:dyDescent="0.2">
      <c r="A13" s="167" t="s">
        <v>1</v>
      </c>
      <c r="B13" s="188"/>
      <c r="C13" s="169"/>
      <c r="D13" s="170"/>
      <c r="E13" s="171"/>
      <c r="F13" s="172"/>
      <c r="G13" s="173">
        <f>SUM(E14:E16)</f>
        <v>306650</v>
      </c>
      <c r="H13" s="174">
        <f>G13/$E$77</f>
        <v>3.8228437035620413E-2</v>
      </c>
      <c r="I13" s="174"/>
      <c r="J13" s="175">
        <f>(G13/$B$9)/1000</f>
        <v>2.5575479566305254E-2</v>
      </c>
      <c r="K13" s="176"/>
      <c r="L13" s="177"/>
      <c r="M13" s="141"/>
      <c r="N13" s="136"/>
      <c r="O13" s="139"/>
      <c r="P13" s="142"/>
      <c r="Q13" s="142"/>
      <c r="R13" s="143"/>
      <c r="S13" s="142"/>
      <c r="T13" s="143"/>
      <c r="U13" s="142"/>
      <c r="V13" s="143"/>
      <c r="W13" s="142"/>
      <c r="X13" s="143"/>
      <c r="Y13" s="142"/>
      <c r="Z13" s="143"/>
      <c r="AA13" s="142"/>
      <c r="AB13" s="143"/>
      <c r="AC13" s="142"/>
      <c r="AD13" s="143"/>
      <c r="AE13" s="142"/>
      <c r="AF13" s="143"/>
    </row>
    <row r="14" spans="1:43" x14ac:dyDescent="0.2">
      <c r="A14" s="189" t="s">
        <v>320</v>
      </c>
      <c r="B14" s="293">
        <v>30</v>
      </c>
      <c r="C14" s="179" t="s">
        <v>6</v>
      </c>
      <c r="D14" s="300">
        <f>Prices!E18</f>
        <v>9775</v>
      </c>
      <c r="E14" s="181">
        <f>B14*D14</f>
        <v>293250</v>
      </c>
      <c r="F14" s="182"/>
      <c r="G14" s="163"/>
      <c r="H14" s="138"/>
      <c r="I14" s="138"/>
      <c r="J14" s="139"/>
      <c r="K14" s="164"/>
      <c r="L14" s="165">
        <v>0.75</v>
      </c>
      <c r="M14" s="141"/>
      <c r="N14" s="136"/>
      <c r="O14" s="139"/>
      <c r="P14" s="142"/>
      <c r="Q14" s="142"/>
      <c r="R14" s="143"/>
      <c r="S14" s="142"/>
      <c r="T14" s="143"/>
      <c r="U14" s="142"/>
      <c r="V14" s="143"/>
      <c r="W14" s="142"/>
      <c r="X14" s="143"/>
      <c r="Y14" s="142"/>
      <c r="Z14" s="143"/>
      <c r="AA14" s="142"/>
      <c r="AB14" s="143"/>
      <c r="AC14" s="142"/>
      <c r="AD14" s="143"/>
      <c r="AE14" s="142"/>
      <c r="AF14" s="143"/>
    </row>
    <row r="15" spans="1:43" x14ac:dyDescent="0.2">
      <c r="A15" s="189" t="s">
        <v>323</v>
      </c>
      <c r="B15" s="293">
        <v>1</v>
      </c>
      <c r="C15" s="179" t="s">
        <v>51</v>
      </c>
      <c r="D15" s="180">
        <v>5400</v>
      </c>
      <c r="E15" s="181">
        <f>B15*D15</f>
        <v>5400</v>
      </c>
      <c r="F15" s="182"/>
      <c r="G15" s="163"/>
      <c r="H15" s="138"/>
      <c r="I15" s="138"/>
      <c r="J15" s="139"/>
      <c r="K15" s="164"/>
      <c r="L15" s="165"/>
      <c r="M15" s="141"/>
      <c r="N15" s="136"/>
      <c r="O15" s="139"/>
      <c r="P15" s="183"/>
      <c r="Q15" s="183"/>
      <c r="R15" s="143"/>
      <c r="S15" s="183"/>
      <c r="T15" s="143"/>
      <c r="U15" s="183"/>
      <c r="V15" s="143"/>
      <c r="W15" s="183"/>
      <c r="X15" s="143"/>
      <c r="Y15" s="183"/>
      <c r="Z15" s="143"/>
      <c r="AA15" s="183"/>
      <c r="AB15" s="143"/>
      <c r="AC15" s="183"/>
      <c r="AD15" s="143"/>
      <c r="AE15" s="183"/>
      <c r="AF15" s="143"/>
    </row>
    <row r="16" spans="1:43" x14ac:dyDescent="0.2">
      <c r="A16" s="144" t="s">
        <v>43</v>
      </c>
      <c r="B16" s="293">
        <v>1</v>
      </c>
      <c r="C16" s="179" t="s">
        <v>42</v>
      </c>
      <c r="D16" s="180">
        <v>8000</v>
      </c>
      <c r="E16" s="181">
        <f>B16*D16</f>
        <v>8000</v>
      </c>
      <c r="F16" s="182"/>
      <c r="G16" s="163"/>
      <c r="H16" s="138"/>
      <c r="I16" s="138"/>
      <c r="J16" s="139"/>
      <c r="K16" s="164"/>
      <c r="L16" s="165">
        <v>0.5</v>
      </c>
      <c r="M16" s="141"/>
      <c r="N16" s="136"/>
      <c r="O16" s="139"/>
      <c r="P16" s="183"/>
      <c r="Q16" s="183"/>
      <c r="R16" s="143"/>
      <c r="S16" s="183"/>
      <c r="T16" s="143"/>
      <c r="U16" s="183"/>
      <c r="V16" s="143"/>
      <c r="W16" s="183"/>
      <c r="X16" s="143"/>
      <c r="Y16" s="183"/>
      <c r="Z16" s="143"/>
      <c r="AA16" s="183"/>
      <c r="AB16" s="143"/>
      <c r="AC16" s="183"/>
      <c r="AD16" s="143"/>
      <c r="AE16" s="183"/>
      <c r="AF16" s="143"/>
    </row>
    <row r="17" spans="1:32" x14ac:dyDescent="0.2">
      <c r="B17" s="190"/>
      <c r="C17" s="190"/>
      <c r="D17" s="190"/>
      <c r="E17" s="190"/>
      <c r="F17" s="190"/>
      <c r="G17" s="190"/>
      <c r="K17" s="190"/>
      <c r="L17" s="190"/>
      <c r="M17" s="191"/>
      <c r="N17" s="136"/>
      <c r="O17" s="139"/>
      <c r="P17" s="183"/>
      <c r="Q17" s="183"/>
      <c r="R17" s="143"/>
      <c r="S17" s="183"/>
      <c r="T17" s="143"/>
      <c r="U17" s="183"/>
      <c r="V17" s="143"/>
      <c r="W17" s="183"/>
      <c r="X17" s="143"/>
      <c r="Y17" s="183"/>
      <c r="Z17" s="143"/>
      <c r="AA17" s="183"/>
      <c r="AB17" s="143"/>
      <c r="AC17" s="183"/>
      <c r="AD17" s="143"/>
      <c r="AE17" s="183"/>
      <c r="AF17" s="143"/>
    </row>
    <row r="18" spans="1:32" x14ac:dyDescent="0.2">
      <c r="A18" s="167" t="s">
        <v>52</v>
      </c>
      <c r="B18" s="188"/>
      <c r="C18" s="169"/>
      <c r="D18" s="170"/>
      <c r="E18" s="171"/>
      <c r="F18" s="172"/>
      <c r="G18" s="173">
        <f>SUM(E19:E22)</f>
        <v>233000</v>
      </c>
      <c r="H18" s="174">
        <f>G18/$E$77</f>
        <v>2.9046880252077471E-2</v>
      </c>
      <c r="I18" s="174"/>
      <c r="J18" s="175">
        <f>(G18/$B$9)/1000</f>
        <v>1.9432860717264386E-2</v>
      </c>
      <c r="K18" s="176"/>
      <c r="L18" s="177"/>
      <c r="M18" s="141"/>
      <c r="N18" s="136"/>
      <c r="O18" s="139"/>
      <c r="P18" s="142"/>
      <c r="Q18" s="142"/>
      <c r="R18" s="143"/>
      <c r="S18" s="142"/>
      <c r="T18" s="143"/>
      <c r="U18" s="142"/>
      <c r="V18" s="143"/>
      <c r="W18" s="142"/>
      <c r="X18" s="143"/>
      <c r="Y18" s="142"/>
      <c r="Z18" s="143"/>
      <c r="AA18" s="142"/>
      <c r="AB18" s="143"/>
      <c r="AC18" s="142"/>
      <c r="AD18" s="143"/>
      <c r="AE18" s="142"/>
      <c r="AF18" s="143"/>
    </row>
    <row r="19" spans="1:32" x14ac:dyDescent="0.2">
      <c r="A19" s="144" t="s">
        <v>332</v>
      </c>
      <c r="B19" s="295">
        <v>1</v>
      </c>
      <c r="C19" s="179" t="s">
        <v>51</v>
      </c>
      <c r="D19" s="180">
        <v>200000</v>
      </c>
      <c r="E19" s="181">
        <f>B19*D19</f>
        <v>200000</v>
      </c>
      <c r="F19" s="182"/>
      <c r="G19" s="163"/>
      <c r="H19" s="138"/>
      <c r="I19" s="138"/>
      <c r="J19" s="139"/>
      <c r="K19" s="164"/>
      <c r="L19" s="165">
        <v>0.75</v>
      </c>
      <c r="M19" s="141"/>
      <c r="N19" s="136"/>
      <c r="O19" s="139"/>
      <c r="P19" s="183"/>
      <c r="Q19" s="183"/>
      <c r="R19" s="143"/>
      <c r="S19" s="183"/>
      <c r="T19" s="143"/>
      <c r="U19" s="183"/>
      <c r="V19" s="143"/>
      <c r="W19" s="183"/>
      <c r="X19" s="143"/>
      <c r="Y19" s="183"/>
      <c r="Z19" s="143"/>
      <c r="AA19" s="183"/>
      <c r="AB19" s="143"/>
      <c r="AC19" s="183"/>
      <c r="AD19" s="143"/>
      <c r="AE19" s="183"/>
      <c r="AF19" s="143"/>
    </row>
    <row r="20" spans="1:32" x14ac:dyDescent="0.2">
      <c r="A20" s="144" t="s">
        <v>43</v>
      </c>
      <c r="B20" s="295">
        <v>1</v>
      </c>
      <c r="C20" s="179" t="s">
        <v>42</v>
      </c>
      <c r="D20" s="180">
        <v>8000</v>
      </c>
      <c r="E20" s="181">
        <f>B20*D20</f>
        <v>8000</v>
      </c>
      <c r="F20" s="182"/>
      <c r="G20" s="163"/>
      <c r="H20" s="138"/>
      <c r="I20" s="138"/>
      <c r="J20" s="139"/>
      <c r="K20" s="164"/>
      <c r="L20" s="165">
        <v>0.5</v>
      </c>
      <c r="M20" s="141"/>
      <c r="N20" s="136"/>
      <c r="O20" s="139"/>
      <c r="P20" s="142"/>
      <c r="Q20" s="142"/>
      <c r="R20" s="143"/>
      <c r="S20" s="142"/>
      <c r="T20" s="143"/>
      <c r="U20" s="142"/>
      <c r="V20" s="143"/>
      <c r="W20" s="142"/>
      <c r="X20" s="143"/>
      <c r="Y20" s="142"/>
      <c r="Z20" s="143"/>
      <c r="AA20" s="142"/>
      <c r="AB20" s="143"/>
      <c r="AC20" s="142"/>
      <c r="AD20" s="143"/>
      <c r="AE20" s="142"/>
      <c r="AF20" s="143"/>
    </row>
    <row r="21" spans="1:32" x14ac:dyDescent="0.2">
      <c r="A21" s="144" t="s">
        <v>293</v>
      </c>
      <c r="B21" s="178"/>
      <c r="C21" s="179"/>
      <c r="D21" s="180"/>
      <c r="E21" s="181">
        <v>25000</v>
      </c>
      <c r="F21" s="182"/>
      <c r="G21" s="163"/>
      <c r="H21" s="138"/>
      <c r="I21" s="138"/>
      <c r="J21" s="139"/>
      <c r="K21" s="164"/>
      <c r="L21" s="165">
        <v>0.5</v>
      </c>
      <c r="M21" s="141"/>
      <c r="N21" s="136"/>
      <c r="O21" s="139"/>
      <c r="P21" s="142"/>
      <c r="Q21" s="142"/>
      <c r="R21" s="143"/>
      <c r="S21" s="142"/>
      <c r="T21" s="143"/>
      <c r="U21" s="142"/>
      <c r="V21" s="143"/>
      <c r="W21" s="142"/>
      <c r="X21" s="143"/>
      <c r="Y21" s="142"/>
      <c r="Z21" s="143"/>
      <c r="AA21" s="142"/>
      <c r="AB21" s="143"/>
      <c r="AC21" s="142"/>
      <c r="AD21" s="143"/>
      <c r="AE21" s="142"/>
      <c r="AF21" s="143"/>
    </row>
    <row r="22" spans="1:32" x14ac:dyDescent="0.2">
      <c r="A22" s="144"/>
      <c r="B22" s="178"/>
      <c r="C22" s="179"/>
      <c r="D22" s="180"/>
      <c r="E22" s="181"/>
      <c r="F22" s="182"/>
      <c r="G22" s="163"/>
      <c r="H22" s="138"/>
      <c r="I22" s="138"/>
      <c r="J22" s="139"/>
      <c r="K22" s="164"/>
      <c r="L22" s="165"/>
      <c r="M22" s="141"/>
      <c r="N22" s="136"/>
      <c r="O22" s="139"/>
      <c r="P22" s="142"/>
      <c r="Q22" s="142"/>
      <c r="R22" s="143"/>
      <c r="S22" s="142"/>
      <c r="T22" s="143"/>
      <c r="U22" s="142"/>
      <c r="V22" s="143"/>
      <c r="W22" s="142"/>
      <c r="X22" s="143"/>
      <c r="Y22" s="142"/>
      <c r="Z22" s="143"/>
      <c r="AA22" s="142"/>
      <c r="AB22" s="143"/>
      <c r="AC22" s="142"/>
      <c r="AD22" s="143"/>
      <c r="AE22" s="142"/>
      <c r="AF22" s="143"/>
    </row>
    <row r="23" spans="1:32" x14ac:dyDescent="0.2">
      <c r="A23" s="167" t="s">
        <v>50</v>
      </c>
      <c r="B23" s="188"/>
      <c r="C23" s="169"/>
      <c r="D23" s="170"/>
      <c r="E23" s="171"/>
      <c r="F23" s="172"/>
      <c r="G23" s="173">
        <f>SUM(E24:E25)</f>
        <v>50000</v>
      </c>
      <c r="H23" s="174">
        <f>G23/$E$77</f>
        <v>6.2332361055960238E-3</v>
      </c>
      <c r="I23" s="174"/>
      <c r="J23" s="175">
        <f>(G23/$B$9)/1000</f>
        <v>4.1701417848206837E-3</v>
      </c>
      <c r="K23" s="176"/>
      <c r="L23" s="177"/>
      <c r="M23" s="141"/>
      <c r="N23" s="136"/>
      <c r="O23" s="139"/>
      <c r="P23" s="142"/>
      <c r="Q23" s="142"/>
      <c r="R23" s="143"/>
      <c r="S23" s="142"/>
      <c r="T23" s="143"/>
      <c r="U23" s="142"/>
      <c r="V23" s="143"/>
      <c r="W23" s="142"/>
      <c r="X23" s="143"/>
      <c r="Y23" s="142"/>
      <c r="Z23" s="143"/>
      <c r="AA23" s="142"/>
      <c r="AB23" s="143"/>
      <c r="AC23" s="142"/>
      <c r="AD23" s="143"/>
      <c r="AE23" s="142"/>
      <c r="AF23" s="143"/>
    </row>
    <row r="24" spans="1:32" ht="16" x14ac:dyDescent="0.2">
      <c r="A24" s="246" t="s">
        <v>333</v>
      </c>
      <c r="B24" s="247">
        <v>1</v>
      </c>
      <c r="C24" s="248" t="s">
        <v>6</v>
      </c>
      <c r="D24" s="249"/>
      <c r="E24" s="250">
        <v>50000</v>
      </c>
      <c r="F24" s="251"/>
      <c r="G24" s="252"/>
      <c r="H24" s="253"/>
      <c r="I24" s="253"/>
      <c r="J24" s="254"/>
      <c r="K24" s="255"/>
      <c r="L24" s="256">
        <v>0</v>
      </c>
      <c r="M24" s="141"/>
      <c r="N24" s="136"/>
      <c r="O24" s="139"/>
      <c r="P24" s="183"/>
      <c r="Q24" s="183"/>
      <c r="R24" s="143"/>
      <c r="S24" s="183"/>
      <c r="T24" s="143"/>
      <c r="U24" s="183"/>
      <c r="V24" s="143"/>
      <c r="W24" s="183"/>
      <c r="X24" s="143"/>
      <c r="Y24" s="183"/>
      <c r="Z24" s="143"/>
      <c r="AA24" s="183"/>
      <c r="AB24" s="143"/>
      <c r="AC24" s="183"/>
      <c r="AD24" s="143"/>
      <c r="AE24" s="183"/>
      <c r="AF24" s="143"/>
    </row>
    <row r="25" spans="1:32" x14ac:dyDescent="0.2">
      <c r="A25" s="144"/>
      <c r="B25" s="187"/>
      <c r="C25" s="179"/>
      <c r="D25" s="180"/>
      <c r="E25" s="181"/>
      <c r="F25" s="182"/>
      <c r="G25" s="163"/>
      <c r="H25" s="138"/>
      <c r="I25" s="138"/>
      <c r="J25" s="139"/>
      <c r="K25" s="164"/>
      <c r="L25" s="165"/>
      <c r="M25" s="141"/>
      <c r="N25" s="136"/>
      <c r="O25" s="139"/>
      <c r="P25" s="183"/>
      <c r="Q25" s="183"/>
      <c r="R25" s="143"/>
      <c r="S25" s="183"/>
      <c r="T25" s="143"/>
      <c r="U25" s="183"/>
      <c r="V25" s="143"/>
      <c r="W25" s="183"/>
      <c r="X25" s="143"/>
      <c r="Y25" s="183"/>
      <c r="Z25" s="143"/>
      <c r="AA25" s="183"/>
      <c r="AB25" s="143"/>
      <c r="AC25" s="183"/>
      <c r="AD25" s="143"/>
      <c r="AE25" s="183"/>
      <c r="AF25" s="143"/>
    </row>
    <row r="26" spans="1:32" ht="15.75" customHeight="1" x14ac:dyDescent="0.2">
      <c r="A26" s="167" t="s">
        <v>49</v>
      </c>
      <c r="B26" s="188"/>
      <c r="C26" s="169"/>
      <c r="D26" s="170"/>
      <c r="E26" s="171"/>
      <c r="F26" s="172"/>
      <c r="G26" s="173">
        <f>SUM(E27:E27)</f>
        <v>5856.84</v>
      </c>
      <c r="H26" s="174">
        <f>G26/$E$77</f>
        <v>7.3014133105398025E-4</v>
      </c>
      <c r="I26" s="174"/>
      <c r="J26" s="175">
        <f>(G26/$B$9)/1000</f>
        <v>4.884770642201835E-4</v>
      </c>
      <c r="K26" s="176"/>
      <c r="L26" s="177"/>
      <c r="M26" s="141"/>
      <c r="N26" s="136"/>
      <c r="O26" s="139"/>
      <c r="P26" s="142"/>
      <c r="Q26" s="142"/>
      <c r="R26" s="143"/>
      <c r="S26" s="142"/>
      <c r="T26" s="143"/>
      <c r="U26" s="142"/>
      <c r="V26" s="143"/>
      <c r="W26" s="142"/>
      <c r="X26" s="143"/>
      <c r="Y26" s="142"/>
      <c r="Z26" s="143"/>
      <c r="AA26" s="142"/>
      <c r="AB26" s="143"/>
      <c r="AC26" s="142"/>
      <c r="AD26" s="143"/>
      <c r="AE26" s="142"/>
      <c r="AF26" s="143"/>
    </row>
    <row r="27" spans="1:32" ht="15.75" customHeight="1" x14ac:dyDescent="0.2">
      <c r="A27" s="192" t="s">
        <v>48</v>
      </c>
      <c r="B27" s="298">
        <v>2</v>
      </c>
      <c r="C27" s="179" t="s">
        <v>6</v>
      </c>
      <c r="D27" s="180">
        <f>[1]Prices!E49</f>
        <v>2928.42</v>
      </c>
      <c r="E27" s="181">
        <f>B27*D27</f>
        <v>5856.84</v>
      </c>
      <c r="F27" s="182"/>
      <c r="G27" s="163"/>
      <c r="H27" s="138"/>
      <c r="I27" s="138"/>
      <c r="J27" s="139"/>
      <c r="K27" s="164"/>
      <c r="L27" s="165">
        <v>0.9</v>
      </c>
      <c r="M27" s="141"/>
      <c r="N27" s="136"/>
      <c r="O27" s="139"/>
      <c r="P27" s="142"/>
      <c r="Q27" s="142"/>
      <c r="R27" s="143"/>
      <c r="S27" s="142"/>
      <c r="T27" s="143"/>
      <c r="U27" s="142"/>
      <c r="V27" s="143"/>
      <c r="W27" s="142"/>
      <c r="X27" s="143"/>
      <c r="Y27" s="142"/>
      <c r="Z27" s="143"/>
      <c r="AA27" s="142"/>
      <c r="AB27" s="143"/>
      <c r="AC27" s="142"/>
      <c r="AD27" s="143"/>
      <c r="AE27" s="142"/>
      <c r="AF27" s="143"/>
    </row>
    <row r="28" spans="1:32" ht="15.75" customHeight="1" x14ac:dyDescent="0.2">
      <c r="A28" s="144"/>
      <c r="B28" s="187"/>
      <c r="C28" s="179"/>
      <c r="D28" s="180"/>
      <c r="E28" s="181"/>
      <c r="F28" s="182"/>
      <c r="G28" s="163"/>
      <c r="H28" s="138"/>
      <c r="I28" s="138"/>
      <c r="J28" s="139"/>
      <c r="K28" s="164"/>
      <c r="L28" s="165"/>
      <c r="M28" s="141"/>
      <c r="N28" s="136"/>
      <c r="O28" s="139"/>
      <c r="P28" s="183"/>
      <c r="Q28" s="183"/>
      <c r="R28" s="143"/>
      <c r="S28" s="183"/>
      <c r="T28" s="143"/>
      <c r="U28" s="183"/>
      <c r="V28" s="143"/>
      <c r="W28" s="183"/>
      <c r="X28" s="143"/>
      <c r="Y28" s="183"/>
      <c r="Z28" s="143"/>
      <c r="AA28" s="183"/>
      <c r="AB28" s="143"/>
      <c r="AC28" s="183"/>
      <c r="AD28" s="143"/>
      <c r="AE28" s="183"/>
      <c r="AF28" s="143"/>
    </row>
    <row r="29" spans="1:32" ht="15.75" customHeight="1" x14ac:dyDescent="0.2">
      <c r="A29" s="167" t="s">
        <v>47</v>
      </c>
      <c r="B29" s="188"/>
      <c r="C29" s="169"/>
      <c r="D29" s="170"/>
      <c r="E29" s="171"/>
      <c r="F29" s="172"/>
      <c r="G29" s="173">
        <f>SUM(E30:E32)</f>
        <v>1038796.9999999999</v>
      </c>
      <c r="H29" s="174">
        <f>G29/$E$77</f>
        <v>0.12950133933569663</v>
      </c>
      <c r="I29" s="174"/>
      <c r="J29" s="175">
        <f>(G29/$B$9)/1000</f>
        <v>8.6638615512927425E-2</v>
      </c>
      <c r="K29" s="176"/>
      <c r="L29" s="177"/>
      <c r="M29" s="141"/>
      <c r="N29" s="136"/>
      <c r="O29" s="139"/>
      <c r="P29" s="183"/>
      <c r="Q29" s="183"/>
      <c r="R29" s="143"/>
      <c r="S29" s="183"/>
      <c r="T29" s="143"/>
      <c r="U29" s="183"/>
      <c r="V29" s="143"/>
      <c r="W29" s="183"/>
      <c r="X29" s="143"/>
      <c r="Y29" s="183"/>
      <c r="Z29" s="143"/>
      <c r="AA29" s="183"/>
      <c r="AB29" s="143"/>
      <c r="AC29" s="183"/>
      <c r="AD29" s="143"/>
      <c r="AE29" s="183"/>
      <c r="AF29" s="143"/>
    </row>
    <row r="30" spans="1:32" ht="15.75" customHeight="1" x14ac:dyDescent="0.2">
      <c r="A30" s="144" t="s">
        <v>46</v>
      </c>
      <c r="B30" s="293">
        <f>B9</f>
        <v>11990</v>
      </c>
      <c r="C30" s="179" t="s">
        <v>45</v>
      </c>
      <c r="D30" s="193">
        <v>8.0299999999999996E-2</v>
      </c>
      <c r="E30" s="181">
        <f>B30*D30*1000</f>
        <v>962796.99999999988</v>
      </c>
      <c r="F30" s="182"/>
      <c r="G30" s="163"/>
      <c r="H30" s="138"/>
      <c r="I30" s="138"/>
      <c r="J30" s="139"/>
      <c r="K30" s="164"/>
      <c r="L30" s="165">
        <v>0.9</v>
      </c>
      <c r="M30" s="141"/>
      <c r="N30" s="136"/>
      <c r="O30" s="139"/>
      <c r="P30" s="142"/>
      <c r="Q30" s="142"/>
      <c r="R30" s="143"/>
      <c r="S30" s="142"/>
      <c r="T30" s="143"/>
      <c r="U30" s="142"/>
      <c r="V30" s="143"/>
      <c r="W30" s="142"/>
      <c r="X30" s="143"/>
      <c r="Y30" s="142"/>
      <c r="Z30" s="143"/>
      <c r="AA30" s="142"/>
      <c r="AB30" s="143"/>
      <c r="AC30" s="142"/>
      <c r="AD30" s="143"/>
      <c r="AE30" s="142"/>
      <c r="AF30" s="143"/>
    </row>
    <row r="31" spans="1:32" ht="15.75" customHeight="1" x14ac:dyDescent="0.2">
      <c r="A31" s="144" t="s">
        <v>44</v>
      </c>
      <c r="B31" s="293">
        <v>24</v>
      </c>
      <c r="C31" s="179" t="s">
        <v>25</v>
      </c>
      <c r="D31" s="185">
        <v>500</v>
      </c>
      <c r="E31" s="186">
        <f>B31*D31</f>
        <v>12000</v>
      </c>
      <c r="F31" s="182"/>
      <c r="G31" s="163"/>
      <c r="H31" s="138"/>
      <c r="I31" s="138"/>
      <c r="J31" s="139"/>
      <c r="K31" s="164"/>
      <c r="L31" s="165">
        <v>0.75</v>
      </c>
      <c r="M31" s="141"/>
      <c r="N31" s="136"/>
      <c r="O31" s="139"/>
      <c r="P31" s="142"/>
      <c r="Q31" s="142"/>
      <c r="R31" s="143"/>
      <c r="S31" s="142"/>
      <c r="T31" s="143"/>
      <c r="U31" s="142"/>
      <c r="V31" s="143"/>
      <c r="W31" s="142"/>
      <c r="X31" s="143"/>
      <c r="Y31" s="142"/>
      <c r="Z31" s="143"/>
      <c r="AA31" s="142"/>
      <c r="AB31" s="143"/>
      <c r="AC31" s="142"/>
      <c r="AD31" s="143"/>
      <c r="AE31" s="142"/>
      <c r="AF31" s="143"/>
    </row>
    <row r="32" spans="1:32" ht="15.75" customHeight="1" x14ac:dyDescent="0.2">
      <c r="A32" s="144" t="s">
        <v>43</v>
      </c>
      <c r="B32" s="296">
        <v>8</v>
      </c>
      <c r="C32" s="179" t="s">
        <v>42</v>
      </c>
      <c r="D32" s="185">
        <v>8000</v>
      </c>
      <c r="E32" s="186">
        <f>B32*D32</f>
        <v>64000</v>
      </c>
      <c r="F32" s="182"/>
      <c r="G32" s="163"/>
      <c r="H32" s="138"/>
      <c r="I32" s="138"/>
      <c r="J32" s="139"/>
      <c r="K32" s="164"/>
      <c r="L32" s="165">
        <v>0.5</v>
      </c>
      <c r="M32" s="141"/>
      <c r="N32" s="136"/>
      <c r="O32" s="139"/>
      <c r="P32" s="183"/>
      <c r="Q32" s="183"/>
      <c r="R32" s="143"/>
      <c r="S32" s="183"/>
      <c r="T32" s="143"/>
      <c r="U32" s="183"/>
      <c r="V32" s="143"/>
      <c r="W32" s="183"/>
      <c r="X32" s="143"/>
      <c r="Y32" s="183"/>
      <c r="Z32" s="143"/>
      <c r="AA32" s="183"/>
      <c r="AB32" s="143"/>
      <c r="AC32" s="183"/>
      <c r="AD32" s="143"/>
      <c r="AE32" s="183"/>
      <c r="AF32" s="143"/>
    </row>
    <row r="33" spans="1:32" ht="15.75" customHeight="1" x14ac:dyDescent="0.2">
      <c r="A33" s="144"/>
      <c r="B33" s="178"/>
      <c r="C33" s="179"/>
      <c r="D33" s="180"/>
      <c r="E33" s="181"/>
      <c r="F33" s="182"/>
      <c r="G33" s="163"/>
      <c r="H33" s="138"/>
      <c r="I33" s="138"/>
      <c r="J33" s="139"/>
      <c r="K33" s="164"/>
      <c r="L33" s="165"/>
      <c r="M33" s="141"/>
      <c r="N33" s="136"/>
      <c r="O33" s="139"/>
      <c r="P33" s="142"/>
      <c r="Q33" s="142"/>
      <c r="R33" s="143"/>
      <c r="S33" s="142"/>
      <c r="T33" s="143"/>
      <c r="U33" s="142"/>
      <c r="V33" s="143"/>
      <c r="W33" s="142"/>
      <c r="X33" s="143"/>
      <c r="Y33" s="142"/>
      <c r="Z33" s="143"/>
      <c r="AA33" s="142"/>
      <c r="AB33" s="143"/>
      <c r="AC33" s="142"/>
      <c r="AD33" s="143"/>
      <c r="AE33" s="142"/>
      <c r="AF33" s="143"/>
    </row>
    <row r="34" spans="1:32" ht="15.75" customHeight="1" x14ac:dyDescent="0.2">
      <c r="A34" s="167" t="s">
        <v>296</v>
      </c>
      <c r="B34" s="188"/>
      <c r="C34" s="169"/>
      <c r="D34" s="170"/>
      <c r="E34" s="171"/>
      <c r="F34" s="172"/>
      <c r="G34" s="173">
        <f>SUM(E35:E37)</f>
        <v>68280</v>
      </c>
      <c r="H34" s="174">
        <f>G34/$E$77</f>
        <v>8.5121072258019289E-3</v>
      </c>
      <c r="I34" s="174"/>
      <c r="J34" s="175">
        <f>(G34/$B$9)/1000</f>
        <v>5.6947456213511261E-3</v>
      </c>
      <c r="K34" s="176"/>
      <c r="L34" s="177"/>
      <c r="M34" s="141"/>
      <c r="N34" s="136"/>
      <c r="O34" s="139"/>
      <c r="P34" s="142"/>
      <c r="Q34" s="142"/>
      <c r="R34" s="143"/>
      <c r="S34" s="142"/>
      <c r="T34" s="143"/>
      <c r="U34" s="142"/>
      <c r="V34" s="143"/>
      <c r="W34" s="142"/>
      <c r="X34" s="143"/>
      <c r="Y34" s="142"/>
      <c r="Z34" s="143"/>
      <c r="AA34" s="142"/>
      <c r="AB34" s="143"/>
      <c r="AC34" s="142"/>
      <c r="AD34" s="143"/>
      <c r="AE34" s="142"/>
      <c r="AF34" s="143"/>
    </row>
    <row r="35" spans="1:32" ht="15.75" customHeight="1" x14ac:dyDescent="0.2">
      <c r="A35" s="144" t="s">
        <v>297</v>
      </c>
      <c r="B35" s="293">
        <v>30</v>
      </c>
      <c r="C35" s="179" t="s">
        <v>25</v>
      </c>
      <c r="D35" s="185">
        <v>1000</v>
      </c>
      <c r="E35" s="186">
        <f>B35*D35</f>
        <v>30000</v>
      </c>
      <c r="F35" s="182"/>
      <c r="G35" s="163"/>
      <c r="H35" s="138"/>
      <c r="I35" s="138"/>
      <c r="J35" s="139"/>
      <c r="K35" s="164"/>
      <c r="L35" s="165">
        <v>0.5</v>
      </c>
      <c r="M35" s="141"/>
      <c r="N35" s="136"/>
      <c r="O35" s="139"/>
      <c r="P35" s="142"/>
      <c r="Q35" s="142"/>
      <c r="R35" s="143"/>
      <c r="S35" s="142"/>
      <c r="T35" s="143"/>
      <c r="U35" s="142"/>
      <c r="V35" s="143"/>
      <c r="W35" s="142"/>
      <c r="X35" s="143"/>
      <c r="Y35" s="142"/>
      <c r="Z35" s="143"/>
      <c r="AA35" s="142"/>
      <c r="AB35" s="143"/>
      <c r="AC35" s="142"/>
      <c r="AD35" s="143"/>
      <c r="AE35" s="142"/>
      <c r="AF35" s="143"/>
    </row>
    <row r="36" spans="1:32" ht="15.75" customHeight="1" x14ac:dyDescent="0.2">
      <c r="A36" s="144" t="s">
        <v>40</v>
      </c>
      <c r="B36" s="293">
        <v>30</v>
      </c>
      <c r="C36" s="179" t="s">
        <v>25</v>
      </c>
      <c r="D36" s="185">
        <f>[1]Prices!E145</f>
        <v>1276</v>
      </c>
      <c r="E36" s="186">
        <f>B36*D36</f>
        <v>38280</v>
      </c>
      <c r="F36" s="182"/>
      <c r="G36" s="163"/>
      <c r="H36" s="138"/>
      <c r="I36" s="138"/>
      <c r="J36" s="139"/>
      <c r="K36" s="164"/>
      <c r="L36" s="165">
        <v>0.9</v>
      </c>
      <c r="M36" s="141"/>
      <c r="N36" s="136"/>
      <c r="O36" s="139"/>
      <c r="P36" s="142"/>
      <c r="Q36" s="142"/>
      <c r="R36" s="143"/>
      <c r="S36" s="142"/>
      <c r="T36" s="143"/>
      <c r="U36" s="142"/>
      <c r="V36" s="143"/>
      <c r="W36" s="142"/>
      <c r="X36" s="143"/>
      <c r="Y36" s="142"/>
      <c r="Z36" s="143"/>
      <c r="AA36" s="142"/>
      <c r="AB36" s="143"/>
      <c r="AC36" s="142"/>
      <c r="AD36" s="143"/>
      <c r="AE36" s="142"/>
      <c r="AF36" s="143"/>
    </row>
    <row r="37" spans="1:32" ht="15.75" customHeight="1" x14ac:dyDescent="0.2">
      <c r="A37" s="144"/>
      <c r="B37" s="187"/>
      <c r="C37" s="179"/>
      <c r="D37" s="180"/>
      <c r="E37" s="181"/>
      <c r="F37" s="182"/>
      <c r="G37" s="163"/>
      <c r="H37" s="138"/>
      <c r="I37" s="138"/>
      <c r="J37" s="139"/>
      <c r="K37" s="164"/>
      <c r="L37" s="165"/>
      <c r="M37" s="141"/>
      <c r="N37" s="136"/>
      <c r="O37" s="139"/>
      <c r="P37" s="183"/>
      <c r="Q37" s="183"/>
      <c r="R37" s="143"/>
      <c r="S37" s="183"/>
      <c r="T37" s="143"/>
      <c r="U37" s="183"/>
      <c r="V37" s="143"/>
      <c r="W37" s="183"/>
      <c r="X37" s="143"/>
      <c r="Y37" s="183"/>
      <c r="Z37" s="143"/>
      <c r="AA37" s="183"/>
      <c r="AB37" s="143"/>
      <c r="AC37" s="183"/>
      <c r="AD37" s="143"/>
      <c r="AE37" s="183"/>
      <c r="AF37" s="143"/>
    </row>
    <row r="38" spans="1:32" ht="15.75" customHeight="1" x14ac:dyDescent="0.2">
      <c r="A38" s="167" t="s">
        <v>39</v>
      </c>
      <c r="B38" s="188"/>
      <c r="C38" s="169"/>
      <c r="D38" s="170"/>
      <c r="E38" s="171"/>
      <c r="F38" s="172"/>
      <c r="G38" s="173">
        <f>SUM(E39:E47)</f>
        <v>666112.74285714282</v>
      </c>
      <c r="H38" s="174">
        <f>G38/$E$77</f>
        <v>8.3040759983494847E-2</v>
      </c>
      <c r="I38" s="174"/>
      <c r="J38" s="175">
        <f>(G38/$B$9)/1000</f>
        <v>5.555569164780174E-2</v>
      </c>
      <c r="K38" s="176"/>
      <c r="L38" s="177"/>
      <c r="M38" s="141"/>
      <c r="N38" s="136"/>
      <c r="O38" s="139"/>
      <c r="P38" s="142"/>
      <c r="Q38" s="142"/>
      <c r="R38" s="143"/>
      <c r="S38" s="142"/>
      <c r="T38" s="143"/>
      <c r="U38" s="142"/>
      <c r="V38" s="143"/>
      <c r="W38" s="142"/>
      <c r="X38" s="143"/>
      <c r="Y38" s="142"/>
      <c r="Z38" s="143"/>
      <c r="AA38" s="142"/>
      <c r="AB38" s="143"/>
      <c r="AC38" s="142"/>
      <c r="AD38" s="143"/>
      <c r="AE38" s="142"/>
      <c r="AF38" s="143"/>
    </row>
    <row r="39" spans="1:32" ht="15" customHeight="1" x14ac:dyDescent="0.2">
      <c r="A39" s="194" t="s">
        <v>38</v>
      </c>
      <c r="B39" s="178"/>
      <c r="C39" s="179"/>
      <c r="D39" s="180"/>
      <c r="E39" s="181"/>
      <c r="F39" s="182"/>
      <c r="G39" s="195"/>
      <c r="H39" s="138"/>
      <c r="I39" s="138"/>
      <c r="J39" s="139"/>
      <c r="K39" s="164"/>
      <c r="L39" s="165"/>
      <c r="M39" s="141"/>
      <c r="N39" s="136"/>
      <c r="O39" s="139"/>
      <c r="P39" s="183"/>
      <c r="Q39" s="183"/>
      <c r="R39" s="143"/>
      <c r="S39" s="183"/>
      <c r="T39" s="143"/>
      <c r="U39" s="183"/>
      <c r="V39" s="143"/>
      <c r="W39" s="183"/>
      <c r="X39" s="143"/>
      <c r="Y39" s="183"/>
      <c r="Z39" s="143"/>
      <c r="AA39" s="183"/>
      <c r="AB39" s="143"/>
      <c r="AC39" s="183"/>
      <c r="AD39" s="143"/>
      <c r="AE39" s="183"/>
      <c r="AF39" s="143"/>
    </row>
    <row r="40" spans="1:32" ht="15" customHeight="1" x14ac:dyDescent="0.2">
      <c r="A40" s="144" t="s">
        <v>337</v>
      </c>
      <c r="B40" s="178">
        <v>400</v>
      </c>
      <c r="C40" s="179" t="s">
        <v>37</v>
      </c>
      <c r="D40" s="301">
        <f>Prices!E61</f>
        <v>556.33600000000001</v>
      </c>
      <c r="E40" s="181">
        <f>D40*B40</f>
        <v>222534.39999999999</v>
      </c>
      <c r="F40" s="182"/>
      <c r="G40" s="195"/>
      <c r="H40" s="138"/>
      <c r="I40" s="138"/>
      <c r="J40" s="139"/>
      <c r="K40" s="164"/>
      <c r="L40" s="165">
        <v>0.75</v>
      </c>
      <c r="M40" s="141"/>
      <c r="N40" s="136"/>
      <c r="O40" s="139"/>
      <c r="P40" s="183"/>
      <c r="Q40" s="183"/>
      <c r="R40" s="143"/>
      <c r="S40" s="183"/>
      <c r="T40" s="143"/>
      <c r="U40" s="183"/>
      <c r="V40" s="143"/>
      <c r="W40" s="183"/>
      <c r="X40" s="143"/>
      <c r="Y40" s="183"/>
      <c r="Z40" s="143"/>
      <c r="AA40" s="183"/>
      <c r="AB40" s="143"/>
      <c r="AC40" s="183"/>
      <c r="AD40" s="143"/>
      <c r="AE40" s="183"/>
      <c r="AF40" s="143"/>
    </row>
    <row r="41" spans="1:32" ht="15" customHeight="1" x14ac:dyDescent="0.2">
      <c r="A41" s="144" t="s">
        <v>338</v>
      </c>
      <c r="B41" s="178">
        <v>400</v>
      </c>
      <c r="C41" s="179" t="s">
        <v>37</v>
      </c>
      <c r="D41" s="301">
        <f>Prices!E62</f>
        <v>673.72799999999995</v>
      </c>
      <c r="E41" s="181">
        <f>D41*B41</f>
        <v>269491.19999999995</v>
      </c>
      <c r="F41" s="182"/>
      <c r="G41" s="195"/>
      <c r="H41" s="138"/>
      <c r="I41" s="138"/>
      <c r="J41" s="139"/>
      <c r="K41" s="164"/>
      <c r="L41" s="165">
        <v>0.75</v>
      </c>
      <c r="M41" s="141"/>
      <c r="N41" s="136"/>
      <c r="O41" s="139"/>
      <c r="P41" s="183"/>
      <c r="Q41" s="183"/>
      <c r="R41" s="143"/>
      <c r="S41" s="183"/>
      <c r="T41" s="143"/>
      <c r="U41" s="183"/>
      <c r="V41" s="143"/>
      <c r="W41" s="183"/>
      <c r="X41" s="143"/>
      <c r="Y41" s="183"/>
      <c r="Z41" s="143"/>
      <c r="AA41" s="183"/>
      <c r="AB41" s="143"/>
      <c r="AC41" s="183"/>
      <c r="AD41" s="143"/>
      <c r="AE41" s="183"/>
      <c r="AF41" s="143"/>
    </row>
    <row r="42" spans="1:32" ht="15" customHeight="1" x14ac:dyDescent="0.2">
      <c r="A42" s="194" t="s">
        <v>36</v>
      </c>
      <c r="B42" s="178"/>
      <c r="C42" s="179"/>
      <c r="D42" s="180"/>
      <c r="E42" s="181"/>
      <c r="F42" s="182"/>
      <c r="G42" s="195"/>
      <c r="H42" s="138"/>
      <c r="I42" s="138"/>
      <c r="J42" s="139"/>
      <c r="K42" s="164"/>
      <c r="L42" s="165"/>
      <c r="M42" s="141"/>
      <c r="N42" s="136"/>
      <c r="O42" s="139"/>
      <c r="P42" s="183"/>
      <c r="Q42" s="183"/>
      <c r="R42" s="143"/>
      <c r="S42" s="142"/>
      <c r="T42" s="143"/>
      <c r="U42" s="142"/>
      <c r="V42" s="143"/>
      <c r="W42" s="142"/>
      <c r="X42" s="143"/>
      <c r="Y42" s="142"/>
      <c r="Z42" s="143"/>
      <c r="AA42" s="142"/>
      <c r="AB42" s="143"/>
      <c r="AC42" s="142"/>
      <c r="AD42" s="143"/>
      <c r="AE42" s="142"/>
      <c r="AF42" s="143"/>
    </row>
    <row r="43" spans="1:32" ht="15" customHeight="1" x14ac:dyDescent="0.2">
      <c r="A43" s="144" t="s">
        <v>35</v>
      </c>
      <c r="B43" s="184">
        <v>2000</v>
      </c>
      <c r="C43" s="179" t="s">
        <v>33</v>
      </c>
      <c r="D43" s="180">
        <f>[1]Prices!E99</f>
        <v>14.742857142857144</v>
      </c>
      <c r="E43" s="181">
        <f>D43*B43</f>
        <v>29485.714285714286</v>
      </c>
      <c r="F43" s="182"/>
      <c r="G43" s="195"/>
      <c r="H43" s="138"/>
      <c r="I43" s="138"/>
      <c r="J43" s="139"/>
      <c r="K43" s="164"/>
      <c r="L43" s="165">
        <v>0.5</v>
      </c>
      <c r="M43" s="141"/>
      <c r="N43" s="136"/>
      <c r="O43" s="139"/>
      <c r="P43" s="183"/>
      <c r="Q43" s="183"/>
      <c r="R43" s="143"/>
      <c r="S43" s="142"/>
      <c r="T43" s="143"/>
      <c r="U43" s="142"/>
      <c r="V43" s="143"/>
      <c r="W43" s="142"/>
      <c r="X43" s="143"/>
      <c r="Y43" s="142"/>
      <c r="Z43" s="143"/>
      <c r="AA43" s="142"/>
      <c r="AB43" s="143"/>
      <c r="AC43" s="142"/>
      <c r="AD43" s="143"/>
      <c r="AE43" s="142"/>
      <c r="AF43" s="143"/>
    </row>
    <row r="44" spans="1:32" ht="15" customHeight="1" x14ac:dyDescent="0.2">
      <c r="A44" s="144" t="s">
        <v>34</v>
      </c>
      <c r="B44" s="184">
        <v>2000</v>
      </c>
      <c r="C44" s="179" t="s">
        <v>33</v>
      </c>
      <c r="D44" s="180">
        <f>[1]Prices!E104</f>
        <v>59.800714285714285</v>
      </c>
      <c r="E44" s="181">
        <f>D44*B44</f>
        <v>119601.42857142857</v>
      </c>
      <c r="F44" s="182"/>
      <c r="G44" s="195"/>
      <c r="H44" s="138"/>
      <c r="I44" s="138"/>
      <c r="J44" s="139"/>
      <c r="K44" s="164"/>
      <c r="L44" s="165">
        <v>0.5</v>
      </c>
      <c r="M44" s="141"/>
      <c r="N44" s="136"/>
      <c r="O44" s="139"/>
      <c r="P44" s="142"/>
      <c r="Q44" s="142"/>
      <c r="R44" s="143"/>
      <c r="S44" s="142"/>
      <c r="T44" s="143"/>
      <c r="U44" s="142"/>
      <c r="V44" s="143"/>
      <c r="W44" s="142"/>
      <c r="X44" s="143"/>
      <c r="Y44" s="142"/>
      <c r="Z44" s="143"/>
      <c r="AA44" s="142"/>
      <c r="AB44" s="143"/>
      <c r="AC44" s="142"/>
      <c r="AD44" s="143"/>
      <c r="AE44" s="142"/>
      <c r="AF44" s="143"/>
    </row>
    <row r="45" spans="1:32" ht="15" customHeight="1" x14ac:dyDescent="0.2">
      <c r="A45" s="144" t="s">
        <v>32</v>
      </c>
      <c r="B45" s="178">
        <v>1</v>
      </c>
      <c r="C45" s="179" t="s">
        <v>16</v>
      </c>
      <c r="D45" s="180">
        <v>0</v>
      </c>
      <c r="E45" s="181">
        <v>25000</v>
      </c>
      <c r="F45" s="182"/>
      <c r="G45" s="195"/>
      <c r="H45" s="138"/>
      <c r="I45" s="138"/>
      <c r="J45" s="139"/>
      <c r="K45" s="164"/>
      <c r="L45" s="165">
        <v>0.33</v>
      </c>
      <c r="M45" s="141"/>
      <c r="N45" s="136"/>
      <c r="O45" s="139"/>
      <c r="P45" s="142"/>
      <c r="Q45" s="142"/>
      <c r="R45" s="143"/>
      <c r="S45" s="142"/>
      <c r="T45" s="143"/>
      <c r="U45" s="142"/>
      <c r="V45" s="143"/>
      <c r="W45" s="142"/>
      <c r="X45" s="143"/>
      <c r="Y45" s="142"/>
      <c r="Z45" s="143"/>
      <c r="AA45" s="142"/>
      <c r="AB45" s="143"/>
      <c r="AC45" s="142"/>
      <c r="AD45" s="143"/>
      <c r="AE45" s="142"/>
      <c r="AF45" s="143"/>
    </row>
    <row r="46" spans="1:32" ht="15" customHeight="1" x14ac:dyDescent="0.2">
      <c r="A46" s="144" t="s">
        <v>31</v>
      </c>
      <c r="B46" s="178">
        <v>0</v>
      </c>
      <c r="C46" s="179" t="s">
        <v>16</v>
      </c>
      <c r="D46" s="180">
        <v>0</v>
      </c>
      <c r="E46" s="181">
        <v>0</v>
      </c>
      <c r="F46" s="182"/>
      <c r="G46" s="195"/>
      <c r="H46" s="138"/>
      <c r="I46" s="138"/>
      <c r="J46" s="139"/>
      <c r="K46" s="164"/>
      <c r="L46" s="165">
        <v>0.5</v>
      </c>
      <c r="M46" s="141"/>
      <c r="N46" s="136"/>
      <c r="O46" s="139"/>
      <c r="P46" s="183"/>
      <c r="Q46" s="183"/>
      <c r="R46" s="143"/>
      <c r="S46" s="183"/>
      <c r="T46" s="143"/>
      <c r="U46" s="183"/>
      <c r="V46" s="143"/>
      <c r="W46" s="183"/>
      <c r="X46" s="143"/>
      <c r="Y46" s="183"/>
      <c r="Z46" s="143"/>
      <c r="AA46" s="183"/>
      <c r="AB46" s="143"/>
      <c r="AC46" s="183"/>
      <c r="AD46" s="143"/>
      <c r="AE46" s="183"/>
      <c r="AF46" s="143"/>
    </row>
    <row r="47" spans="1:32" ht="15.75" customHeight="1" x14ac:dyDescent="0.2">
      <c r="A47" s="144"/>
      <c r="B47" s="187"/>
      <c r="C47" s="179"/>
      <c r="D47" s="180"/>
      <c r="E47" s="181"/>
      <c r="F47" s="182"/>
      <c r="G47" s="163"/>
      <c r="H47" s="138"/>
      <c r="I47" s="138"/>
      <c r="J47" s="139"/>
      <c r="K47" s="164"/>
      <c r="L47" s="165"/>
      <c r="M47" s="141"/>
      <c r="N47" s="136"/>
      <c r="O47" s="139"/>
      <c r="P47" s="183"/>
      <c r="Q47" s="183"/>
      <c r="R47" s="143"/>
      <c r="S47" s="183"/>
      <c r="T47" s="143"/>
      <c r="U47" s="183"/>
      <c r="V47" s="143"/>
      <c r="W47" s="183"/>
      <c r="X47" s="143"/>
      <c r="Y47" s="183"/>
      <c r="Z47" s="143"/>
      <c r="AA47" s="183"/>
      <c r="AB47" s="143"/>
      <c r="AC47" s="183"/>
      <c r="AD47" s="143"/>
      <c r="AE47" s="183"/>
      <c r="AF47" s="143"/>
    </row>
    <row r="48" spans="1:32" ht="15.75" customHeight="1" x14ac:dyDescent="0.2">
      <c r="A48" s="167" t="s">
        <v>30</v>
      </c>
      <c r="B48" s="188"/>
      <c r="C48" s="169"/>
      <c r="D48" s="170"/>
      <c r="E48" s="171"/>
      <c r="F48" s="172"/>
      <c r="G48" s="173">
        <f>SUM(E49:E53)</f>
        <v>0</v>
      </c>
      <c r="H48" s="174">
        <f>G48/$E$77</f>
        <v>0</v>
      </c>
      <c r="I48" s="174"/>
      <c r="J48" s="175">
        <f>(G48/$B$9)/1000</f>
        <v>0</v>
      </c>
      <c r="K48" s="176"/>
      <c r="L48" s="177"/>
      <c r="M48" s="141"/>
      <c r="N48" s="136"/>
      <c r="O48" s="139"/>
      <c r="P48" s="183"/>
      <c r="Q48" s="183"/>
      <c r="R48" s="143"/>
      <c r="S48" s="183"/>
      <c r="T48" s="143"/>
      <c r="U48" s="183"/>
      <c r="V48" s="143"/>
      <c r="W48" s="183"/>
      <c r="X48" s="143"/>
      <c r="Y48" s="183"/>
      <c r="Z48" s="143"/>
      <c r="AA48" s="183"/>
      <c r="AB48" s="143"/>
      <c r="AC48" s="183"/>
      <c r="AD48" s="143"/>
      <c r="AE48" s="183"/>
      <c r="AF48" s="143"/>
    </row>
    <row r="49" spans="1:32" ht="15.75" customHeight="1" x14ac:dyDescent="0.2">
      <c r="A49" s="196" t="s">
        <v>29</v>
      </c>
      <c r="B49" s="187">
        <v>0</v>
      </c>
      <c r="C49" s="179" t="s">
        <v>16</v>
      </c>
      <c r="D49" s="180">
        <v>15000</v>
      </c>
      <c r="E49" s="181">
        <v>0</v>
      </c>
      <c r="F49" s="182"/>
      <c r="G49" s="163"/>
      <c r="H49" s="138"/>
      <c r="I49" s="138"/>
      <c r="J49" s="139"/>
      <c r="K49" s="164"/>
      <c r="L49" s="165"/>
      <c r="M49" s="141"/>
      <c r="N49" s="136"/>
      <c r="O49" s="139"/>
      <c r="P49" s="142"/>
      <c r="Q49" s="142"/>
      <c r="R49" s="143"/>
      <c r="S49" s="142"/>
      <c r="T49" s="143"/>
      <c r="U49" s="142"/>
      <c r="V49" s="143"/>
      <c r="W49" s="142"/>
      <c r="X49" s="143"/>
      <c r="Y49" s="142"/>
      <c r="Z49" s="143"/>
      <c r="AA49" s="142"/>
      <c r="AB49" s="143"/>
      <c r="AC49" s="142"/>
      <c r="AD49" s="143"/>
      <c r="AE49" s="142"/>
      <c r="AF49" s="143"/>
    </row>
    <row r="50" spans="1:32" ht="15.75" customHeight="1" x14ac:dyDescent="0.2">
      <c r="A50" s="196" t="s">
        <v>28</v>
      </c>
      <c r="B50" s="187">
        <v>0</v>
      </c>
      <c r="C50" s="179" t="s">
        <v>16</v>
      </c>
      <c r="D50" s="180">
        <v>30000</v>
      </c>
      <c r="E50" s="181">
        <f>D50*B50</f>
        <v>0</v>
      </c>
      <c r="F50" s="182"/>
      <c r="G50" s="163"/>
      <c r="H50" s="138"/>
      <c r="I50" s="138"/>
      <c r="J50" s="139"/>
      <c r="K50" s="164"/>
      <c r="L50" s="165"/>
      <c r="M50" s="141"/>
      <c r="N50" s="136"/>
      <c r="O50" s="139"/>
      <c r="P50" s="183"/>
      <c r="Q50" s="183"/>
      <c r="R50" s="143"/>
      <c r="S50" s="183"/>
      <c r="T50" s="143"/>
      <c r="U50" s="183"/>
      <c r="V50" s="143"/>
      <c r="W50" s="183"/>
      <c r="X50" s="143"/>
      <c r="Y50" s="183"/>
      <c r="Z50" s="143"/>
      <c r="AA50" s="183"/>
      <c r="AB50" s="143"/>
      <c r="AC50" s="183"/>
      <c r="AD50" s="143"/>
      <c r="AE50" s="183"/>
      <c r="AF50" s="143"/>
    </row>
    <row r="51" spans="1:32" ht="15.75" customHeight="1" x14ac:dyDescent="0.2">
      <c r="A51" s="196" t="s">
        <v>27</v>
      </c>
      <c r="B51" s="187">
        <v>0</v>
      </c>
      <c r="C51" s="179" t="s">
        <v>25</v>
      </c>
      <c r="D51" s="180">
        <v>500</v>
      </c>
      <c r="E51" s="181">
        <f>B51*D51</f>
        <v>0</v>
      </c>
      <c r="F51" s="182"/>
      <c r="G51" s="163"/>
      <c r="H51" s="138"/>
      <c r="I51" s="138"/>
      <c r="J51" s="139"/>
      <c r="K51" s="164"/>
      <c r="L51" s="165">
        <v>0.5</v>
      </c>
      <c r="M51" s="141"/>
      <c r="N51" s="136"/>
      <c r="O51" s="139"/>
      <c r="P51" s="142"/>
      <c r="Q51" s="142"/>
      <c r="R51" s="143"/>
      <c r="S51" s="142"/>
      <c r="T51" s="143"/>
      <c r="U51" s="142"/>
      <c r="V51" s="143"/>
      <c r="W51" s="142"/>
      <c r="X51" s="143"/>
      <c r="Y51" s="142"/>
      <c r="Z51" s="143"/>
      <c r="AA51" s="142"/>
      <c r="AB51" s="143"/>
      <c r="AC51" s="142"/>
      <c r="AD51" s="143"/>
      <c r="AE51" s="142"/>
      <c r="AF51" s="143"/>
    </row>
    <row r="52" spans="1:32" ht="15.75" customHeight="1" x14ac:dyDescent="0.2">
      <c r="A52" s="144" t="s">
        <v>26</v>
      </c>
      <c r="B52" s="187">
        <v>0</v>
      </c>
      <c r="C52" s="179" t="s">
        <v>25</v>
      </c>
      <c r="D52" s="180">
        <v>7500</v>
      </c>
      <c r="E52" s="181">
        <f>B52*D52</f>
        <v>0</v>
      </c>
      <c r="F52" s="182"/>
      <c r="G52" s="163"/>
      <c r="H52" s="138"/>
      <c r="I52" s="138"/>
      <c r="J52" s="139"/>
      <c r="K52" s="164"/>
      <c r="L52" s="165">
        <v>0.9</v>
      </c>
      <c r="M52" s="141"/>
      <c r="N52" s="136"/>
      <c r="O52" s="139"/>
      <c r="P52" s="142"/>
      <c r="Q52" s="142"/>
      <c r="R52" s="143"/>
      <c r="S52" s="142"/>
      <c r="T52" s="143"/>
      <c r="U52" s="142"/>
      <c r="V52" s="143"/>
      <c r="W52" s="142"/>
      <c r="X52" s="143"/>
      <c r="Y52" s="142"/>
      <c r="Z52" s="143"/>
      <c r="AA52" s="142"/>
      <c r="AB52" s="143"/>
      <c r="AC52" s="142"/>
      <c r="AD52" s="143"/>
      <c r="AE52" s="142"/>
      <c r="AF52" s="143"/>
    </row>
    <row r="53" spans="1:32" ht="15.75" customHeight="1" x14ac:dyDescent="0.2">
      <c r="A53" s="144"/>
      <c r="B53" s="187"/>
      <c r="C53" s="179"/>
      <c r="D53" s="185"/>
      <c r="E53" s="186"/>
      <c r="F53" s="182"/>
      <c r="G53" s="163"/>
      <c r="H53" s="138"/>
      <c r="I53" s="138"/>
      <c r="J53" s="139"/>
      <c r="K53" s="164"/>
      <c r="L53" s="165"/>
      <c r="M53" s="141"/>
      <c r="N53" s="136"/>
      <c r="O53" s="139"/>
      <c r="P53" s="183"/>
      <c r="Q53" s="183"/>
      <c r="R53" s="143"/>
      <c r="S53" s="183"/>
      <c r="T53" s="143"/>
      <c r="U53" s="183"/>
      <c r="V53" s="143"/>
      <c r="W53" s="183"/>
      <c r="X53" s="143"/>
      <c r="Y53" s="183"/>
      <c r="Z53" s="143"/>
      <c r="AA53" s="183"/>
      <c r="AB53" s="143"/>
      <c r="AC53" s="183"/>
      <c r="AD53" s="143"/>
      <c r="AE53" s="183"/>
      <c r="AF53" s="143"/>
    </row>
    <row r="54" spans="1:32" ht="15.75" customHeight="1" x14ac:dyDescent="0.2">
      <c r="A54" s="167" t="s">
        <v>24</v>
      </c>
      <c r="B54" s="188"/>
      <c r="C54" s="169"/>
      <c r="D54" s="170"/>
      <c r="E54" s="171"/>
      <c r="F54" s="172"/>
      <c r="G54" s="173">
        <f>SUM(E55:E57)</f>
        <v>1400000</v>
      </c>
      <c r="H54" s="174">
        <f>G54/$E$77</f>
        <v>0.17453061095668865</v>
      </c>
      <c r="I54" s="174"/>
      <c r="J54" s="175">
        <f>(G54/$B$9)/1000</f>
        <v>0.11676396997497915</v>
      </c>
      <c r="K54" s="176"/>
      <c r="L54" s="177"/>
      <c r="M54" s="141"/>
      <c r="N54" s="136"/>
      <c r="O54" s="139"/>
      <c r="P54" s="183"/>
      <c r="Q54" s="183"/>
      <c r="R54" s="143"/>
      <c r="S54" s="183"/>
      <c r="T54" s="143"/>
      <c r="U54" s="183"/>
      <c r="V54" s="143"/>
      <c r="W54" s="183"/>
      <c r="X54" s="143"/>
      <c r="Y54" s="183"/>
      <c r="Z54" s="143"/>
      <c r="AA54" s="183"/>
      <c r="AB54" s="143"/>
      <c r="AC54" s="183"/>
      <c r="AD54" s="143"/>
      <c r="AE54" s="183"/>
      <c r="AF54" s="143"/>
    </row>
    <row r="55" spans="1:32" ht="15.75" customHeight="1" x14ac:dyDescent="0.2">
      <c r="A55" s="246" t="s">
        <v>329</v>
      </c>
      <c r="B55" s="247">
        <v>1</v>
      </c>
      <c r="C55" s="248" t="s">
        <v>22</v>
      </c>
      <c r="D55" s="249">
        <v>0</v>
      </c>
      <c r="E55" s="250">
        <v>900000</v>
      </c>
      <c r="F55" s="251"/>
      <c r="G55" s="257"/>
      <c r="H55" s="253"/>
      <c r="I55" s="253"/>
      <c r="J55" s="254"/>
      <c r="K55" s="255"/>
      <c r="L55" s="256">
        <v>0.25</v>
      </c>
      <c r="M55" s="141"/>
      <c r="N55" s="136"/>
      <c r="O55" s="139"/>
      <c r="P55" s="183"/>
      <c r="Q55" s="183"/>
      <c r="R55" s="143"/>
      <c r="S55" s="183"/>
      <c r="T55" s="143"/>
      <c r="U55" s="183"/>
      <c r="V55" s="143"/>
      <c r="W55" s="183"/>
      <c r="X55" s="143"/>
      <c r="Y55" s="183"/>
      <c r="Z55" s="143"/>
      <c r="AA55" s="183"/>
      <c r="AB55" s="143"/>
      <c r="AC55" s="183"/>
      <c r="AD55" s="143"/>
      <c r="AE55" s="183"/>
      <c r="AF55" s="143"/>
    </row>
    <row r="56" spans="1:32" s="278" customFormat="1" ht="15.75" customHeight="1" x14ac:dyDescent="0.2">
      <c r="A56" s="263" t="s">
        <v>23</v>
      </c>
      <c r="B56" s="264">
        <v>1</v>
      </c>
      <c r="C56" s="265" t="s">
        <v>22</v>
      </c>
      <c r="D56" s="266">
        <v>0</v>
      </c>
      <c r="E56" s="267">
        <v>500000</v>
      </c>
      <c r="F56" s="268"/>
      <c r="G56" s="269"/>
      <c r="H56" s="270"/>
      <c r="I56" s="270"/>
      <c r="J56" s="271"/>
      <c r="K56" s="272"/>
      <c r="L56" s="273">
        <v>0.25</v>
      </c>
      <c r="M56" s="274"/>
      <c r="N56" s="275"/>
      <c r="O56" s="271"/>
      <c r="P56" s="276"/>
      <c r="Q56" s="276"/>
      <c r="R56" s="277"/>
      <c r="S56" s="276"/>
      <c r="T56" s="277"/>
      <c r="U56" s="276"/>
      <c r="V56" s="277"/>
      <c r="W56" s="276"/>
      <c r="X56" s="277"/>
      <c r="Y56" s="276"/>
      <c r="Z56" s="277"/>
      <c r="AA56" s="276"/>
      <c r="AB56" s="277"/>
      <c r="AC56" s="276"/>
      <c r="AD56" s="277"/>
      <c r="AE56" s="276"/>
      <c r="AF56" s="277"/>
    </row>
    <row r="57" spans="1:32" ht="15.75" customHeight="1" x14ac:dyDescent="0.2">
      <c r="A57" s="144"/>
      <c r="B57" s="184"/>
      <c r="C57" s="197"/>
      <c r="D57" s="185"/>
      <c r="E57" s="186"/>
      <c r="F57" s="182"/>
      <c r="G57" s="163"/>
      <c r="H57" s="138"/>
      <c r="I57" s="138"/>
      <c r="J57" s="139"/>
      <c r="K57" s="164"/>
      <c r="L57" s="165"/>
      <c r="M57" s="141"/>
      <c r="N57" s="136"/>
      <c r="O57" s="139"/>
      <c r="P57" s="142"/>
      <c r="Q57" s="142"/>
      <c r="R57" s="143"/>
      <c r="S57" s="142"/>
      <c r="T57" s="143"/>
      <c r="U57" s="142"/>
      <c r="V57" s="143"/>
      <c r="W57" s="142"/>
      <c r="X57" s="143"/>
      <c r="Y57" s="142"/>
      <c r="Z57" s="143"/>
      <c r="AA57" s="142"/>
      <c r="AB57" s="143"/>
      <c r="AC57" s="142"/>
      <c r="AD57" s="143"/>
      <c r="AE57" s="142"/>
      <c r="AF57" s="143"/>
    </row>
    <row r="58" spans="1:32" ht="15.75" customHeight="1" x14ac:dyDescent="0.2">
      <c r="A58" s="167" t="s">
        <v>20</v>
      </c>
      <c r="B58" s="188"/>
      <c r="C58" s="169"/>
      <c r="D58" s="170"/>
      <c r="E58" s="171"/>
      <c r="F58" s="172"/>
      <c r="G58" s="173">
        <f>SUM(E59:E61)</f>
        <v>75000</v>
      </c>
      <c r="H58" s="174">
        <f>G58/$E$77</f>
        <v>9.3498541583940352E-3</v>
      </c>
      <c r="I58" s="174"/>
      <c r="J58" s="175">
        <f>(G58/$B$9)/1000</f>
        <v>6.255212677231026E-3</v>
      </c>
      <c r="K58" s="176"/>
      <c r="L58" s="177"/>
      <c r="M58" s="141"/>
      <c r="N58" s="136"/>
      <c r="O58" s="139"/>
      <c r="P58" s="183"/>
      <c r="Q58" s="183"/>
      <c r="R58" s="143"/>
      <c r="S58" s="183"/>
      <c r="T58" s="143"/>
      <c r="U58" s="183"/>
      <c r="V58" s="143"/>
      <c r="W58" s="183"/>
      <c r="X58" s="143"/>
      <c r="Y58" s="183"/>
      <c r="Z58" s="143"/>
      <c r="AA58" s="183"/>
      <c r="AB58" s="143"/>
      <c r="AC58" s="183"/>
      <c r="AD58" s="143"/>
      <c r="AE58" s="183"/>
      <c r="AF58" s="143"/>
    </row>
    <row r="59" spans="1:32" ht="15.75" customHeight="1" x14ac:dyDescent="0.2">
      <c r="A59" s="144" t="s">
        <v>19</v>
      </c>
      <c r="B59" s="184">
        <v>1</v>
      </c>
      <c r="C59" s="197" t="s">
        <v>16</v>
      </c>
      <c r="D59" s="297">
        <v>25000</v>
      </c>
      <c r="E59" s="186">
        <v>25000</v>
      </c>
      <c r="F59" s="182"/>
      <c r="G59" s="163"/>
      <c r="H59" s="138"/>
      <c r="I59" s="138"/>
      <c r="J59" s="139"/>
      <c r="K59" s="164"/>
      <c r="L59" s="198">
        <v>0.5</v>
      </c>
      <c r="M59" s="199"/>
      <c r="N59" s="136"/>
      <c r="O59" s="139"/>
      <c r="P59" s="183"/>
      <c r="Q59" s="183"/>
      <c r="R59" s="143"/>
      <c r="S59" s="183"/>
      <c r="T59" s="143"/>
      <c r="U59" s="183"/>
      <c r="V59" s="143"/>
      <c r="W59" s="183"/>
      <c r="X59" s="143"/>
      <c r="Y59" s="183"/>
      <c r="Z59" s="143"/>
      <c r="AA59" s="183"/>
      <c r="AB59" s="143"/>
      <c r="AC59" s="183"/>
      <c r="AD59" s="143"/>
      <c r="AE59" s="183"/>
      <c r="AF59" s="143"/>
    </row>
    <row r="60" spans="1:32" ht="15.75" customHeight="1" x14ac:dyDescent="0.2">
      <c r="A60" s="144" t="s">
        <v>290</v>
      </c>
      <c r="B60" s="184">
        <v>1</v>
      </c>
      <c r="C60" s="197" t="s">
        <v>16</v>
      </c>
      <c r="D60" s="297">
        <v>25000</v>
      </c>
      <c r="E60" s="186">
        <v>25000</v>
      </c>
      <c r="F60" s="182"/>
      <c r="G60" s="163"/>
      <c r="H60" s="138"/>
      <c r="I60" s="138"/>
      <c r="J60" s="139"/>
      <c r="K60" s="164"/>
      <c r="L60" s="198">
        <v>0.5</v>
      </c>
      <c r="M60" s="199"/>
      <c r="N60" s="136"/>
      <c r="O60" s="139"/>
      <c r="P60" s="142"/>
      <c r="Q60" s="142"/>
      <c r="R60" s="143"/>
      <c r="S60" s="142"/>
      <c r="T60" s="143"/>
      <c r="U60" s="142"/>
      <c r="V60" s="143"/>
      <c r="W60" s="142"/>
      <c r="X60" s="143"/>
      <c r="Y60" s="142"/>
      <c r="Z60" s="143"/>
      <c r="AA60" s="142"/>
      <c r="AB60" s="143"/>
      <c r="AC60" s="142"/>
      <c r="AD60" s="143"/>
      <c r="AE60" s="142"/>
      <c r="AF60" s="143"/>
    </row>
    <row r="61" spans="1:32" ht="15.75" customHeight="1" x14ac:dyDescent="0.2">
      <c r="A61" s="144" t="s">
        <v>17</v>
      </c>
      <c r="B61" s="184">
        <v>1</v>
      </c>
      <c r="C61" s="197" t="s">
        <v>16</v>
      </c>
      <c r="D61" s="297">
        <v>25000</v>
      </c>
      <c r="E61" s="186">
        <v>25000</v>
      </c>
      <c r="F61" s="182"/>
      <c r="G61" s="163"/>
      <c r="H61" s="138"/>
      <c r="I61" s="138"/>
      <c r="J61" s="139"/>
      <c r="K61" s="164"/>
      <c r="L61" s="198">
        <v>0.5</v>
      </c>
      <c r="M61" s="199"/>
      <c r="N61" s="136"/>
      <c r="O61" s="139"/>
      <c r="P61" s="142"/>
      <c r="Q61" s="142"/>
      <c r="R61" s="143"/>
      <c r="S61" s="142"/>
      <c r="T61" s="143"/>
      <c r="U61" s="142"/>
      <c r="V61" s="143"/>
      <c r="W61" s="142"/>
      <c r="X61" s="143"/>
      <c r="Y61" s="142"/>
      <c r="Z61" s="143"/>
      <c r="AA61" s="142"/>
      <c r="AB61" s="143"/>
      <c r="AC61" s="142"/>
      <c r="AD61" s="143"/>
      <c r="AE61" s="142"/>
      <c r="AF61" s="143"/>
    </row>
    <row r="62" spans="1:32" ht="15.75" customHeight="1" x14ac:dyDescent="0.2">
      <c r="A62" s="144"/>
      <c r="B62" s="200"/>
      <c r="C62" s="197"/>
      <c r="D62" s="185"/>
      <c r="E62" s="186"/>
      <c r="F62" s="182"/>
      <c r="G62" s="163"/>
      <c r="H62" s="138"/>
      <c r="I62" s="138"/>
      <c r="J62" s="139"/>
      <c r="K62" s="164"/>
      <c r="L62" s="165"/>
      <c r="M62" s="141"/>
      <c r="N62" s="136"/>
      <c r="O62" s="139"/>
      <c r="P62" s="183"/>
      <c r="Q62" s="183"/>
      <c r="R62" s="143"/>
      <c r="S62" s="183"/>
      <c r="T62" s="143"/>
      <c r="U62" s="183"/>
      <c r="V62" s="143"/>
      <c r="W62" s="183"/>
      <c r="X62" s="143"/>
      <c r="Y62" s="183"/>
      <c r="Z62" s="143"/>
      <c r="AA62" s="183"/>
      <c r="AB62" s="143"/>
      <c r="AC62" s="183"/>
      <c r="AD62" s="143"/>
      <c r="AE62" s="183"/>
      <c r="AF62" s="143"/>
    </row>
    <row r="63" spans="1:32" ht="15.75" customHeight="1" x14ac:dyDescent="0.2">
      <c r="A63" s="167" t="s">
        <v>15</v>
      </c>
      <c r="B63" s="188"/>
      <c r="C63" s="169"/>
      <c r="D63" s="170"/>
      <c r="E63" s="171"/>
      <c r="F63" s="172"/>
      <c r="G63" s="173">
        <f>SUM(E64:E75)</f>
        <v>516000</v>
      </c>
      <c r="H63" s="174">
        <f>G63/$E$77</f>
        <v>6.4326996609750955E-2</v>
      </c>
      <c r="I63" s="174"/>
      <c r="J63" s="175">
        <f>(G63/$B$9)/1000</f>
        <v>4.3035863219349456E-2</v>
      </c>
      <c r="K63" s="176"/>
      <c r="L63" s="177"/>
      <c r="M63" s="141"/>
      <c r="N63" s="136"/>
      <c r="O63" s="139"/>
      <c r="P63" s="183"/>
      <c r="Q63" s="183"/>
      <c r="R63" s="143"/>
      <c r="S63" s="183"/>
      <c r="T63" s="143"/>
      <c r="U63" s="183"/>
      <c r="V63" s="143"/>
      <c r="W63" s="183"/>
      <c r="X63" s="143"/>
      <c r="Y63" s="183"/>
      <c r="Z63" s="143"/>
      <c r="AA63" s="183"/>
      <c r="AB63" s="143"/>
      <c r="AC63" s="183"/>
      <c r="AD63" s="143"/>
      <c r="AE63" s="183"/>
      <c r="AF63" s="143"/>
    </row>
    <row r="64" spans="1:32" ht="15.75" customHeight="1" x14ac:dyDescent="0.2">
      <c r="A64" s="201" t="s">
        <v>21</v>
      </c>
      <c r="B64" s="202">
        <f>Sizing!H18</f>
        <v>1250</v>
      </c>
      <c r="C64" s="202" t="s">
        <v>33</v>
      </c>
      <c r="D64" s="297">
        <v>100</v>
      </c>
      <c r="E64" s="186">
        <f>B64*D64</f>
        <v>125000</v>
      </c>
      <c r="F64" s="202"/>
      <c r="G64" s="203"/>
      <c r="K64" s="202"/>
      <c r="L64" s="204">
        <v>0.5</v>
      </c>
      <c r="M64" s="141"/>
      <c r="N64" s="136"/>
      <c r="O64" s="139"/>
      <c r="P64" s="183"/>
      <c r="Q64" s="183"/>
      <c r="R64" s="143"/>
      <c r="S64" s="183"/>
      <c r="T64" s="143"/>
      <c r="U64" s="183"/>
      <c r="V64" s="143"/>
      <c r="W64" s="183"/>
      <c r="X64" s="143"/>
      <c r="Y64" s="183"/>
      <c r="Z64" s="143"/>
      <c r="AA64" s="183"/>
      <c r="AB64" s="143"/>
      <c r="AC64" s="183"/>
      <c r="AD64" s="143"/>
      <c r="AE64" s="183"/>
      <c r="AF64" s="143"/>
    </row>
    <row r="65" spans="1:32" ht="15.75" customHeight="1" x14ac:dyDescent="0.2">
      <c r="A65" s="201" t="s">
        <v>321</v>
      </c>
      <c r="B65" s="132">
        <v>2</v>
      </c>
      <c r="C65" s="132" t="s">
        <v>25</v>
      </c>
      <c r="D65" s="297">
        <v>3000</v>
      </c>
      <c r="E65" s="186">
        <f>B65*D65</f>
        <v>6000</v>
      </c>
      <c r="G65" s="205"/>
      <c r="K65" s="132"/>
      <c r="L65" s="204">
        <v>0.5</v>
      </c>
      <c r="M65" s="141"/>
      <c r="N65" s="136"/>
      <c r="O65" s="139"/>
      <c r="P65" s="183"/>
      <c r="Q65" s="183"/>
      <c r="R65" s="143"/>
      <c r="S65" s="183"/>
      <c r="T65" s="143"/>
      <c r="U65" s="183"/>
      <c r="V65" s="143"/>
      <c r="W65" s="183"/>
      <c r="X65" s="143"/>
      <c r="Y65" s="183"/>
      <c r="Z65" s="143"/>
      <c r="AA65" s="183"/>
      <c r="AB65" s="143"/>
      <c r="AC65" s="183"/>
      <c r="AD65" s="143"/>
      <c r="AE65" s="183"/>
      <c r="AF65" s="143"/>
    </row>
    <row r="66" spans="1:32" ht="15.75" customHeight="1" x14ac:dyDescent="0.2">
      <c r="A66" s="201" t="s">
        <v>295</v>
      </c>
      <c r="B66" s="184">
        <v>1</v>
      </c>
      <c r="C66" s="197" t="s">
        <v>16</v>
      </c>
      <c r="D66" s="297">
        <v>100000</v>
      </c>
      <c r="E66" s="186">
        <f>B66*D66</f>
        <v>100000</v>
      </c>
      <c r="F66" s="182"/>
      <c r="G66" s="206"/>
      <c r="H66" s="138"/>
      <c r="I66" s="138"/>
      <c r="J66" s="139"/>
      <c r="K66" s="164"/>
      <c r="L66" s="204">
        <v>0.25</v>
      </c>
      <c r="M66" s="141"/>
      <c r="N66" s="136"/>
      <c r="O66" s="139"/>
      <c r="P66" s="183"/>
      <c r="Q66" s="183"/>
      <c r="R66" s="143"/>
      <c r="S66" s="183"/>
      <c r="T66" s="143"/>
      <c r="U66" s="183"/>
      <c r="V66" s="143"/>
      <c r="W66" s="183"/>
      <c r="X66" s="143"/>
      <c r="Y66" s="183"/>
      <c r="Z66" s="143"/>
      <c r="AA66" s="183"/>
      <c r="AB66" s="143"/>
      <c r="AC66" s="183"/>
      <c r="AD66" s="143"/>
      <c r="AE66" s="183"/>
      <c r="AF66" s="143"/>
    </row>
    <row r="67" spans="1:32" ht="15.75" customHeight="1" x14ac:dyDescent="0.2">
      <c r="A67" s="207"/>
      <c r="B67" s="187"/>
      <c r="C67" s="179"/>
      <c r="D67" s="180"/>
      <c r="E67" s="181"/>
      <c r="F67" s="182"/>
      <c r="G67" s="206"/>
      <c r="H67" s="138"/>
      <c r="I67" s="138"/>
      <c r="J67" s="139"/>
      <c r="K67" s="164"/>
      <c r="L67" s="204"/>
      <c r="M67" s="141"/>
      <c r="N67" s="136"/>
      <c r="O67" s="139"/>
      <c r="P67" s="183"/>
      <c r="Q67" s="183"/>
      <c r="R67" s="143"/>
      <c r="S67" s="183"/>
      <c r="T67" s="143"/>
      <c r="U67" s="183"/>
      <c r="V67" s="143"/>
      <c r="W67" s="183"/>
      <c r="X67" s="143"/>
      <c r="Y67" s="183"/>
      <c r="Z67" s="143"/>
      <c r="AA67" s="183"/>
      <c r="AB67" s="143"/>
      <c r="AC67" s="183"/>
      <c r="AD67" s="143"/>
      <c r="AE67" s="183"/>
      <c r="AF67" s="143"/>
    </row>
    <row r="68" spans="1:32" ht="15.75" customHeight="1" x14ac:dyDescent="0.2">
      <c r="A68" s="144" t="s">
        <v>14</v>
      </c>
      <c r="B68" s="184">
        <v>0</v>
      </c>
      <c r="C68" s="197" t="s">
        <v>13</v>
      </c>
      <c r="D68" s="297">
        <v>5</v>
      </c>
      <c r="E68" s="186">
        <f t="shared" ref="E68:E73" si="0">B68*D68</f>
        <v>0</v>
      </c>
      <c r="F68" s="182"/>
      <c r="G68" s="163"/>
      <c r="H68" s="138"/>
      <c r="I68" s="138"/>
      <c r="J68" s="139"/>
      <c r="K68" s="164"/>
      <c r="L68" s="165"/>
      <c r="M68" s="141"/>
      <c r="N68" s="136"/>
      <c r="O68" s="139"/>
      <c r="P68" s="142"/>
      <c r="Q68" s="142"/>
      <c r="R68" s="143"/>
      <c r="S68" s="142"/>
      <c r="T68" s="143"/>
      <c r="U68" s="142"/>
      <c r="V68" s="143"/>
      <c r="W68" s="142"/>
      <c r="X68" s="143"/>
      <c r="Y68" s="142"/>
      <c r="Z68" s="143"/>
      <c r="AA68" s="142"/>
      <c r="AB68" s="143"/>
      <c r="AC68" s="142"/>
      <c r="AD68" s="143"/>
      <c r="AE68" s="142"/>
      <c r="AF68" s="143"/>
    </row>
    <row r="69" spans="1:32" ht="15.75" customHeight="1" x14ac:dyDescent="0.2">
      <c r="A69" s="144" t="s">
        <v>12</v>
      </c>
      <c r="B69" s="184">
        <v>1</v>
      </c>
      <c r="C69" s="197" t="s">
        <v>6</v>
      </c>
      <c r="D69" s="297">
        <v>50000</v>
      </c>
      <c r="E69" s="186">
        <f t="shared" si="0"/>
        <v>50000</v>
      </c>
      <c r="F69" s="182"/>
      <c r="G69" s="163"/>
      <c r="H69" s="138"/>
      <c r="I69" s="138"/>
      <c r="J69" s="139"/>
      <c r="K69" s="164"/>
      <c r="L69" s="204">
        <v>0.5</v>
      </c>
      <c r="M69" s="141"/>
      <c r="N69" s="136"/>
      <c r="O69" s="139"/>
      <c r="P69" s="183"/>
      <c r="Q69" s="183"/>
      <c r="R69" s="143"/>
      <c r="S69" s="183"/>
      <c r="T69" s="143"/>
      <c r="U69" s="183"/>
      <c r="V69" s="143"/>
      <c r="W69" s="183"/>
      <c r="X69" s="143"/>
      <c r="Y69" s="183"/>
      <c r="Z69" s="143"/>
      <c r="AA69" s="183"/>
      <c r="AB69" s="143"/>
      <c r="AC69" s="183"/>
      <c r="AD69" s="143"/>
      <c r="AE69" s="183"/>
      <c r="AF69" s="143"/>
    </row>
    <row r="70" spans="1:32" ht="15.75" customHeight="1" x14ac:dyDescent="0.2">
      <c r="A70" s="144" t="s">
        <v>11</v>
      </c>
      <c r="B70" s="184">
        <v>1</v>
      </c>
      <c r="C70" s="197" t="s">
        <v>16</v>
      </c>
      <c r="D70" s="297">
        <v>50000</v>
      </c>
      <c r="E70" s="186">
        <f t="shared" si="0"/>
        <v>50000</v>
      </c>
      <c r="F70" s="182"/>
      <c r="G70" s="163"/>
      <c r="H70" s="138"/>
      <c r="I70" s="138"/>
      <c r="J70" s="139"/>
      <c r="K70" s="164"/>
      <c r="L70" s="165">
        <v>0.5</v>
      </c>
      <c r="M70" s="141"/>
      <c r="N70" s="136"/>
      <c r="O70" s="139"/>
      <c r="P70" s="183"/>
      <c r="Q70" s="183"/>
      <c r="R70" s="143"/>
      <c r="S70" s="183"/>
      <c r="T70" s="143"/>
      <c r="U70" s="183"/>
      <c r="V70" s="143"/>
      <c r="W70" s="183"/>
      <c r="X70" s="143"/>
      <c r="Y70" s="183"/>
      <c r="Z70" s="143"/>
      <c r="AA70" s="183"/>
      <c r="AB70" s="143"/>
      <c r="AC70" s="183"/>
      <c r="AD70" s="143"/>
      <c r="AE70" s="183"/>
      <c r="AF70" s="143"/>
    </row>
    <row r="71" spans="1:32" ht="15.75" customHeight="1" x14ac:dyDescent="0.2">
      <c r="A71" s="144" t="s">
        <v>10</v>
      </c>
      <c r="B71" s="184">
        <v>1</v>
      </c>
      <c r="C71" s="197" t="s">
        <v>16</v>
      </c>
      <c r="D71" s="297">
        <v>50000</v>
      </c>
      <c r="E71" s="186">
        <f t="shared" si="0"/>
        <v>50000</v>
      </c>
      <c r="F71" s="182"/>
      <c r="G71" s="163"/>
      <c r="H71" s="138"/>
      <c r="I71" s="138"/>
      <c r="J71" s="139"/>
      <c r="K71" s="164"/>
      <c r="L71" s="165">
        <v>0.5</v>
      </c>
      <c r="M71" s="141"/>
      <c r="N71" s="136"/>
      <c r="O71" s="139"/>
      <c r="P71" s="183"/>
      <c r="Q71" s="183"/>
      <c r="R71" s="143"/>
      <c r="S71" s="183"/>
      <c r="T71" s="143"/>
      <c r="U71" s="183"/>
      <c r="V71" s="143"/>
      <c r="W71" s="183"/>
      <c r="X71" s="143"/>
      <c r="Y71" s="183"/>
      <c r="Z71" s="143"/>
      <c r="AA71" s="183"/>
      <c r="AB71" s="143"/>
      <c r="AC71" s="183"/>
      <c r="AD71" s="143"/>
      <c r="AE71" s="183"/>
      <c r="AF71" s="143"/>
    </row>
    <row r="72" spans="1:32" ht="15.75" customHeight="1" x14ac:dyDescent="0.2">
      <c r="A72" s="144" t="s">
        <v>9</v>
      </c>
      <c r="B72" s="184">
        <v>1</v>
      </c>
      <c r="C72" s="197" t="s">
        <v>16</v>
      </c>
      <c r="D72" s="297">
        <v>10000</v>
      </c>
      <c r="E72" s="186">
        <f t="shared" si="0"/>
        <v>10000</v>
      </c>
      <c r="F72" s="182"/>
      <c r="G72" s="163"/>
      <c r="H72" s="138"/>
      <c r="I72" s="138"/>
      <c r="J72" s="139"/>
      <c r="K72" s="164"/>
      <c r="L72" s="165">
        <v>0.5</v>
      </c>
      <c r="M72" s="141"/>
      <c r="N72" s="136"/>
      <c r="O72" s="139"/>
      <c r="P72" s="183"/>
      <c r="Q72" s="183"/>
      <c r="R72" s="143"/>
      <c r="S72" s="183"/>
      <c r="T72" s="143"/>
      <c r="U72" s="183"/>
      <c r="V72" s="143"/>
      <c r="W72" s="183"/>
      <c r="X72" s="143"/>
      <c r="Y72" s="183"/>
      <c r="Z72" s="143"/>
      <c r="AA72" s="183"/>
      <c r="AB72" s="143"/>
      <c r="AC72" s="183"/>
      <c r="AD72" s="143"/>
      <c r="AE72" s="183"/>
      <c r="AF72" s="143"/>
    </row>
    <row r="73" spans="1:32" ht="15.75" customHeight="1" x14ac:dyDescent="0.2">
      <c r="A73" s="144" t="s">
        <v>8</v>
      </c>
      <c r="B73" s="184">
        <v>1</v>
      </c>
      <c r="C73" s="197" t="s">
        <v>16</v>
      </c>
      <c r="D73" s="297">
        <v>50000</v>
      </c>
      <c r="E73" s="186">
        <f t="shared" si="0"/>
        <v>50000</v>
      </c>
      <c r="F73" s="182"/>
      <c r="G73" s="163"/>
      <c r="H73" s="138"/>
      <c r="I73" s="138"/>
      <c r="J73" s="139"/>
      <c r="K73" s="164"/>
      <c r="L73" s="165">
        <v>0.5</v>
      </c>
      <c r="M73" s="141"/>
      <c r="N73" s="136"/>
      <c r="O73" s="139"/>
      <c r="P73" s="183"/>
      <c r="Q73" s="183"/>
      <c r="R73" s="143"/>
      <c r="S73" s="183"/>
      <c r="T73" s="143"/>
      <c r="U73" s="183"/>
      <c r="V73" s="143"/>
      <c r="W73" s="183"/>
      <c r="X73" s="143"/>
      <c r="Y73" s="183"/>
      <c r="Z73" s="143"/>
      <c r="AA73" s="183"/>
      <c r="AB73" s="143"/>
      <c r="AC73" s="183"/>
      <c r="AD73" s="143"/>
      <c r="AE73" s="183"/>
      <c r="AF73" s="143"/>
    </row>
    <row r="74" spans="1:32" ht="15.75" customHeight="1" x14ac:dyDescent="0.2">
      <c r="A74" s="144" t="s">
        <v>7</v>
      </c>
      <c r="B74" s="200">
        <v>1</v>
      </c>
      <c r="C74" s="197" t="s">
        <v>6</v>
      </c>
      <c r="D74" s="297">
        <v>50000</v>
      </c>
      <c r="E74" s="186">
        <v>25000</v>
      </c>
      <c r="F74" s="182"/>
      <c r="G74" s="163"/>
      <c r="H74" s="138"/>
      <c r="I74" s="138"/>
      <c r="J74" s="139"/>
      <c r="K74" s="164"/>
      <c r="L74" s="165">
        <v>0.5</v>
      </c>
      <c r="M74" s="141"/>
      <c r="N74" s="136"/>
      <c r="O74" s="139"/>
      <c r="P74" s="183"/>
      <c r="Q74" s="183"/>
      <c r="R74" s="143"/>
      <c r="S74" s="183"/>
      <c r="T74" s="143"/>
      <c r="U74" s="183"/>
      <c r="V74" s="143"/>
      <c r="W74" s="183"/>
      <c r="X74" s="143"/>
      <c r="Y74" s="183"/>
      <c r="Z74" s="143"/>
      <c r="AA74" s="183"/>
      <c r="AB74" s="143"/>
      <c r="AC74" s="183"/>
      <c r="AD74" s="143"/>
      <c r="AE74" s="183"/>
      <c r="AF74" s="143"/>
    </row>
    <row r="75" spans="1:32" ht="15.75" customHeight="1" x14ac:dyDescent="0.2">
      <c r="A75" s="144" t="s">
        <v>5</v>
      </c>
      <c r="B75" s="184">
        <v>1</v>
      </c>
      <c r="C75" s="197" t="s">
        <v>16</v>
      </c>
      <c r="D75" s="297">
        <v>50000</v>
      </c>
      <c r="E75" s="186">
        <f>B75*D75</f>
        <v>50000</v>
      </c>
      <c r="F75" s="182"/>
      <c r="G75" s="163"/>
      <c r="H75" s="138"/>
      <c r="I75" s="138"/>
      <c r="J75" s="139"/>
      <c r="K75" s="164"/>
      <c r="L75" s="165">
        <v>0.5</v>
      </c>
      <c r="M75" s="141"/>
      <c r="N75" s="136"/>
      <c r="O75" s="139"/>
      <c r="P75" s="142"/>
      <c r="Q75" s="142"/>
      <c r="R75" s="143"/>
      <c r="S75" s="142"/>
      <c r="T75" s="143"/>
      <c r="U75" s="142"/>
      <c r="V75" s="143"/>
      <c r="W75" s="142"/>
      <c r="X75" s="143"/>
      <c r="Y75" s="142"/>
      <c r="Z75" s="143"/>
      <c r="AA75" s="142"/>
      <c r="AB75" s="143"/>
      <c r="AC75" s="142"/>
      <c r="AD75" s="143"/>
      <c r="AE75" s="142"/>
      <c r="AF75" s="143"/>
    </row>
    <row r="76" spans="1:32" ht="15.75" customHeight="1" x14ac:dyDescent="0.2">
      <c r="A76" s="144"/>
      <c r="B76" s="208"/>
      <c r="C76" s="197"/>
      <c r="D76" s="185"/>
      <c r="E76" s="186"/>
      <c r="F76" s="182"/>
      <c r="G76" s="163" t="s">
        <v>328</v>
      </c>
      <c r="H76" s="138"/>
      <c r="I76" s="138"/>
      <c r="J76" s="139"/>
      <c r="K76" s="164"/>
      <c r="L76" s="165"/>
      <c r="M76" s="141"/>
      <c r="N76" s="136"/>
      <c r="O76" s="139"/>
      <c r="P76" s="142"/>
      <c r="Q76" s="142"/>
      <c r="R76" s="142"/>
      <c r="S76" s="142"/>
      <c r="T76" s="143"/>
      <c r="U76" s="183"/>
      <c r="V76" s="143"/>
      <c r="W76" s="183"/>
      <c r="X76" s="143"/>
      <c r="Y76" s="183"/>
      <c r="Z76" s="143"/>
      <c r="AA76" s="183"/>
      <c r="AB76" s="143"/>
      <c r="AC76" s="183"/>
      <c r="AD76" s="143"/>
      <c r="AE76" s="183"/>
      <c r="AF76" s="143"/>
    </row>
    <row r="77" spans="1:32" ht="15.75" customHeight="1" thickBot="1" x14ac:dyDescent="0.25">
      <c r="A77" s="488" t="s">
        <v>4</v>
      </c>
      <c r="B77" s="489"/>
      <c r="C77" s="490"/>
      <c r="D77" s="209"/>
      <c r="E77" s="209">
        <f>SUM(E9:E76)</f>
        <v>8021515.4941927213</v>
      </c>
      <c r="F77" s="210"/>
      <c r="G77" s="261">
        <f>SUM(G8:G76)</f>
        <v>8021515.4941927213</v>
      </c>
      <c r="H77" s="260">
        <f>SUM(H8:H76)</f>
        <v>0.99999999999999989</v>
      </c>
      <c r="I77" s="211"/>
      <c r="J77" s="212">
        <f>SUM(J8:J76)</f>
        <v>0.6690171387983922</v>
      </c>
      <c r="K77" s="164"/>
      <c r="L77" s="165"/>
      <c r="M77" s="141"/>
      <c r="N77" s="155"/>
      <c r="O77" s="139"/>
      <c r="P77" s="142"/>
      <c r="Q77" s="142"/>
      <c r="R77" s="142"/>
      <c r="S77" s="142"/>
      <c r="T77" s="143"/>
      <c r="U77" s="183"/>
      <c r="V77" s="143"/>
      <c r="W77" s="183"/>
      <c r="X77" s="143"/>
      <c r="Y77" s="183"/>
      <c r="Z77" s="143"/>
      <c r="AA77" s="183"/>
      <c r="AB77" s="143"/>
      <c r="AC77" s="183"/>
      <c r="AD77" s="143"/>
      <c r="AE77" s="183"/>
      <c r="AF77" s="143"/>
    </row>
    <row r="78" spans="1:32" ht="15.75" customHeight="1" thickBot="1" x14ac:dyDescent="0.25">
      <c r="A78" s="491" t="s">
        <v>330</v>
      </c>
      <c r="B78" s="492"/>
      <c r="C78" s="492"/>
      <c r="D78" s="258">
        <v>0</v>
      </c>
      <c r="E78" s="259">
        <f>(E77/($B$9))</f>
        <v>669.01713879839212</v>
      </c>
      <c r="F78" s="213" t="s">
        <v>3</v>
      </c>
      <c r="G78" s="195"/>
      <c r="H78" s="138"/>
      <c r="I78" s="138"/>
      <c r="J78" s="139"/>
      <c r="K78" s="164"/>
      <c r="L78" s="214"/>
      <c r="M78" s="141"/>
      <c r="N78" s="136"/>
      <c r="O78" s="139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3"/>
      <c r="AC78" s="142"/>
      <c r="AD78" s="143"/>
      <c r="AE78" s="142"/>
      <c r="AF78" s="143"/>
    </row>
    <row r="79" spans="1:32" ht="15.75" customHeight="1" x14ac:dyDescent="0.2">
      <c r="A79" s="215"/>
      <c r="B79" s="142"/>
      <c r="C79" s="142"/>
      <c r="D79" s="136"/>
      <c r="E79" s="136">
        <f>E78/1000</f>
        <v>0.66901713879839209</v>
      </c>
      <c r="F79" s="213" t="s">
        <v>2</v>
      </c>
      <c r="G79" s="195"/>
      <c r="H79" s="138"/>
      <c r="I79" s="138"/>
      <c r="J79" s="139"/>
      <c r="K79" s="164"/>
      <c r="L79" s="214"/>
      <c r="M79" s="141"/>
      <c r="N79" s="136"/>
      <c r="O79" s="139"/>
      <c r="P79" s="142"/>
      <c r="Q79" s="142"/>
      <c r="R79" s="142"/>
      <c r="S79" s="142"/>
      <c r="T79" s="142"/>
      <c r="U79" s="183"/>
      <c r="V79" s="142"/>
      <c r="W79" s="183"/>
      <c r="X79" s="142"/>
      <c r="Y79" s="183"/>
      <c r="Z79" s="142"/>
      <c r="AA79" s="183"/>
      <c r="AB79" s="143"/>
      <c r="AC79" s="183"/>
      <c r="AD79" s="143"/>
      <c r="AE79" s="183"/>
      <c r="AF79" s="143"/>
    </row>
    <row r="80" spans="1:32" ht="15.75" customHeight="1" x14ac:dyDescent="0.2">
      <c r="A80" s="215"/>
      <c r="B80" s="142"/>
      <c r="C80" s="142"/>
      <c r="D80" s="136"/>
      <c r="E80" s="136"/>
      <c r="F80" s="216"/>
      <c r="G80" s="195"/>
      <c r="H80" s="138"/>
      <c r="I80" s="138"/>
      <c r="J80" s="139"/>
      <c r="K80" s="164"/>
      <c r="L80" s="165"/>
      <c r="M80" s="141"/>
      <c r="N80" s="136"/>
      <c r="O80" s="139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3"/>
      <c r="AC80" s="142"/>
      <c r="AD80" s="143"/>
      <c r="AE80" s="142"/>
      <c r="AF80" s="143"/>
    </row>
    <row r="81" spans="1:32" ht="15.75" customHeight="1" x14ac:dyDescent="0.2">
      <c r="A81" s="215"/>
      <c r="B81" s="217" t="s">
        <v>327</v>
      </c>
      <c r="C81" s="218"/>
      <c r="D81" s="219">
        <v>0.1</v>
      </c>
      <c r="E81" s="220">
        <f>(1+D81)*E78</f>
        <v>735.91885267823136</v>
      </c>
      <c r="F81" s="216" t="s">
        <v>3</v>
      </c>
      <c r="G81" s="195"/>
      <c r="H81" s="138"/>
      <c r="I81" s="138"/>
      <c r="J81" s="139"/>
      <c r="K81" s="164"/>
      <c r="L81" s="165"/>
      <c r="M81" s="141"/>
      <c r="N81" s="136"/>
      <c r="O81" s="139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3"/>
      <c r="AC81" s="142"/>
      <c r="AD81" s="143"/>
      <c r="AE81" s="142"/>
      <c r="AF81" s="143"/>
    </row>
    <row r="82" spans="1:32" ht="15.75" customHeight="1" x14ac:dyDescent="0.2">
      <c r="A82" s="144"/>
      <c r="B82" s="221"/>
      <c r="C82" s="221"/>
      <c r="D82" s="148"/>
      <c r="E82" s="148"/>
      <c r="F82" s="222"/>
      <c r="G82" s="163"/>
      <c r="H82" s="138"/>
      <c r="I82" s="138"/>
      <c r="J82" s="139"/>
      <c r="K82" s="164"/>
      <c r="L82" s="165"/>
      <c r="M82" s="141"/>
      <c r="N82" s="136"/>
      <c r="O82" s="139"/>
      <c r="P82" s="142"/>
      <c r="Q82" s="142"/>
      <c r="R82" s="142"/>
      <c r="S82" s="142"/>
      <c r="T82" s="223"/>
      <c r="U82" s="224"/>
      <c r="V82" s="223"/>
      <c r="W82" s="224"/>
      <c r="X82" s="223"/>
      <c r="Y82" s="224"/>
      <c r="Z82" s="223"/>
      <c r="AA82" s="224"/>
      <c r="AB82" s="225"/>
      <c r="AC82" s="224"/>
      <c r="AD82" s="225"/>
      <c r="AE82" s="224"/>
      <c r="AF82" s="225"/>
    </row>
    <row r="83" spans="1:32" ht="15.75" customHeight="1" x14ac:dyDescent="0.2">
      <c r="A83" s="144"/>
      <c r="B83" s="226" t="s">
        <v>324</v>
      </c>
      <c r="C83" s="227"/>
      <c r="D83" s="228"/>
      <c r="E83" s="229">
        <f>B9*E81</f>
        <v>8823667.043611994</v>
      </c>
      <c r="F83" s="222"/>
      <c r="G83" s="163"/>
      <c r="H83" s="138"/>
      <c r="I83" s="138"/>
      <c r="J83" s="139"/>
      <c r="K83" s="164"/>
      <c r="L83" s="165"/>
      <c r="M83" s="141"/>
      <c r="N83" s="136"/>
      <c r="O83" s="139"/>
      <c r="P83" s="223"/>
      <c r="Q83" s="223"/>
      <c r="R83" s="225"/>
      <c r="S83" s="223"/>
      <c r="T83" s="223"/>
      <c r="U83" s="223"/>
      <c r="V83" s="223"/>
      <c r="W83" s="223"/>
      <c r="X83" s="223"/>
      <c r="Y83" s="223"/>
      <c r="Z83" s="223"/>
      <c r="AA83" s="223"/>
      <c r="AB83" s="225"/>
      <c r="AC83" s="223"/>
      <c r="AD83" s="225"/>
      <c r="AE83" s="223"/>
      <c r="AF83" s="225"/>
    </row>
    <row r="84" spans="1:32" ht="15.75" customHeight="1" x14ac:dyDescent="0.2">
      <c r="A84" s="230"/>
      <c r="B84" s="231"/>
      <c r="C84" s="231"/>
      <c r="D84" s="232"/>
      <c r="E84" s="232"/>
      <c r="F84" s="233"/>
      <c r="G84" s="234"/>
      <c r="H84" s="235"/>
      <c r="I84" s="235"/>
      <c r="J84" s="236"/>
      <c r="K84" s="237"/>
      <c r="L84" s="238"/>
      <c r="M84" s="141"/>
      <c r="N84" s="136"/>
      <c r="O84" s="1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  <c r="AA84" s="239"/>
      <c r="AB84" s="239"/>
      <c r="AC84" s="239"/>
      <c r="AD84" s="239"/>
      <c r="AE84" s="239"/>
      <c r="AF84" s="239"/>
    </row>
    <row r="85" spans="1:32" ht="15.75" customHeight="1" x14ac:dyDescent="0.2">
      <c r="A85" s="135"/>
      <c r="B85" s="221"/>
      <c r="C85" s="135"/>
      <c r="D85" s="148"/>
      <c r="E85" s="136"/>
      <c r="F85" s="182"/>
      <c r="G85" s="163"/>
      <c r="H85" s="138"/>
      <c r="I85" s="138"/>
      <c r="J85" s="139"/>
      <c r="K85" s="164"/>
      <c r="L85" s="240"/>
      <c r="M85" s="241"/>
      <c r="N85" s="136"/>
      <c r="O85" s="139"/>
      <c r="P85" s="223"/>
      <c r="Q85" s="223"/>
      <c r="R85" s="225"/>
      <c r="S85" s="224"/>
      <c r="T85" s="223"/>
      <c r="U85" s="223"/>
      <c r="V85" s="223"/>
      <c r="W85" s="223"/>
      <c r="X85" s="223"/>
      <c r="Y85" s="223"/>
      <c r="Z85" s="223"/>
      <c r="AA85" s="223"/>
      <c r="AB85" s="225"/>
      <c r="AC85" s="223"/>
      <c r="AD85" s="225"/>
      <c r="AE85" s="223"/>
      <c r="AF85" s="225"/>
    </row>
    <row r="86" spans="1:32" ht="15.75" customHeight="1" x14ac:dyDescent="0.2">
      <c r="A86" s="135"/>
      <c r="B86" s="155"/>
      <c r="C86" s="135"/>
      <c r="D86" s="136"/>
      <c r="E86" s="136"/>
      <c r="F86" s="182"/>
      <c r="G86" s="163"/>
      <c r="H86" s="138"/>
      <c r="I86" s="138"/>
      <c r="J86" s="139"/>
      <c r="K86" s="164"/>
      <c r="L86" s="240"/>
      <c r="M86" s="241"/>
      <c r="N86" s="136"/>
      <c r="O86" s="139"/>
      <c r="P86" s="223"/>
      <c r="Q86" s="223"/>
      <c r="R86" s="225"/>
      <c r="S86" s="224"/>
      <c r="T86" s="223"/>
      <c r="U86" s="224"/>
      <c r="V86" s="223"/>
      <c r="W86" s="224"/>
      <c r="X86" s="223"/>
      <c r="Y86" s="224"/>
      <c r="Z86" s="223"/>
      <c r="AA86" s="224"/>
      <c r="AB86" s="225"/>
      <c r="AC86" s="224"/>
      <c r="AD86" s="225"/>
      <c r="AE86" s="224"/>
      <c r="AF86" s="225"/>
    </row>
    <row r="87" spans="1:32" ht="15.75" customHeight="1" x14ac:dyDescent="0.2">
      <c r="A87" s="135"/>
      <c r="B87" s="155"/>
      <c r="C87" s="135"/>
      <c r="D87" s="136"/>
      <c r="E87" s="136"/>
      <c r="F87" s="182"/>
      <c r="G87" s="163"/>
      <c r="H87" s="138"/>
      <c r="I87" s="138"/>
      <c r="J87" s="139"/>
      <c r="K87" s="164"/>
      <c r="L87" s="240"/>
      <c r="M87" s="241"/>
      <c r="N87" s="136"/>
      <c r="O87" s="139"/>
      <c r="P87" s="142"/>
      <c r="Q87" s="142"/>
      <c r="R87" s="143"/>
      <c r="S87" s="142"/>
      <c r="T87" s="142"/>
      <c r="U87" s="142"/>
      <c r="V87" s="142"/>
      <c r="W87" s="142"/>
      <c r="X87" s="142"/>
      <c r="Y87" s="142"/>
      <c r="Z87" s="142"/>
      <c r="AA87" s="142"/>
      <c r="AB87" s="143"/>
      <c r="AC87" s="142"/>
      <c r="AD87" s="143"/>
      <c r="AE87" s="142"/>
      <c r="AF87" s="143"/>
    </row>
    <row r="88" spans="1:32" ht="15.75" customHeight="1" x14ac:dyDescent="0.2">
      <c r="A88" s="135"/>
      <c r="B88" s="155"/>
      <c r="C88" s="135"/>
      <c r="D88" s="136"/>
      <c r="E88" s="136"/>
      <c r="F88" s="182"/>
      <c r="G88" s="163"/>
      <c r="H88" s="138"/>
      <c r="I88" s="138"/>
      <c r="J88" s="139"/>
      <c r="K88" s="164"/>
      <c r="L88" s="240"/>
      <c r="M88" s="241"/>
      <c r="N88" s="136"/>
      <c r="O88" s="139"/>
      <c r="P88" s="142"/>
      <c r="Q88" s="142"/>
      <c r="R88" s="143"/>
      <c r="S88" s="142"/>
      <c r="T88" s="142"/>
      <c r="U88" s="142"/>
      <c r="V88" s="142"/>
      <c r="W88" s="142"/>
      <c r="X88" s="142"/>
      <c r="Y88" s="142"/>
      <c r="Z88" s="142"/>
      <c r="AA88" s="142"/>
      <c r="AB88" s="143"/>
      <c r="AC88" s="142"/>
      <c r="AD88" s="143"/>
      <c r="AE88" s="142"/>
      <c r="AF88" s="143"/>
    </row>
    <row r="89" spans="1:32" ht="15.75" customHeight="1" x14ac:dyDescent="0.2">
      <c r="A89" s="135"/>
      <c r="B89" s="155"/>
      <c r="C89" s="135"/>
      <c r="D89" s="136"/>
      <c r="E89" s="136"/>
      <c r="F89" s="182"/>
      <c r="G89" s="163"/>
      <c r="H89" s="138"/>
      <c r="I89" s="138"/>
      <c r="J89" s="139"/>
      <c r="K89" s="164"/>
      <c r="L89" s="240"/>
      <c r="M89" s="241"/>
      <c r="N89" s="136"/>
      <c r="O89" s="139"/>
      <c r="P89" s="142"/>
      <c r="Q89" s="142"/>
      <c r="R89" s="143"/>
      <c r="S89" s="142"/>
      <c r="T89" s="142"/>
      <c r="U89" s="142"/>
      <c r="V89" s="142"/>
      <c r="W89" s="142"/>
      <c r="X89" s="142"/>
      <c r="Y89" s="142"/>
      <c r="Z89" s="142"/>
      <c r="AA89" s="142"/>
      <c r="AB89" s="143"/>
      <c r="AC89" s="142"/>
      <c r="AD89" s="143"/>
      <c r="AE89" s="142"/>
      <c r="AF89" s="143"/>
    </row>
    <row r="90" spans="1:32" ht="15.75" customHeight="1" x14ac:dyDescent="0.2">
      <c r="A90" s="135"/>
      <c r="B90" s="155"/>
      <c r="C90" s="135"/>
      <c r="D90" s="136"/>
      <c r="E90" s="136"/>
      <c r="F90" s="182"/>
      <c r="G90" s="163"/>
      <c r="H90" s="138"/>
      <c r="I90" s="138"/>
      <c r="J90" s="139"/>
      <c r="K90" s="164"/>
      <c r="L90" s="240"/>
      <c r="M90" s="241"/>
      <c r="N90" s="136"/>
      <c r="O90" s="139"/>
      <c r="P90" s="142"/>
      <c r="Q90" s="142"/>
      <c r="R90" s="143"/>
      <c r="S90" s="142"/>
      <c r="T90" s="142"/>
      <c r="U90" s="142"/>
      <c r="V90" s="142"/>
      <c r="W90" s="142"/>
      <c r="X90" s="142"/>
      <c r="Y90" s="142"/>
      <c r="Z90" s="142"/>
      <c r="AA90" s="142"/>
      <c r="AB90" s="143"/>
      <c r="AC90" s="142"/>
      <c r="AD90" s="143"/>
      <c r="AE90" s="142"/>
      <c r="AF90" s="143"/>
    </row>
    <row r="91" spans="1:32" ht="15.75" customHeight="1" x14ac:dyDescent="0.2">
      <c r="A91" s="135"/>
      <c r="B91" s="155"/>
      <c r="C91" s="135"/>
      <c r="D91" s="136"/>
      <c r="E91" s="136"/>
      <c r="F91" s="182"/>
      <c r="G91" s="163"/>
      <c r="H91" s="138"/>
      <c r="I91" s="138"/>
      <c r="J91" s="139"/>
      <c r="K91" s="164"/>
      <c r="L91" s="240"/>
      <c r="M91" s="241"/>
      <c r="N91" s="136"/>
      <c r="O91" s="139"/>
      <c r="P91" s="142"/>
      <c r="Q91" s="142"/>
      <c r="R91" s="143"/>
      <c r="S91" s="142"/>
      <c r="T91" s="142"/>
      <c r="U91" s="142"/>
      <c r="V91" s="142"/>
      <c r="W91" s="142"/>
      <c r="X91" s="142"/>
      <c r="Y91" s="142"/>
      <c r="Z91" s="142"/>
      <c r="AA91" s="142"/>
      <c r="AB91" s="143"/>
      <c r="AC91" s="142"/>
      <c r="AD91" s="143"/>
      <c r="AE91" s="142"/>
      <c r="AF91" s="143"/>
    </row>
    <row r="92" spans="1:32" ht="15.75" customHeight="1" x14ac:dyDescent="0.2">
      <c r="A92" s="135"/>
      <c r="B92" s="155"/>
      <c r="C92" s="135"/>
      <c r="D92" s="136"/>
      <c r="E92" s="136"/>
      <c r="F92" s="182"/>
      <c r="G92" s="163"/>
      <c r="H92" s="138"/>
      <c r="I92" s="138"/>
      <c r="J92" s="139"/>
      <c r="K92" s="164"/>
      <c r="L92" s="240"/>
      <c r="M92" s="241"/>
      <c r="N92" s="136"/>
      <c r="O92" s="139"/>
      <c r="P92" s="142"/>
      <c r="Q92" s="142"/>
      <c r="R92" s="143"/>
      <c r="S92" s="142"/>
      <c r="T92" s="142"/>
      <c r="U92" s="142"/>
      <c r="V92" s="142"/>
      <c r="W92" s="142"/>
      <c r="X92" s="142"/>
      <c r="Y92" s="142"/>
      <c r="Z92" s="142"/>
      <c r="AA92" s="142"/>
      <c r="AB92" s="143"/>
      <c r="AC92" s="142"/>
      <c r="AD92" s="143"/>
      <c r="AE92" s="142"/>
      <c r="AF92" s="143"/>
    </row>
    <row r="93" spans="1:32" ht="15.75" customHeight="1" x14ac:dyDescent="0.2">
      <c r="A93" s="135"/>
      <c r="B93" s="155"/>
      <c r="C93" s="135"/>
      <c r="D93" s="136"/>
      <c r="E93" s="136"/>
      <c r="F93" s="182"/>
      <c r="G93" s="163"/>
      <c r="H93" s="138"/>
      <c r="I93" s="138"/>
      <c r="J93" s="139"/>
      <c r="K93" s="164"/>
      <c r="L93" s="240"/>
      <c r="M93" s="241"/>
      <c r="N93" s="136"/>
      <c r="O93" s="139"/>
      <c r="P93" s="142"/>
      <c r="Q93" s="142"/>
      <c r="R93" s="143"/>
      <c r="S93" s="142"/>
      <c r="T93" s="142"/>
      <c r="U93" s="142"/>
      <c r="V93" s="142"/>
      <c r="W93" s="142"/>
      <c r="X93" s="142"/>
      <c r="Y93" s="142"/>
      <c r="Z93" s="142"/>
      <c r="AA93" s="142"/>
      <c r="AB93" s="143"/>
      <c r="AC93" s="142"/>
      <c r="AD93" s="143"/>
      <c r="AE93" s="142"/>
      <c r="AF93" s="143"/>
    </row>
    <row r="94" spans="1:32" ht="15.75" customHeight="1" x14ac:dyDescent="0.2">
      <c r="A94" s="135"/>
      <c r="B94" s="155"/>
      <c r="C94" s="135"/>
      <c r="D94" s="136"/>
      <c r="E94" s="136"/>
      <c r="F94" s="182"/>
      <c r="G94" s="163"/>
      <c r="H94" s="138"/>
      <c r="I94" s="138"/>
      <c r="J94" s="139"/>
      <c r="K94" s="164"/>
      <c r="L94" s="240"/>
      <c r="M94" s="241"/>
      <c r="N94" s="136"/>
      <c r="O94" s="139"/>
      <c r="P94" s="142"/>
      <c r="Q94" s="142"/>
      <c r="R94" s="143"/>
      <c r="S94" s="142"/>
      <c r="T94" s="142"/>
      <c r="U94" s="142"/>
      <c r="V94" s="142"/>
      <c r="W94" s="142"/>
      <c r="X94" s="142"/>
      <c r="Y94" s="142"/>
      <c r="Z94" s="142"/>
      <c r="AA94" s="142"/>
      <c r="AB94" s="143"/>
      <c r="AC94" s="142"/>
      <c r="AD94" s="143"/>
      <c r="AE94" s="142"/>
      <c r="AF94" s="143"/>
    </row>
    <row r="95" spans="1:32" ht="15.75" customHeight="1" x14ac:dyDescent="0.2">
      <c r="A95" s="135"/>
      <c r="B95" s="155"/>
      <c r="C95" s="135"/>
      <c r="D95" s="136"/>
      <c r="E95" s="136"/>
      <c r="F95" s="182"/>
      <c r="G95" s="163"/>
      <c r="H95" s="138"/>
      <c r="I95" s="138"/>
      <c r="J95" s="139"/>
      <c r="K95" s="164"/>
      <c r="L95" s="240"/>
      <c r="M95" s="241"/>
      <c r="N95" s="136"/>
      <c r="O95" s="139"/>
      <c r="P95" s="142"/>
      <c r="Q95" s="142"/>
      <c r="R95" s="143"/>
      <c r="S95" s="142"/>
      <c r="T95" s="142"/>
      <c r="U95" s="142"/>
      <c r="V95" s="142"/>
      <c r="W95" s="142"/>
      <c r="X95" s="142"/>
      <c r="Y95" s="142"/>
      <c r="Z95" s="142"/>
      <c r="AA95" s="142"/>
      <c r="AB95" s="143"/>
      <c r="AC95" s="142"/>
      <c r="AD95" s="143"/>
      <c r="AE95" s="142"/>
      <c r="AF95" s="143"/>
    </row>
    <row r="96" spans="1:32" ht="15.75" customHeight="1" x14ac:dyDescent="0.2">
      <c r="A96" s="135"/>
      <c r="B96" s="155"/>
      <c r="C96" s="135"/>
      <c r="D96" s="136"/>
      <c r="E96" s="136"/>
      <c r="F96" s="182"/>
      <c r="G96" s="163"/>
      <c r="H96" s="138"/>
      <c r="I96" s="138"/>
      <c r="J96" s="139"/>
      <c r="K96" s="164"/>
      <c r="L96" s="240"/>
      <c r="M96" s="241"/>
      <c r="N96" s="136"/>
      <c r="O96" s="139"/>
      <c r="P96" s="142"/>
      <c r="Q96" s="142"/>
      <c r="R96" s="143"/>
      <c r="S96" s="142"/>
      <c r="T96" s="142"/>
      <c r="U96" s="142"/>
      <c r="V96" s="142"/>
      <c r="W96" s="142"/>
      <c r="X96" s="142"/>
      <c r="Y96" s="142"/>
      <c r="Z96" s="142"/>
      <c r="AA96" s="142"/>
      <c r="AB96" s="143"/>
      <c r="AC96" s="142"/>
      <c r="AD96" s="143"/>
      <c r="AE96" s="142"/>
      <c r="AF96" s="143"/>
    </row>
    <row r="97" spans="1:32" ht="15.75" customHeight="1" x14ac:dyDescent="0.2">
      <c r="A97" s="135"/>
      <c r="B97" s="155"/>
      <c r="C97" s="135"/>
      <c r="D97" s="136"/>
      <c r="E97" s="136"/>
      <c r="F97" s="182"/>
      <c r="G97" s="163"/>
      <c r="H97" s="138"/>
      <c r="I97" s="138"/>
      <c r="J97" s="139"/>
      <c r="K97" s="164"/>
      <c r="L97" s="240"/>
      <c r="M97" s="241"/>
      <c r="N97" s="136"/>
      <c r="O97" s="139"/>
      <c r="P97" s="142"/>
      <c r="Q97" s="142"/>
      <c r="R97" s="143"/>
      <c r="S97" s="142"/>
      <c r="T97" s="142"/>
      <c r="U97" s="142"/>
      <c r="V97" s="142"/>
      <c r="W97" s="142"/>
      <c r="X97" s="142"/>
      <c r="Y97" s="142"/>
      <c r="Z97" s="142"/>
      <c r="AA97" s="142"/>
      <c r="AB97" s="143"/>
      <c r="AC97" s="142"/>
      <c r="AD97" s="143"/>
      <c r="AE97" s="142"/>
      <c r="AF97" s="143"/>
    </row>
    <row r="98" spans="1:32" ht="15.75" customHeight="1" x14ac:dyDescent="0.2">
      <c r="A98" s="135"/>
      <c r="B98" s="155"/>
      <c r="C98" s="135"/>
      <c r="D98" s="136"/>
      <c r="E98" s="136"/>
      <c r="F98" s="182"/>
      <c r="G98" s="163"/>
      <c r="H98" s="138"/>
      <c r="I98" s="138"/>
      <c r="J98" s="139"/>
      <c r="K98" s="164"/>
      <c r="L98" s="240"/>
      <c r="M98" s="241"/>
      <c r="N98" s="136"/>
      <c r="O98" s="139"/>
      <c r="P98" s="142"/>
      <c r="Q98" s="142"/>
      <c r="R98" s="143"/>
      <c r="S98" s="142"/>
      <c r="T98" s="142"/>
      <c r="U98" s="142"/>
      <c r="V98" s="142"/>
      <c r="W98" s="142"/>
      <c r="X98" s="142"/>
      <c r="Y98" s="142"/>
      <c r="Z98" s="142"/>
      <c r="AA98" s="142"/>
      <c r="AB98" s="143"/>
      <c r="AC98" s="142"/>
      <c r="AD98" s="143"/>
      <c r="AE98" s="142"/>
      <c r="AF98" s="143"/>
    </row>
    <row r="99" spans="1:32" ht="15.75" customHeight="1" x14ac:dyDescent="0.2">
      <c r="A99" s="135"/>
      <c r="B99" s="155"/>
      <c r="C99" s="135"/>
      <c r="D99" s="136"/>
      <c r="E99" s="136"/>
      <c r="F99" s="182"/>
      <c r="G99" s="163"/>
      <c r="H99" s="138"/>
      <c r="I99" s="138"/>
      <c r="J99" s="139"/>
      <c r="K99" s="164"/>
      <c r="L99" s="240"/>
      <c r="M99" s="241"/>
      <c r="N99" s="136"/>
      <c r="O99" s="139"/>
      <c r="P99" s="142"/>
      <c r="Q99" s="142"/>
      <c r="R99" s="143"/>
      <c r="S99" s="142"/>
      <c r="T99" s="142"/>
      <c r="U99" s="142"/>
      <c r="V99" s="142"/>
      <c r="W99" s="142"/>
      <c r="X99" s="142"/>
      <c r="Y99" s="142"/>
      <c r="Z99" s="142"/>
      <c r="AA99" s="142"/>
      <c r="AB99" s="143"/>
      <c r="AC99" s="142"/>
      <c r="AD99" s="143"/>
      <c r="AE99" s="142"/>
      <c r="AF99" s="143"/>
    </row>
    <row r="100" spans="1:32" ht="15.75" customHeight="1" x14ac:dyDescent="0.2">
      <c r="A100" s="135"/>
      <c r="B100" s="155"/>
      <c r="C100" s="135"/>
      <c r="D100" s="136"/>
      <c r="E100" s="136"/>
      <c r="F100" s="182"/>
      <c r="G100" s="163"/>
      <c r="H100" s="138"/>
      <c r="I100" s="138"/>
      <c r="J100" s="139"/>
      <c r="K100" s="164"/>
      <c r="L100" s="240"/>
      <c r="M100" s="241"/>
      <c r="N100" s="136"/>
      <c r="O100" s="139"/>
      <c r="P100" s="142"/>
      <c r="Q100" s="142"/>
      <c r="R100" s="143"/>
      <c r="S100" s="142"/>
      <c r="T100" s="142"/>
      <c r="U100" s="142"/>
      <c r="V100" s="142"/>
      <c r="W100" s="142"/>
      <c r="X100" s="142"/>
      <c r="Y100" s="142"/>
      <c r="Z100" s="142"/>
      <c r="AA100" s="142"/>
      <c r="AB100" s="143"/>
      <c r="AC100" s="142"/>
      <c r="AD100" s="143"/>
      <c r="AE100" s="142"/>
      <c r="AF100" s="143"/>
    </row>
    <row r="101" spans="1:32" ht="15.75" customHeight="1" x14ac:dyDescent="0.2">
      <c r="A101" s="135"/>
      <c r="B101" s="155"/>
      <c r="C101" s="135"/>
      <c r="D101" s="136"/>
      <c r="E101" s="136"/>
      <c r="F101" s="182"/>
      <c r="G101" s="163"/>
      <c r="H101" s="138"/>
      <c r="I101" s="138"/>
      <c r="J101" s="139"/>
      <c r="K101" s="164"/>
      <c r="L101" s="240"/>
      <c r="M101" s="241"/>
      <c r="N101" s="136"/>
      <c r="O101" s="139"/>
      <c r="P101" s="142"/>
      <c r="Q101" s="142"/>
      <c r="R101" s="143"/>
      <c r="S101" s="142"/>
      <c r="T101" s="142"/>
      <c r="U101" s="142"/>
      <c r="V101" s="142"/>
      <c r="W101" s="142"/>
      <c r="X101" s="142"/>
      <c r="Y101" s="142"/>
      <c r="Z101" s="142"/>
      <c r="AA101" s="142"/>
      <c r="AB101" s="143"/>
      <c r="AC101" s="142"/>
      <c r="AD101" s="143"/>
      <c r="AE101" s="142"/>
      <c r="AF101" s="143"/>
    </row>
    <row r="102" spans="1:32" ht="15.75" customHeight="1" x14ac:dyDescent="0.2">
      <c r="A102" s="135"/>
      <c r="B102" s="155"/>
      <c r="C102" s="135"/>
      <c r="D102" s="136"/>
      <c r="E102" s="136"/>
      <c r="F102" s="182"/>
      <c r="G102" s="163"/>
      <c r="H102" s="138"/>
      <c r="I102" s="138"/>
      <c r="J102" s="139"/>
      <c r="K102" s="164"/>
      <c r="L102" s="240"/>
      <c r="M102" s="241"/>
      <c r="N102" s="136"/>
      <c r="O102" s="139"/>
      <c r="P102" s="142"/>
      <c r="Q102" s="142"/>
      <c r="R102" s="143"/>
      <c r="S102" s="142"/>
      <c r="T102" s="142"/>
      <c r="U102" s="142"/>
      <c r="V102" s="142"/>
      <c r="W102" s="142"/>
      <c r="X102" s="142"/>
      <c r="Y102" s="142"/>
      <c r="Z102" s="142"/>
      <c r="AA102" s="142"/>
      <c r="AB102" s="143"/>
      <c r="AC102" s="142"/>
      <c r="AD102" s="143"/>
      <c r="AE102" s="142"/>
      <c r="AF102" s="143"/>
    </row>
    <row r="103" spans="1:32" ht="15.75" customHeight="1" x14ac:dyDescent="0.2">
      <c r="A103" s="135"/>
      <c r="B103" s="155"/>
      <c r="C103" s="135"/>
      <c r="D103" s="136"/>
      <c r="E103" s="136"/>
      <c r="F103" s="182"/>
      <c r="G103" s="163"/>
      <c r="H103" s="138"/>
      <c r="I103" s="138"/>
      <c r="J103" s="139"/>
      <c r="K103" s="164"/>
      <c r="L103" s="240"/>
      <c r="M103" s="241"/>
      <c r="N103" s="136"/>
      <c r="O103" s="139"/>
      <c r="P103" s="142"/>
      <c r="Q103" s="142"/>
      <c r="R103" s="143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3"/>
      <c r="AC103" s="142"/>
      <c r="AD103" s="143"/>
      <c r="AE103" s="142"/>
      <c r="AF103" s="143"/>
    </row>
    <row r="104" spans="1:32" ht="15.75" customHeight="1" x14ac:dyDescent="0.2">
      <c r="A104" s="135"/>
      <c r="B104" s="155"/>
      <c r="C104" s="135"/>
      <c r="D104" s="148"/>
      <c r="E104" s="136"/>
      <c r="F104" s="182"/>
      <c r="G104" s="163"/>
      <c r="H104" s="138"/>
      <c r="I104" s="138"/>
      <c r="J104" s="139"/>
      <c r="K104" s="164"/>
      <c r="L104" s="240"/>
      <c r="M104" s="241"/>
      <c r="N104" s="136"/>
      <c r="O104" s="139"/>
      <c r="P104" s="142"/>
      <c r="Q104" s="142"/>
      <c r="R104" s="143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3"/>
      <c r="AC104" s="142"/>
      <c r="AD104" s="143"/>
      <c r="AE104" s="142"/>
      <c r="AF104" s="143"/>
    </row>
    <row r="105" spans="1:32" ht="15.75" customHeight="1" x14ac:dyDescent="0.2">
      <c r="A105" s="135"/>
      <c r="B105" s="155"/>
      <c r="C105" s="135"/>
      <c r="D105" s="148"/>
      <c r="E105" s="136"/>
      <c r="F105" s="182"/>
      <c r="G105" s="163"/>
      <c r="H105" s="138"/>
      <c r="I105" s="138"/>
      <c r="J105" s="139"/>
      <c r="K105" s="164"/>
      <c r="L105" s="240"/>
      <c r="M105" s="241"/>
      <c r="N105" s="136"/>
      <c r="O105" s="139"/>
      <c r="P105" s="142"/>
      <c r="Q105" s="142"/>
      <c r="R105" s="143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3"/>
      <c r="AC105" s="142"/>
      <c r="AD105" s="143"/>
      <c r="AE105" s="142"/>
      <c r="AF105" s="143"/>
    </row>
    <row r="106" spans="1:32" ht="15.75" customHeight="1" x14ac:dyDescent="0.2">
      <c r="A106" s="135"/>
      <c r="B106" s="155"/>
      <c r="C106" s="135"/>
      <c r="D106" s="148"/>
      <c r="E106" s="136"/>
      <c r="F106" s="182"/>
      <c r="G106" s="163"/>
      <c r="H106" s="138"/>
      <c r="I106" s="138"/>
      <c r="J106" s="139"/>
      <c r="K106" s="164"/>
      <c r="L106" s="240"/>
      <c r="M106" s="241"/>
      <c r="N106" s="136"/>
      <c r="O106" s="139"/>
      <c r="P106" s="142"/>
      <c r="Q106" s="142"/>
      <c r="R106" s="143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3"/>
      <c r="AC106" s="142"/>
      <c r="AD106" s="143"/>
      <c r="AE106" s="142"/>
      <c r="AF106" s="143"/>
    </row>
    <row r="107" spans="1:32" ht="15.75" customHeight="1" x14ac:dyDescent="0.2">
      <c r="A107" s="135"/>
      <c r="B107" s="155"/>
      <c r="C107" s="135"/>
      <c r="D107" s="148"/>
      <c r="E107" s="136"/>
      <c r="F107" s="182"/>
      <c r="G107" s="163"/>
      <c r="H107" s="138"/>
      <c r="I107" s="138"/>
      <c r="J107" s="139"/>
      <c r="K107" s="164"/>
      <c r="L107" s="240"/>
      <c r="M107" s="241"/>
      <c r="N107" s="136"/>
      <c r="O107" s="139"/>
      <c r="P107" s="142"/>
      <c r="Q107" s="142"/>
      <c r="R107" s="143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3"/>
      <c r="AC107" s="142"/>
      <c r="AD107" s="143"/>
      <c r="AE107" s="142"/>
      <c r="AF107" s="143"/>
    </row>
    <row r="108" spans="1:32" ht="15.75" customHeight="1" x14ac:dyDescent="0.2">
      <c r="A108" s="135"/>
      <c r="B108" s="155"/>
      <c r="C108" s="135"/>
      <c r="D108" s="148"/>
      <c r="E108" s="136"/>
      <c r="F108" s="182"/>
      <c r="G108" s="163"/>
      <c r="H108" s="138"/>
      <c r="I108" s="138"/>
      <c r="J108" s="139"/>
      <c r="K108" s="164"/>
      <c r="L108" s="240"/>
      <c r="M108" s="241"/>
      <c r="N108" s="136"/>
      <c r="O108" s="139"/>
      <c r="P108" s="142"/>
      <c r="Q108" s="142"/>
      <c r="R108" s="143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3"/>
      <c r="AC108" s="142"/>
      <c r="AD108" s="143"/>
      <c r="AE108" s="142"/>
      <c r="AF108" s="143"/>
    </row>
    <row r="109" spans="1:32" ht="15.75" customHeight="1" x14ac:dyDescent="0.2">
      <c r="A109" s="135"/>
      <c r="B109" s="155"/>
      <c r="C109" s="135"/>
      <c r="D109" s="148"/>
      <c r="E109" s="136"/>
      <c r="F109" s="182"/>
      <c r="G109" s="163"/>
      <c r="H109" s="138"/>
      <c r="I109" s="138"/>
      <c r="J109" s="139"/>
      <c r="K109" s="164"/>
      <c r="L109" s="240"/>
      <c r="M109" s="241"/>
      <c r="N109" s="136"/>
      <c r="O109" s="139"/>
      <c r="P109" s="142"/>
      <c r="Q109" s="142"/>
      <c r="R109" s="143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3"/>
      <c r="AC109" s="142"/>
      <c r="AD109" s="143"/>
      <c r="AE109" s="142"/>
      <c r="AF109" s="143"/>
    </row>
    <row r="110" spans="1:32" ht="15.75" customHeight="1" x14ac:dyDescent="0.2">
      <c r="A110" s="135"/>
      <c r="B110" s="155"/>
      <c r="C110" s="135"/>
      <c r="D110" s="148"/>
      <c r="E110" s="136"/>
      <c r="F110" s="182"/>
      <c r="G110" s="163"/>
      <c r="H110" s="138"/>
      <c r="I110" s="138"/>
      <c r="J110" s="139"/>
      <c r="K110" s="164"/>
      <c r="L110" s="240"/>
      <c r="M110" s="241"/>
      <c r="N110" s="136"/>
      <c r="O110" s="139"/>
      <c r="P110" s="142"/>
      <c r="Q110" s="142"/>
      <c r="R110" s="143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3"/>
      <c r="AC110" s="142"/>
      <c r="AD110" s="143"/>
      <c r="AE110" s="142"/>
      <c r="AF110" s="143"/>
    </row>
    <row r="111" spans="1:32" ht="15.75" customHeight="1" x14ac:dyDescent="0.2">
      <c r="A111" s="135"/>
      <c r="B111" s="155"/>
      <c r="C111" s="135"/>
      <c r="D111" s="148"/>
      <c r="E111" s="136"/>
      <c r="F111" s="182"/>
      <c r="G111" s="163"/>
      <c r="H111" s="138"/>
      <c r="I111" s="138"/>
      <c r="J111" s="139"/>
      <c r="K111" s="164"/>
      <c r="L111" s="240"/>
      <c r="M111" s="241"/>
      <c r="N111" s="136"/>
      <c r="O111" s="139"/>
      <c r="P111" s="142"/>
      <c r="Q111" s="142"/>
      <c r="R111" s="143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3"/>
      <c r="AC111" s="142"/>
      <c r="AD111" s="143"/>
      <c r="AE111" s="142"/>
      <c r="AF111" s="143"/>
    </row>
    <row r="112" spans="1:32" ht="15.75" customHeight="1" x14ac:dyDescent="0.2">
      <c r="A112" s="135"/>
      <c r="B112" s="155"/>
      <c r="C112" s="135"/>
      <c r="D112" s="148"/>
      <c r="E112" s="136"/>
      <c r="F112" s="182"/>
      <c r="G112" s="163"/>
      <c r="H112" s="138"/>
      <c r="I112" s="138"/>
      <c r="J112" s="139"/>
      <c r="K112" s="164"/>
      <c r="L112" s="240"/>
      <c r="M112" s="241"/>
      <c r="N112" s="136"/>
      <c r="O112" s="139"/>
      <c r="P112" s="142"/>
      <c r="Q112" s="142"/>
      <c r="R112" s="143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3"/>
      <c r="AC112" s="142"/>
      <c r="AD112" s="143"/>
      <c r="AE112" s="142"/>
      <c r="AF112" s="143"/>
    </row>
    <row r="113" spans="1:32" ht="15.75" customHeight="1" x14ac:dyDescent="0.2">
      <c r="A113" s="135"/>
      <c r="B113" s="155"/>
      <c r="C113" s="135"/>
      <c r="D113" s="136"/>
      <c r="E113" s="136"/>
      <c r="F113" s="182"/>
      <c r="G113" s="163"/>
      <c r="H113" s="138"/>
      <c r="I113" s="138"/>
      <c r="J113" s="139"/>
      <c r="K113" s="164"/>
      <c r="L113" s="240"/>
      <c r="M113" s="241"/>
      <c r="N113" s="136"/>
      <c r="O113" s="139"/>
      <c r="P113" s="142"/>
      <c r="Q113" s="142"/>
      <c r="R113" s="143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3"/>
      <c r="AC113" s="142"/>
      <c r="AD113" s="143"/>
      <c r="AE113" s="142"/>
      <c r="AF113" s="143"/>
    </row>
    <row r="114" spans="1:32" ht="15.75" customHeight="1" x14ac:dyDescent="0.2">
      <c r="A114" s="135"/>
      <c r="B114" s="155"/>
      <c r="C114" s="135"/>
      <c r="D114" s="136"/>
      <c r="E114" s="136"/>
      <c r="F114" s="182"/>
      <c r="G114" s="163"/>
      <c r="H114" s="138"/>
      <c r="I114" s="138"/>
      <c r="J114" s="139"/>
      <c r="K114" s="164"/>
      <c r="L114" s="240"/>
      <c r="M114" s="241"/>
      <c r="N114" s="136"/>
      <c r="O114" s="139"/>
      <c r="P114" s="142"/>
      <c r="Q114" s="142"/>
      <c r="R114" s="143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3"/>
      <c r="AC114" s="142"/>
      <c r="AD114" s="143"/>
      <c r="AE114" s="142"/>
      <c r="AF114" s="143"/>
    </row>
    <row r="115" spans="1:32" ht="15.75" customHeight="1" x14ac:dyDescent="0.2">
      <c r="A115" s="135"/>
      <c r="B115" s="155"/>
      <c r="C115" s="135"/>
      <c r="D115" s="136"/>
      <c r="E115" s="136"/>
      <c r="F115" s="182"/>
      <c r="G115" s="163"/>
      <c r="H115" s="138"/>
      <c r="I115" s="138"/>
      <c r="J115" s="139"/>
      <c r="K115" s="164"/>
      <c r="L115" s="240"/>
      <c r="M115" s="241"/>
      <c r="N115" s="136"/>
      <c r="O115" s="139"/>
      <c r="P115" s="142"/>
      <c r="Q115" s="142"/>
      <c r="R115" s="143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3"/>
      <c r="AC115" s="142"/>
      <c r="AD115" s="143"/>
      <c r="AE115" s="142"/>
      <c r="AF115" s="143"/>
    </row>
    <row r="116" spans="1:32" ht="15.75" customHeight="1" x14ac:dyDescent="0.2">
      <c r="A116" s="135"/>
      <c r="B116" s="155"/>
      <c r="C116" s="135"/>
      <c r="D116" s="136"/>
      <c r="E116" s="136"/>
      <c r="F116" s="182"/>
      <c r="G116" s="163"/>
      <c r="H116" s="138"/>
      <c r="I116" s="138"/>
      <c r="J116" s="139"/>
      <c r="K116" s="164"/>
      <c r="L116" s="240"/>
      <c r="M116" s="241"/>
      <c r="N116" s="136"/>
      <c r="O116" s="139"/>
      <c r="P116" s="142"/>
      <c r="Q116" s="142"/>
      <c r="R116" s="143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3"/>
      <c r="AC116" s="142"/>
      <c r="AD116" s="143"/>
      <c r="AE116" s="142"/>
      <c r="AF116" s="143"/>
    </row>
    <row r="117" spans="1:32" ht="15.75" customHeight="1" x14ac:dyDescent="0.2">
      <c r="A117" s="135"/>
      <c r="B117" s="155"/>
      <c r="C117" s="135"/>
      <c r="D117" s="136"/>
      <c r="E117" s="136"/>
      <c r="F117" s="182"/>
      <c r="G117" s="163"/>
      <c r="H117" s="138"/>
      <c r="I117" s="138"/>
      <c r="J117" s="139"/>
      <c r="K117" s="164"/>
      <c r="L117" s="240"/>
      <c r="M117" s="241"/>
      <c r="N117" s="136"/>
      <c r="O117" s="139"/>
      <c r="P117" s="142"/>
      <c r="Q117" s="142"/>
      <c r="R117" s="143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3"/>
      <c r="AC117" s="142"/>
      <c r="AD117" s="143"/>
      <c r="AE117" s="142"/>
      <c r="AF117" s="143"/>
    </row>
    <row r="118" spans="1:32" ht="15.75" customHeight="1" x14ac:dyDescent="0.2">
      <c r="A118" s="135"/>
      <c r="B118" s="155"/>
      <c r="C118" s="135"/>
      <c r="D118" s="136"/>
      <c r="E118" s="136"/>
      <c r="F118" s="182"/>
      <c r="G118" s="163"/>
      <c r="H118" s="138"/>
      <c r="I118" s="138"/>
      <c r="J118" s="139"/>
      <c r="K118" s="164"/>
      <c r="L118" s="240"/>
      <c r="M118" s="241"/>
      <c r="N118" s="136"/>
      <c r="O118" s="139"/>
      <c r="P118" s="142"/>
      <c r="Q118" s="142"/>
      <c r="R118" s="143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3"/>
      <c r="AC118" s="142"/>
      <c r="AD118" s="143"/>
      <c r="AE118" s="142"/>
      <c r="AF118" s="143"/>
    </row>
    <row r="119" spans="1:32" ht="15.75" customHeight="1" x14ac:dyDescent="0.2">
      <c r="A119" s="135"/>
      <c r="B119" s="155"/>
      <c r="C119" s="135"/>
      <c r="D119" s="136"/>
      <c r="E119" s="136"/>
      <c r="F119" s="182"/>
      <c r="G119" s="163"/>
      <c r="H119" s="138"/>
      <c r="I119" s="138"/>
      <c r="J119" s="139"/>
      <c r="K119" s="164"/>
      <c r="L119" s="240"/>
      <c r="M119" s="241"/>
      <c r="N119" s="136"/>
      <c r="O119" s="139"/>
      <c r="P119" s="142"/>
      <c r="Q119" s="142"/>
      <c r="R119" s="143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3"/>
      <c r="AC119" s="142"/>
      <c r="AD119" s="143"/>
      <c r="AE119" s="142"/>
      <c r="AF119" s="143"/>
    </row>
    <row r="120" spans="1:32" ht="15.75" customHeight="1" x14ac:dyDescent="0.2">
      <c r="A120" s="135"/>
      <c r="B120" s="155"/>
      <c r="C120" s="135"/>
      <c r="D120" s="136"/>
      <c r="E120" s="136"/>
      <c r="F120" s="182"/>
      <c r="G120" s="163"/>
      <c r="H120" s="138"/>
      <c r="I120" s="138"/>
      <c r="J120" s="139"/>
      <c r="K120" s="164"/>
      <c r="L120" s="240"/>
      <c r="M120" s="241"/>
      <c r="N120" s="136"/>
      <c r="O120" s="139"/>
      <c r="P120" s="142"/>
      <c r="Q120" s="142"/>
      <c r="R120" s="143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3"/>
      <c r="AC120" s="142"/>
      <c r="AD120" s="143"/>
      <c r="AE120" s="142"/>
      <c r="AF120" s="143"/>
    </row>
    <row r="121" spans="1:32" ht="15.75" customHeight="1" x14ac:dyDescent="0.2">
      <c r="A121" s="135"/>
      <c r="B121" s="155"/>
      <c r="C121" s="135"/>
      <c r="D121" s="136"/>
      <c r="E121" s="136"/>
      <c r="F121" s="182"/>
      <c r="G121" s="163"/>
      <c r="H121" s="138"/>
      <c r="I121" s="138"/>
      <c r="J121" s="139"/>
      <c r="K121" s="164"/>
      <c r="L121" s="240"/>
      <c r="M121" s="241"/>
      <c r="N121" s="136"/>
      <c r="O121" s="139"/>
      <c r="P121" s="142"/>
      <c r="Q121" s="142"/>
      <c r="R121" s="143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3"/>
      <c r="AC121" s="142"/>
      <c r="AD121" s="143"/>
      <c r="AE121" s="142"/>
      <c r="AF121" s="143"/>
    </row>
    <row r="122" spans="1:32" ht="15.75" customHeight="1" x14ac:dyDescent="0.2">
      <c r="A122" s="135"/>
      <c r="B122" s="155"/>
      <c r="C122" s="135"/>
      <c r="D122" s="136"/>
      <c r="E122" s="136"/>
      <c r="F122" s="182"/>
      <c r="G122" s="163"/>
      <c r="H122" s="138"/>
      <c r="I122" s="138"/>
      <c r="J122" s="139"/>
      <c r="K122" s="164"/>
      <c r="L122" s="240"/>
      <c r="M122" s="241"/>
      <c r="N122" s="136"/>
      <c r="O122" s="139"/>
      <c r="P122" s="142"/>
      <c r="Q122" s="142"/>
      <c r="R122" s="143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3"/>
      <c r="AC122" s="142"/>
      <c r="AD122" s="143"/>
      <c r="AE122" s="142"/>
      <c r="AF122" s="143"/>
    </row>
    <row r="123" spans="1:32" ht="15.75" customHeight="1" x14ac:dyDescent="0.2">
      <c r="A123" s="135"/>
      <c r="B123" s="155"/>
      <c r="C123" s="135"/>
      <c r="D123" s="136"/>
      <c r="E123" s="136"/>
      <c r="F123" s="182"/>
      <c r="G123" s="163"/>
      <c r="H123" s="138"/>
      <c r="I123" s="138"/>
      <c r="J123" s="139"/>
      <c r="K123" s="164"/>
      <c r="L123" s="240"/>
      <c r="M123" s="241"/>
      <c r="N123" s="136"/>
      <c r="O123" s="139"/>
      <c r="P123" s="142"/>
      <c r="Q123" s="142"/>
      <c r="R123" s="143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3"/>
      <c r="AC123" s="142"/>
      <c r="AD123" s="143"/>
      <c r="AE123" s="142"/>
      <c r="AF123" s="143"/>
    </row>
    <row r="124" spans="1:32" ht="15.75" customHeight="1" x14ac:dyDescent="0.2">
      <c r="A124" s="135"/>
      <c r="B124" s="155"/>
      <c r="C124" s="135"/>
      <c r="D124" s="136"/>
      <c r="E124" s="136"/>
      <c r="F124" s="182"/>
      <c r="G124" s="163"/>
      <c r="H124" s="138"/>
      <c r="I124" s="138"/>
      <c r="J124" s="139"/>
      <c r="K124" s="164"/>
      <c r="L124" s="240"/>
      <c r="M124" s="241"/>
      <c r="N124" s="136"/>
      <c r="O124" s="139"/>
      <c r="P124" s="142"/>
      <c r="Q124" s="142"/>
      <c r="R124" s="143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3"/>
      <c r="AC124" s="142"/>
      <c r="AD124" s="143"/>
      <c r="AE124" s="142"/>
      <c r="AF124" s="143"/>
    </row>
    <row r="125" spans="1:32" ht="15.75" customHeight="1" x14ac:dyDescent="0.2">
      <c r="A125" s="135"/>
      <c r="B125" s="155"/>
      <c r="C125" s="135"/>
      <c r="D125" s="136"/>
      <c r="E125" s="136"/>
      <c r="F125" s="182"/>
      <c r="G125" s="163"/>
      <c r="H125" s="138"/>
      <c r="I125" s="138"/>
      <c r="J125" s="139"/>
      <c r="K125" s="164"/>
      <c r="L125" s="240"/>
      <c r="M125" s="241"/>
      <c r="N125" s="136"/>
      <c r="O125" s="139"/>
      <c r="P125" s="142"/>
      <c r="Q125" s="142"/>
      <c r="R125" s="143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3"/>
      <c r="AC125" s="142"/>
      <c r="AD125" s="143"/>
      <c r="AE125" s="142"/>
      <c r="AF125" s="143"/>
    </row>
    <row r="126" spans="1:32" ht="15.75" customHeight="1" x14ac:dyDescent="0.2">
      <c r="A126" s="135"/>
      <c r="B126" s="155"/>
      <c r="C126" s="135"/>
      <c r="D126" s="136"/>
      <c r="E126" s="136"/>
      <c r="F126" s="182"/>
      <c r="G126" s="163"/>
      <c r="H126" s="138"/>
      <c r="I126" s="138"/>
      <c r="J126" s="139"/>
      <c r="K126" s="164"/>
      <c r="L126" s="240"/>
      <c r="M126" s="241"/>
      <c r="N126" s="136"/>
      <c r="O126" s="139"/>
      <c r="P126" s="142"/>
      <c r="Q126" s="142"/>
      <c r="R126" s="143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3"/>
      <c r="AC126" s="142"/>
      <c r="AD126" s="143"/>
      <c r="AE126" s="142"/>
      <c r="AF126" s="143"/>
    </row>
    <row r="127" spans="1:32" ht="15.75" customHeight="1" x14ac:dyDescent="0.2">
      <c r="A127" s="135"/>
      <c r="B127" s="155"/>
      <c r="C127" s="135"/>
      <c r="D127" s="136"/>
      <c r="E127" s="136"/>
      <c r="F127" s="182"/>
      <c r="G127" s="163"/>
      <c r="H127" s="138"/>
      <c r="I127" s="138"/>
      <c r="J127" s="139"/>
      <c r="K127" s="164"/>
      <c r="L127" s="240"/>
      <c r="M127" s="241"/>
      <c r="N127" s="136"/>
      <c r="O127" s="139"/>
      <c r="P127" s="142"/>
      <c r="Q127" s="142"/>
      <c r="R127" s="143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3"/>
      <c r="AC127" s="142"/>
      <c r="AD127" s="143"/>
      <c r="AE127" s="142"/>
      <c r="AF127" s="143"/>
    </row>
    <row r="128" spans="1:32" ht="15.75" customHeight="1" x14ac:dyDescent="0.2">
      <c r="A128" s="135"/>
      <c r="B128" s="155"/>
      <c r="C128" s="135"/>
      <c r="D128" s="136"/>
      <c r="E128" s="136"/>
      <c r="F128" s="182"/>
      <c r="G128" s="163"/>
      <c r="H128" s="138"/>
      <c r="I128" s="138"/>
      <c r="J128" s="139"/>
      <c r="K128" s="164"/>
      <c r="L128" s="240"/>
      <c r="M128" s="241"/>
      <c r="N128" s="136"/>
      <c r="O128" s="139"/>
      <c r="P128" s="142"/>
      <c r="Q128" s="142"/>
      <c r="R128" s="143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3"/>
      <c r="AC128" s="142"/>
      <c r="AD128" s="143"/>
      <c r="AE128" s="142"/>
      <c r="AF128" s="143"/>
    </row>
    <row r="129" spans="1:32" ht="15.75" customHeight="1" x14ac:dyDescent="0.2">
      <c r="A129" s="135"/>
      <c r="B129" s="155"/>
      <c r="C129" s="135"/>
      <c r="D129" s="136"/>
      <c r="E129" s="136"/>
      <c r="F129" s="182"/>
      <c r="G129" s="163"/>
      <c r="H129" s="138"/>
      <c r="I129" s="138"/>
      <c r="J129" s="139"/>
      <c r="K129" s="164"/>
      <c r="L129" s="240"/>
      <c r="M129" s="241"/>
      <c r="N129" s="136"/>
      <c r="O129" s="139"/>
      <c r="P129" s="142"/>
      <c r="Q129" s="142"/>
      <c r="R129" s="143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3"/>
      <c r="AC129" s="142"/>
      <c r="AD129" s="143"/>
      <c r="AE129" s="142"/>
      <c r="AF129" s="143"/>
    </row>
    <row r="130" spans="1:32" ht="15.75" customHeight="1" x14ac:dyDescent="0.2">
      <c r="A130" s="135"/>
      <c r="B130" s="155"/>
      <c r="C130" s="135"/>
      <c r="D130" s="136"/>
      <c r="E130" s="136"/>
      <c r="F130" s="182"/>
      <c r="G130" s="163"/>
      <c r="H130" s="138"/>
      <c r="I130" s="138"/>
      <c r="J130" s="139"/>
      <c r="K130" s="164"/>
      <c r="L130" s="240"/>
      <c r="M130" s="241"/>
      <c r="N130" s="136"/>
      <c r="O130" s="139"/>
      <c r="P130" s="142"/>
      <c r="Q130" s="142"/>
      <c r="R130" s="143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3"/>
      <c r="AC130" s="142"/>
      <c r="AD130" s="143"/>
      <c r="AE130" s="142"/>
      <c r="AF130" s="143"/>
    </row>
    <row r="131" spans="1:32" ht="15.75" customHeight="1" x14ac:dyDescent="0.2">
      <c r="A131" s="135"/>
      <c r="B131" s="155"/>
      <c r="C131" s="135"/>
      <c r="D131" s="136"/>
      <c r="E131" s="136"/>
      <c r="F131" s="182"/>
      <c r="G131" s="163"/>
      <c r="H131" s="138"/>
      <c r="I131" s="138"/>
      <c r="J131" s="139"/>
      <c r="K131" s="164"/>
      <c r="L131" s="240"/>
      <c r="M131" s="241"/>
      <c r="N131" s="136"/>
      <c r="O131" s="139"/>
      <c r="P131" s="142"/>
      <c r="Q131" s="142"/>
      <c r="R131" s="143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3"/>
      <c r="AC131" s="142"/>
      <c r="AD131" s="143"/>
      <c r="AE131" s="142"/>
      <c r="AF131" s="143"/>
    </row>
    <row r="132" spans="1:32" ht="15.75" customHeight="1" x14ac:dyDescent="0.2">
      <c r="A132" s="135"/>
      <c r="B132" s="155"/>
      <c r="C132" s="135"/>
      <c r="D132" s="136"/>
      <c r="E132" s="136"/>
      <c r="F132" s="182"/>
      <c r="G132" s="163"/>
      <c r="H132" s="138"/>
      <c r="I132" s="138"/>
      <c r="J132" s="139"/>
      <c r="K132" s="164"/>
      <c r="L132" s="240"/>
      <c r="M132" s="241"/>
      <c r="N132" s="136"/>
      <c r="O132" s="139"/>
      <c r="P132" s="142"/>
      <c r="Q132" s="142"/>
      <c r="R132" s="143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3"/>
      <c r="AC132" s="142"/>
      <c r="AD132" s="143"/>
      <c r="AE132" s="142"/>
      <c r="AF132" s="143"/>
    </row>
    <row r="133" spans="1:32" ht="15.75" customHeight="1" x14ac:dyDescent="0.2">
      <c r="A133" s="135"/>
      <c r="B133" s="155"/>
      <c r="C133" s="135"/>
      <c r="D133" s="136"/>
      <c r="E133" s="136"/>
      <c r="F133" s="182"/>
      <c r="G133" s="163"/>
      <c r="H133" s="138"/>
      <c r="I133" s="138"/>
      <c r="J133" s="139"/>
      <c r="K133" s="164"/>
      <c r="L133" s="240"/>
      <c r="M133" s="241"/>
      <c r="N133" s="136"/>
      <c r="O133" s="139"/>
      <c r="P133" s="142"/>
      <c r="Q133" s="142"/>
      <c r="R133" s="143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3"/>
      <c r="AC133" s="142"/>
      <c r="AD133" s="143"/>
      <c r="AE133" s="142"/>
      <c r="AF133" s="143"/>
    </row>
    <row r="134" spans="1:32" ht="15.75" customHeight="1" x14ac:dyDescent="0.2">
      <c r="A134" s="135"/>
      <c r="B134" s="155"/>
      <c r="C134" s="135"/>
      <c r="D134" s="136"/>
      <c r="E134" s="136"/>
      <c r="F134" s="182"/>
      <c r="G134" s="163"/>
      <c r="H134" s="138"/>
      <c r="I134" s="138"/>
      <c r="J134" s="139"/>
      <c r="K134" s="164"/>
      <c r="L134" s="240"/>
      <c r="M134" s="241"/>
      <c r="N134" s="136"/>
      <c r="O134" s="139"/>
      <c r="P134" s="142"/>
      <c r="Q134" s="142"/>
      <c r="R134" s="143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3"/>
      <c r="AC134" s="142"/>
      <c r="AD134" s="143"/>
      <c r="AE134" s="142"/>
      <c r="AF134" s="143"/>
    </row>
    <row r="135" spans="1:32" ht="15.75" customHeight="1" x14ac:dyDescent="0.2">
      <c r="A135" s="135"/>
      <c r="B135" s="155"/>
      <c r="C135" s="135"/>
      <c r="D135" s="136"/>
      <c r="E135" s="136"/>
      <c r="F135" s="182"/>
      <c r="G135" s="163"/>
      <c r="H135" s="138"/>
      <c r="I135" s="138"/>
      <c r="J135" s="139"/>
      <c r="K135" s="164"/>
      <c r="L135" s="240"/>
      <c r="M135" s="241"/>
      <c r="N135" s="136"/>
      <c r="O135" s="139"/>
      <c r="P135" s="142"/>
      <c r="Q135" s="142"/>
      <c r="R135" s="143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3"/>
      <c r="AC135" s="142"/>
      <c r="AD135" s="143"/>
      <c r="AE135" s="142"/>
      <c r="AF135" s="143"/>
    </row>
    <row r="136" spans="1:32" ht="15.75" customHeight="1" x14ac:dyDescent="0.2">
      <c r="A136" s="135"/>
      <c r="B136" s="155"/>
      <c r="C136" s="135"/>
      <c r="D136" s="136"/>
      <c r="E136" s="136"/>
      <c r="F136" s="182"/>
      <c r="G136" s="163"/>
      <c r="H136" s="138"/>
      <c r="I136" s="138"/>
      <c r="J136" s="139"/>
      <c r="K136" s="164"/>
      <c r="L136" s="240"/>
      <c r="M136" s="241"/>
      <c r="N136" s="136"/>
      <c r="O136" s="139"/>
      <c r="P136" s="142"/>
      <c r="Q136" s="142"/>
      <c r="R136" s="143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3"/>
      <c r="AC136" s="142"/>
      <c r="AD136" s="143"/>
      <c r="AE136" s="142"/>
      <c r="AF136" s="143"/>
    </row>
    <row r="137" spans="1:32" ht="15.75" customHeight="1" x14ac:dyDescent="0.2">
      <c r="A137" s="135"/>
      <c r="B137" s="155"/>
      <c r="C137" s="135"/>
      <c r="D137" s="136"/>
      <c r="E137" s="136"/>
      <c r="F137" s="182"/>
      <c r="G137" s="163"/>
      <c r="H137" s="138"/>
      <c r="I137" s="138"/>
      <c r="J137" s="139"/>
      <c r="K137" s="164"/>
      <c r="L137" s="240"/>
      <c r="M137" s="241"/>
      <c r="N137" s="136"/>
      <c r="O137" s="139"/>
      <c r="P137" s="142"/>
      <c r="Q137" s="142"/>
      <c r="R137" s="143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3"/>
      <c r="AC137" s="142"/>
      <c r="AD137" s="143"/>
      <c r="AE137" s="142"/>
      <c r="AF137" s="143"/>
    </row>
    <row r="138" spans="1:32" ht="15.75" customHeight="1" x14ac:dyDescent="0.2">
      <c r="A138" s="135"/>
      <c r="B138" s="155"/>
      <c r="C138" s="135"/>
      <c r="D138" s="136"/>
      <c r="E138" s="136"/>
      <c r="F138" s="182"/>
      <c r="G138" s="163"/>
      <c r="H138" s="138"/>
      <c r="I138" s="138"/>
      <c r="J138" s="139"/>
      <c r="K138" s="164"/>
      <c r="L138" s="240"/>
      <c r="M138" s="241"/>
      <c r="N138" s="136"/>
      <c r="O138" s="139"/>
      <c r="P138" s="142"/>
      <c r="Q138" s="142"/>
      <c r="R138" s="143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3"/>
      <c r="AC138" s="142"/>
      <c r="AD138" s="143"/>
      <c r="AE138" s="142"/>
      <c r="AF138" s="143"/>
    </row>
    <row r="139" spans="1:32" ht="15.75" customHeight="1" x14ac:dyDescent="0.2">
      <c r="A139" s="135"/>
      <c r="B139" s="155"/>
      <c r="C139" s="135"/>
      <c r="D139" s="136"/>
      <c r="E139" s="136"/>
      <c r="F139" s="182"/>
      <c r="G139" s="163"/>
      <c r="H139" s="138"/>
      <c r="I139" s="138"/>
      <c r="J139" s="139"/>
      <c r="K139" s="164"/>
      <c r="L139" s="240"/>
      <c r="M139" s="241"/>
      <c r="N139" s="136"/>
      <c r="O139" s="139"/>
      <c r="P139" s="142"/>
      <c r="Q139" s="142"/>
      <c r="R139" s="143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3"/>
      <c r="AC139" s="142"/>
      <c r="AD139" s="143"/>
      <c r="AE139" s="142"/>
      <c r="AF139" s="143"/>
    </row>
    <row r="140" spans="1:32" ht="15.75" customHeight="1" x14ac:dyDescent="0.2">
      <c r="A140" s="135"/>
      <c r="B140" s="155"/>
      <c r="C140" s="135"/>
      <c r="D140" s="136"/>
      <c r="E140" s="136"/>
      <c r="F140" s="182"/>
      <c r="G140" s="163"/>
      <c r="H140" s="138"/>
      <c r="I140" s="138"/>
      <c r="J140" s="139"/>
      <c r="K140" s="164"/>
      <c r="L140" s="240"/>
      <c r="M140" s="241"/>
      <c r="N140" s="136"/>
      <c r="O140" s="139"/>
      <c r="P140" s="142"/>
      <c r="Q140" s="142"/>
      <c r="R140" s="143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3"/>
      <c r="AC140" s="142"/>
      <c r="AD140" s="143"/>
      <c r="AE140" s="142"/>
      <c r="AF140" s="143"/>
    </row>
    <row r="141" spans="1:32" ht="15.75" customHeight="1" x14ac:dyDescent="0.2">
      <c r="A141" s="135"/>
      <c r="B141" s="155"/>
      <c r="C141" s="135"/>
      <c r="D141" s="136"/>
      <c r="E141" s="136"/>
      <c r="F141" s="182"/>
      <c r="G141" s="163"/>
      <c r="H141" s="138"/>
      <c r="I141" s="138"/>
      <c r="J141" s="139"/>
      <c r="K141" s="164"/>
      <c r="L141" s="240"/>
      <c r="M141" s="241"/>
      <c r="N141" s="136"/>
      <c r="O141" s="139"/>
      <c r="P141" s="142"/>
      <c r="Q141" s="142"/>
      <c r="R141" s="143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3"/>
      <c r="AC141" s="142"/>
      <c r="AD141" s="143"/>
      <c r="AE141" s="142"/>
      <c r="AF141" s="143"/>
    </row>
    <row r="142" spans="1:32" ht="15.75" customHeight="1" x14ac:dyDescent="0.2">
      <c r="A142" s="135"/>
      <c r="B142" s="155"/>
      <c r="C142" s="135"/>
      <c r="D142" s="136"/>
      <c r="E142" s="136"/>
      <c r="F142" s="182"/>
      <c r="G142" s="163"/>
      <c r="H142" s="138"/>
      <c r="I142" s="138"/>
      <c r="J142" s="139"/>
      <c r="K142" s="164"/>
      <c r="L142" s="240"/>
      <c r="M142" s="241"/>
      <c r="N142" s="136"/>
      <c r="O142" s="139"/>
      <c r="P142" s="142"/>
      <c r="Q142" s="142"/>
      <c r="R142" s="143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3"/>
      <c r="AC142" s="142"/>
      <c r="AD142" s="143"/>
      <c r="AE142" s="142"/>
      <c r="AF142" s="143"/>
    </row>
    <row r="143" spans="1:32" ht="15.75" customHeight="1" x14ac:dyDescent="0.2">
      <c r="A143" s="135"/>
      <c r="B143" s="155"/>
      <c r="C143" s="135"/>
      <c r="D143" s="136"/>
      <c r="E143" s="136"/>
      <c r="F143" s="182"/>
      <c r="G143" s="163"/>
      <c r="H143" s="138"/>
      <c r="I143" s="138"/>
      <c r="J143" s="139"/>
      <c r="K143" s="164"/>
      <c r="L143" s="240"/>
      <c r="M143" s="241"/>
      <c r="N143" s="136"/>
      <c r="O143" s="139"/>
      <c r="P143" s="142"/>
      <c r="Q143" s="142"/>
      <c r="R143" s="143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3"/>
      <c r="AC143" s="142"/>
      <c r="AD143" s="143"/>
      <c r="AE143" s="142"/>
      <c r="AF143" s="143"/>
    </row>
    <row r="144" spans="1:32" ht="15.75" customHeight="1" x14ac:dyDescent="0.2">
      <c r="A144" s="135"/>
      <c r="B144" s="155"/>
      <c r="C144" s="135"/>
      <c r="D144" s="136"/>
      <c r="E144" s="136"/>
      <c r="F144" s="182"/>
      <c r="G144" s="163"/>
      <c r="H144" s="138"/>
      <c r="I144" s="138"/>
      <c r="J144" s="139"/>
      <c r="K144" s="164"/>
      <c r="L144" s="240"/>
      <c r="M144" s="241"/>
      <c r="N144" s="136"/>
      <c r="O144" s="139"/>
      <c r="P144" s="142"/>
      <c r="Q144" s="142"/>
      <c r="R144" s="143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3"/>
      <c r="AC144" s="142"/>
      <c r="AD144" s="143"/>
      <c r="AE144" s="142"/>
      <c r="AF144" s="143"/>
    </row>
    <row r="145" spans="1:32" ht="15.75" customHeight="1" x14ac:dyDescent="0.2">
      <c r="A145" s="135"/>
      <c r="B145" s="155"/>
      <c r="C145" s="135"/>
      <c r="D145" s="136"/>
      <c r="E145" s="136"/>
      <c r="F145" s="182"/>
      <c r="G145" s="163"/>
      <c r="H145" s="138"/>
      <c r="I145" s="138"/>
      <c r="J145" s="139"/>
      <c r="K145" s="164"/>
      <c r="L145" s="240"/>
      <c r="M145" s="241"/>
      <c r="N145" s="136"/>
      <c r="O145" s="139"/>
      <c r="P145" s="142"/>
      <c r="Q145" s="142"/>
      <c r="R145" s="143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3"/>
      <c r="AC145" s="142"/>
      <c r="AD145" s="143"/>
      <c r="AE145" s="142"/>
      <c r="AF145" s="143"/>
    </row>
    <row r="146" spans="1:32" ht="15.75" customHeight="1" x14ac:dyDescent="0.2">
      <c r="A146" s="135"/>
      <c r="B146" s="155"/>
      <c r="C146" s="135"/>
      <c r="D146" s="136"/>
      <c r="E146" s="136"/>
      <c r="F146" s="182"/>
      <c r="G146" s="163"/>
      <c r="H146" s="138"/>
      <c r="I146" s="138"/>
      <c r="J146" s="139"/>
      <c r="K146" s="164"/>
      <c r="L146" s="240"/>
      <c r="M146" s="241"/>
      <c r="N146" s="136"/>
      <c r="O146" s="139"/>
      <c r="P146" s="142"/>
      <c r="Q146" s="142"/>
      <c r="R146" s="143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3"/>
      <c r="AC146" s="142"/>
      <c r="AD146" s="143"/>
      <c r="AE146" s="142"/>
      <c r="AF146" s="143"/>
    </row>
    <row r="147" spans="1:32" ht="15.75" customHeight="1" x14ac:dyDescent="0.2">
      <c r="A147" s="135"/>
      <c r="B147" s="155"/>
      <c r="C147" s="135"/>
      <c r="D147" s="136"/>
      <c r="E147" s="136"/>
      <c r="F147" s="182"/>
      <c r="G147" s="163"/>
      <c r="H147" s="138"/>
      <c r="I147" s="138"/>
      <c r="J147" s="139"/>
      <c r="K147" s="164"/>
      <c r="L147" s="240"/>
      <c r="M147" s="241"/>
      <c r="N147" s="136"/>
      <c r="O147" s="139"/>
      <c r="P147" s="142"/>
      <c r="Q147" s="142"/>
      <c r="R147" s="143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3"/>
      <c r="AC147" s="142"/>
      <c r="AD147" s="143"/>
      <c r="AE147" s="142"/>
      <c r="AF147" s="143"/>
    </row>
    <row r="148" spans="1:32" ht="15.75" customHeight="1" x14ac:dyDescent="0.2">
      <c r="A148" s="135"/>
      <c r="B148" s="155"/>
      <c r="C148" s="135"/>
      <c r="D148" s="136"/>
      <c r="E148" s="136"/>
      <c r="F148" s="182"/>
      <c r="G148" s="163"/>
      <c r="H148" s="138"/>
      <c r="I148" s="138"/>
      <c r="J148" s="139"/>
      <c r="K148" s="164"/>
      <c r="L148" s="240"/>
      <c r="M148" s="241"/>
      <c r="N148" s="136"/>
      <c r="O148" s="139"/>
      <c r="P148" s="142"/>
      <c r="Q148" s="142"/>
      <c r="R148" s="143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3"/>
      <c r="AC148" s="142"/>
      <c r="AD148" s="143"/>
      <c r="AE148" s="142"/>
      <c r="AF148" s="143"/>
    </row>
    <row r="149" spans="1:32" ht="15.75" customHeight="1" x14ac:dyDescent="0.2">
      <c r="A149" s="135"/>
      <c r="B149" s="155"/>
      <c r="C149" s="135"/>
      <c r="D149" s="136"/>
      <c r="E149" s="136"/>
      <c r="F149" s="182"/>
      <c r="G149" s="163"/>
      <c r="H149" s="138"/>
      <c r="I149" s="138"/>
      <c r="J149" s="139"/>
      <c r="K149" s="164"/>
      <c r="L149" s="240"/>
      <c r="M149" s="241"/>
      <c r="N149" s="136"/>
      <c r="O149" s="139"/>
      <c r="P149" s="142"/>
      <c r="Q149" s="142"/>
      <c r="R149" s="143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3"/>
      <c r="AC149" s="142"/>
      <c r="AD149" s="143"/>
      <c r="AE149" s="142"/>
      <c r="AF149" s="143"/>
    </row>
    <row r="150" spans="1:32" ht="15.75" customHeight="1" x14ac:dyDescent="0.2">
      <c r="A150" s="135"/>
      <c r="B150" s="155"/>
      <c r="C150" s="135"/>
      <c r="D150" s="136"/>
      <c r="E150" s="136"/>
      <c r="F150" s="182"/>
      <c r="G150" s="163"/>
      <c r="H150" s="138"/>
      <c r="I150" s="138"/>
      <c r="J150" s="139"/>
      <c r="K150" s="164"/>
      <c r="L150" s="240"/>
      <c r="M150" s="241"/>
      <c r="N150" s="136"/>
      <c r="O150" s="139"/>
      <c r="P150" s="142"/>
      <c r="Q150" s="142"/>
      <c r="R150" s="143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3"/>
      <c r="AC150" s="142"/>
      <c r="AD150" s="143"/>
      <c r="AE150" s="142"/>
      <c r="AF150" s="143"/>
    </row>
    <row r="151" spans="1:32" ht="15.75" customHeight="1" x14ac:dyDescent="0.2">
      <c r="A151" s="135"/>
      <c r="B151" s="155"/>
      <c r="C151" s="135"/>
      <c r="D151" s="136"/>
      <c r="E151" s="136"/>
      <c r="F151" s="182"/>
      <c r="G151" s="163"/>
      <c r="H151" s="138"/>
      <c r="I151" s="138"/>
      <c r="J151" s="139"/>
      <c r="K151" s="164"/>
      <c r="L151" s="240"/>
      <c r="M151" s="241"/>
      <c r="N151" s="136"/>
      <c r="O151" s="139"/>
      <c r="P151" s="142"/>
      <c r="Q151" s="142"/>
      <c r="R151" s="143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3"/>
      <c r="AC151" s="142"/>
      <c r="AD151" s="143"/>
      <c r="AE151" s="142"/>
      <c r="AF151" s="143"/>
    </row>
    <row r="152" spans="1:32" ht="15.75" customHeight="1" x14ac:dyDescent="0.2">
      <c r="A152" s="135"/>
      <c r="B152" s="155"/>
      <c r="C152" s="135"/>
      <c r="D152" s="136"/>
      <c r="E152" s="136"/>
      <c r="F152" s="182"/>
      <c r="G152" s="163"/>
      <c r="H152" s="138"/>
      <c r="I152" s="138"/>
      <c r="J152" s="139"/>
      <c r="K152" s="164"/>
      <c r="L152" s="240"/>
      <c r="M152" s="241"/>
      <c r="N152" s="136"/>
      <c r="O152" s="139"/>
      <c r="P152" s="142"/>
      <c r="Q152" s="142"/>
      <c r="R152" s="143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3"/>
      <c r="AC152" s="142"/>
      <c r="AD152" s="143"/>
      <c r="AE152" s="142"/>
      <c r="AF152" s="143"/>
    </row>
    <row r="153" spans="1:32" ht="15.75" customHeight="1" x14ac:dyDescent="0.2">
      <c r="A153" s="135"/>
      <c r="B153" s="155"/>
      <c r="C153" s="135"/>
      <c r="D153" s="136"/>
      <c r="E153" s="136"/>
      <c r="F153" s="182"/>
      <c r="G153" s="163"/>
      <c r="H153" s="138"/>
      <c r="I153" s="138"/>
      <c r="J153" s="139"/>
      <c r="K153" s="164"/>
      <c r="L153" s="240"/>
      <c r="M153" s="241"/>
      <c r="N153" s="136"/>
      <c r="O153" s="139"/>
      <c r="P153" s="142"/>
      <c r="Q153" s="142"/>
      <c r="R153" s="143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3"/>
      <c r="AC153" s="142"/>
      <c r="AD153" s="143"/>
      <c r="AE153" s="142"/>
      <c r="AF153" s="143"/>
    </row>
    <row r="154" spans="1:32" ht="15.75" customHeight="1" x14ac:dyDescent="0.2">
      <c r="A154" s="135"/>
      <c r="B154" s="155"/>
      <c r="C154" s="135"/>
      <c r="D154" s="136"/>
      <c r="E154" s="136"/>
      <c r="F154" s="182"/>
      <c r="G154" s="163"/>
      <c r="H154" s="138"/>
      <c r="I154" s="138"/>
      <c r="J154" s="139"/>
      <c r="K154" s="164"/>
      <c r="L154" s="240"/>
      <c r="M154" s="241"/>
      <c r="N154" s="136"/>
      <c r="O154" s="139"/>
      <c r="P154" s="142"/>
      <c r="Q154" s="142"/>
      <c r="R154" s="143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3"/>
      <c r="AC154" s="142"/>
      <c r="AD154" s="143"/>
      <c r="AE154" s="142"/>
      <c r="AF154" s="143"/>
    </row>
    <row r="155" spans="1:32" ht="15.75" customHeight="1" x14ac:dyDescent="0.2">
      <c r="A155" s="135"/>
      <c r="B155" s="155"/>
      <c r="C155" s="135"/>
      <c r="D155" s="136"/>
      <c r="E155" s="136"/>
      <c r="F155" s="182"/>
      <c r="G155" s="163"/>
      <c r="H155" s="138"/>
      <c r="I155" s="138"/>
      <c r="J155" s="139"/>
      <c r="K155" s="164"/>
      <c r="L155" s="240"/>
      <c r="M155" s="241"/>
      <c r="N155" s="136"/>
      <c r="O155" s="139"/>
      <c r="P155" s="142"/>
      <c r="Q155" s="142"/>
      <c r="R155" s="143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3"/>
      <c r="AC155" s="142"/>
      <c r="AD155" s="143"/>
      <c r="AE155" s="142"/>
      <c r="AF155" s="143"/>
    </row>
    <row r="156" spans="1:32" ht="15.75" customHeight="1" x14ac:dyDescent="0.2">
      <c r="A156" s="135"/>
      <c r="B156" s="155"/>
      <c r="C156" s="135"/>
      <c r="D156" s="136"/>
      <c r="E156" s="136"/>
      <c r="F156" s="182"/>
      <c r="G156" s="163"/>
      <c r="H156" s="138"/>
      <c r="I156" s="138"/>
      <c r="J156" s="139"/>
      <c r="K156" s="164"/>
      <c r="L156" s="240"/>
      <c r="M156" s="241"/>
      <c r="N156" s="136"/>
      <c r="O156" s="139"/>
      <c r="P156" s="142"/>
      <c r="Q156" s="142"/>
      <c r="R156" s="143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3"/>
      <c r="AC156" s="142"/>
      <c r="AD156" s="143"/>
      <c r="AE156" s="142"/>
      <c r="AF156" s="143"/>
    </row>
    <row r="157" spans="1:32" ht="15.75" customHeight="1" x14ac:dyDescent="0.2">
      <c r="A157" s="135"/>
      <c r="B157" s="155"/>
      <c r="C157" s="135"/>
      <c r="D157" s="136"/>
      <c r="E157" s="136"/>
      <c r="F157" s="182"/>
      <c r="G157" s="163"/>
      <c r="H157" s="138"/>
      <c r="I157" s="138"/>
      <c r="J157" s="139"/>
      <c r="K157" s="164"/>
      <c r="L157" s="240"/>
      <c r="M157" s="241"/>
      <c r="N157" s="136"/>
      <c r="O157" s="139"/>
      <c r="P157" s="142"/>
      <c r="Q157" s="142"/>
      <c r="R157" s="143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3"/>
      <c r="AC157" s="142"/>
      <c r="AD157" s="143"/>
      <c r="AE157" s="142"/>
      <c r="AF157" s="143"/>
    </row>
    <row r="158" spans="1:32" ht="15.75" customHeight="1" x14ac:dyDescent="0.2">
      <c r="A158" s="135"/>
      <c r="B158" s="155"/>
      <c r="C158" s="135"/>
      <c r="D158" s="136"/>
      <c r="E158" s="136"/>
      <c r="F158" s="182"/>
      <c r="G158" s="163"/>
      <c r="H158" s="138"/>
      <c r="I158" s="138"/>
      <c r="J158" s="139"/>
      <c r="K158" s="164"/>
      <c r="L158" s="240"/>
      <c r="M158" s="241"/>
      <c r="N158" s="136"/>
      <c r="O158" s="139"/>
      <c r="P158" s="142"/>
      <c r="Q158" s="142"/>
      <c r="R158" s="143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3"/>
      <c r="AC158" s="142"/>
      <c r="AD158" s="143"/>
      <c r="AE158" s="142"/>
      <c r="AF158" s="143"/>
    </row>
    <row r="159" spans="1:32" ht="15.75" customHeight="1" x14ac:dyDescent="0.2">
      <c r="A159" s="135"/>
      <c r="B159" s="155"/>
      <c r="C159" s="135"/>
      <c r="D159" s="136"/>
      <c r="E159" s="136"/>
      <c r="F159" s="182"/>
      <c r="G159" s="163"/>
      <c r="H159" s="138"/>
      <c r="I159" s="138"/>
      <c r="J159" s="139"/>
      <c r="K159" s="164"/>
      <c r="L159" s="240"/>
      <c r="M159" s="241"/>
      <c r="N159" s="136"/>
      <c r="O159" s="139"/>
      <c r="P159" s="142"/>
      <c r="Q159" s="142"/>
      <c r="R159" s="143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3"/>
      <c r="AC159" s="142"/>
      <c r="AD159" s="143"/>
      <c r="AE159" s="142"/>
      <c r="AF159" s="143"/>
    </row>
    <row r="160" spans="1:32" ht="15.75" customHeight="1" x14ac:dyDescent="0.2">
      <c r="A160" s="135"/>
      <c r="B160" s="155"/>
      <c r="C160" s="135"/>
      <c r="D160" s="136"/>
      <c r="E160" s="136"/>
      <c r="F160" s="182"/>
      <c r="G160" s="163"/>
      <c r="H160" s="138"/>
      <c r="I160" s="138"/>
      <c r="J160" s="139"/>
      <c r="K160" s="164"/>
      <c r="L160" s="240"/>
      <c r="M160" s="241"/>
      <c r="N160" s="136"/>
      <c r="O160" s="139"/>
      <c r="P160" s="142"/>
      <c r="Q160" s="142"/>
      <c r="R160" s="143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3"/>
      <c r="AC160" s="142"/>
      <c r="AD160" s="143"/>
      <c r="AE160" s="142"/>
      <c r="AF160" s="143"/>
    </row>
    <row r="161" spans="1:32" ht="15.75" customHeight="1" x14ac:dyDescent="0.2">
      <c r="A161" s="135"/>
      <c r="B161" s="155"/>
      <c r="C161" s="135"/>
      <c r="D161" s="136"/>
      <c r="E161" s="136"/>
      <c r="F161" s="182"/>
      <c r="G161" s="163"/>
      <c r="H161" s="138"/>
      <c r="I161" s="138"/>
      <c r="J161" s="139"/>
      <c r="K161" s="164"/>
      <c r="L161" s="240"/>
      <c r="M161" s="241"/>
      <c r="N161" s="136"/>
      <c r="O161" s="139"/>
      <c r="P161" s="142"/>
      <c r="Q161" s="142"/>
      <c r="R161" s="143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3"/>
      <c r="AC161" s="142"/>
      <c r="AD161" s="143"/>
      <c r="AE161" s="142"/>
      <c r="AF161" s="143"/>
    </row>
    <row r="162" spans="1:32" ht="15.75" customHeight="1" x14ac:dyDescent="0.2">
      <c r="A162" s="135"/>
      <c r="B162" s="155"/>
      <c r="C162" s="135"/>
      <c r="D162" s="136"/>
      <c r="E162" s="136"/>
      <c r="F162" s="182"/>
      <c r="G162" s="163"/>
      <c r="H162" s="138"/>
      <c r="I162" s="138"/>
      <c r="J162" s="139"/>
      <c r="K162" s="164"/>
      <c r="L162" s="240"/>
      <c r="M162" s="241"/>
      <c r="N162" s="136"/>
      <c r="O162" s="139"/>
      <c r="P162" s="142"/>
      <c r="Q162" s="142"/>
      <c r="R162" s="143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3"/>
      <c r="AC162" s="142"/>
      <c r="AD162" s="143"/>
      <c r="AE162" s="142"/>
      <c r="AF162" s="143"/>
    </row>
    <row r="163" spans="1:32" ht="15.75" customHeight="1" x14ac:dyDescent="0.2">
      <c r="A163" s="135"/>
      <c r="B163" s="155"/>
      <c r="C163" s="135"/>
      <c r="D163" s="136"/>
      <c r="E163" s="136"/>
      <c r="F163" s="182"/>
      <c r="G163" s="163"/>
      <c r="H163" s="138"/>
      <c r="I163" s="138"/>
      <c r="J163" s="139"/>
      <c r="K163" s="164"/>
      <c r="L163" s="240"/>
      <c r="M163" s="241"/>
      <c r="N163" s="136"/>
      <c r="O163" s="139"/>
      <c r="P163" s="142"/>
      <c r="Q163" s="142"/>
      <c r="R163" s="143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3"/>
      <c r="AC163" s="142"/>
      <c r="AD163" s="143"/>
      <c r="AE163" s="142"/>
      <c r="AF163" s="143"/>
    </row>
    <row r="164" spans="1:32" ht="15.75" customHeight="1" x14ac:dyDescent="0.2">
      <c r="A164" s="135"/>
      <c r="B164" s="155"/>
      <c r="C164" s="135"/>
      <c r="D164" s="136"/>
      <c r="E164" s="136"/>
      <c r="F164" s="182"/>
      <c r="G164" s="163"/>
      <c r="H164" s="138"/>
      <c r="I164" s="138"/>
      <c r="J164" s="139"/>
      <c r="K164" s="164"/>
      <c r="L164" s="240"/>
      <c r="M164" s="241"/>
      <c r="N164" s="136"/>
      <c r="O164" s="139"/>
      <c r="P164" s="142"/>
      <c r="Q164" s="142"/>
      <c r="R164" s="143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3"/>
      <c r="AC164" s="142"/>
      <c r="AD164" s="143"/>
      <c r="AE164" s="142"/>
      <c r="AF164" s="143"/>
    </row>
    <row r="165" spans="1:32" ht="15.75" customHeight="1" x14ac:dyDescent="0.2">
      <c r="A165" s="135"/>
      <c r="B165" s="155"/>
      <c r="C165" s="135"/>
      <c r="D165" s="136"/>
      <c r="E165" s="136"/>
      <c r="F165" s="182"/>
      <c r="G165" s="163"/>
      <c r="H165" s="138"/>
      <c r="I165" s="138"/>
      <c r="J165" s="139"/>
      <c r="K165" s="164"/>
      <c r="L165" s="240"/>
      <c r="M165" s="241"/>
      <c r="N165" s="136"/>
      <c r="O165" s="139"/>
      <c r="P165" s="142"/>
      <c r="Q165" s="142"/>
      <c r="R165" s="143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3"/>
      <c r="AC165" s="142"/>
      <c r="AD165" s="143"/>
      <c r="AE165" s="142"/>
      <c r="AF165" s="143"/>
    </row>
    <row r="166" spans="1:32" ht="15.75" customHeight="1" x14ac:dyDescent="0.2">
      <c r="A166" s="135"/>
      <c r="B166" s="155"/>
      <c r="C166" s="135"/>
      <c r="D166" s="136"/>
      <c r="E166" s="136"/>
      <c r="F166" s="182"/>
      <c r="G166" s="163"/>
      <c r="H166" s="138"/>
      <c r="I166" s="138"/>
      <c r="J166" s="139"/>
      <c r="K166" s="164"/>
      <c r="L166" s="240"/>
      <c r="M166" s="241"/>
      <c r="N166" s="136"/>
      <c r="O166" s="139"/>
      <c r="P166" s="142"/>
      <c r="Q166" s="142"/>
      <c r="R166" s="143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3"/>
      <c r="AC166" s="142"/>
      <c r="AD166" s="143"/>
      <c r="AE166" s="142"/>
      <c r="AF166" s="143"/>
    </row>
    <row r="167" spans="1:32" ht="15.75" customHeight="1" x14ac:dyDescent="0.2">
      <c r="A167" s="135"/>
      <c r="B167" s="155"/>
      <c r="C167" s="135"/>
      <c r="D167" s="136"/>
      <c r="E167" s="136"/>
      <c r="F167" s="182"/>
      <c r="G167" s="163"/>
      <c r="H167" s="138"/>
      <c r="I167" s="138"/>
      <c r="J167" s="139"/>
      <c r="K167" s="164"/>
      <c r="L167" s="240"/>
      <c r="M167" s="241"/>
      <c r="N167" s="136"/>
      <c r="O167" s="139"/>
      <c r="P167" s="142"/>
      <c r="Q167" s="142"/>
      <c r="R167" s="143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3"/>
      <c r="AC167" s="142"/>
      <c r="AD167" s="143"/>
      <c r="AE167" s="142"/>
      <c r="AF167" s="143"/>
    </row>
    <row r="168" spans="1:32" ht="15.75" customHeight="1" x14ac:dyDescent="0.2">
      <c r="A168" s="135"/>
      <c r="B168" s="155"/>
      <c r="C168" s="135"/>
      <c r="D168" s="136"/>
      <c r="E168" s="136"/>
      <c r="F168" s="182"/>
      <c r="G168" s="163"/>
      <c r="H168" s="138"/>
      <c r="I168" s="138"/>
      <c r="J168" s="139"/>
      <c r="K168" s="164"/>
      <c r="L168" s="240"/>
      <c r="M168" s="241"/>
      <c r="N168" s="136"/>
      <c r="O168" s="139"/>
      <c r="P168" s="142"/>
      <c r="Q168" s="142"/>
      <c r="R168" s="143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3"/>
      <c r="AC168" s="142"/>
      <c r="AD168" s="143"/>
      <c r="AE168" s="142"/>
      <c r="AF168" s="143"/>
    </row>
    <row r="169" spans="1:32" ht="15.75" customHeight="1" x14ac:dyDescent="0.2">
      <c r="A169" s="135"/>
      <c r="B169" s="155"/>
      <c r="C169" s="135"/>
      <c r="D169" s="136"/>
      <c r="E169" s="136"/>
      <c r="F169" s="182"/>
      <c r="G169" s="163"/>
      <c r="H169" s="138"/>
      <c r="I169" s="138"/>
      <c r="J169" s="139"/>
      <c r="K169" s="164"/>
      <c r="L169" s="240"/>
      <c r="M169" s="241"/>
      <c r="N169" s="136"/>
      <c r="O169" s="139"/>
      <c r="P169" s="142"/>
      <c r="Q169" s="142"/>
      <c r="R169" s="143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3"/>
      <c r="AC169" s="142"/>
      <c r="AD169" s="143"/>
      <c r="AE169" s="142"/>
      <c r="AF169" s="143"/>
    </row>
    <row r="170" spans="1:32" ht="15.75" customHeight="1" x14ac:dyDescent="0.2">
      <c r="A170" s="135"/>
      <c r="B170" s="155"/>
      <c r="C170" s="135"/>
      <c r="D170" s="136"/>
      <c r="E170" s="136"/>
      <c r="F170" s="182"/>
      <c r="G170" s="163"/>
      <c r="H170" s="138"/>
      <c r="I170" s="138"/>
      <c r="J170" s="139"/>
      <c r="K170" s="164"/>
      <c r="L170" s="240"/>
      <c r="M170" s="241"/>
      <c r="N170" s="136"/>
      <c r="O170" s="139"/>
      <c r="P170" s="142"/>
      <c r="Q170" s="142"/>
      <c r="R170" s="143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3"/>
      <c r="AC170" s="142"/>
      <c r="AD170" s="143"/>
      <c r="AE170" s="142"/>
      <c r="AF170" s="143"/>
    </row>
    <row r="171" spans="1:32" ht="15.75" customHeight="1" x14ac:dyDescent="0.2">
      <c r="A171" s="135"/>
      <c r="B171" s="155"/>
      <c r="C171" s="135"/>
      <c r="D171" s="136"/>
      <c r="E171" s="136"/>
      <c r="F171" s="182"/>
      <c r="G171" s="163"/>
      <c r="H171" s="138"/>
      <c r="I171" s="138"/>
      <c r="J171" s="139"/>
      <c r="K171" s="164"/>
      <c r="L171" s="240"/>
      <c r="M171" s="241"/>
      <c r="N171" s="136"/>
      <c r="O171" s="139"/>
      <c r="P171" s="142"/>
      <c r="Q171" s="142"/>
      <c r="R171" s="143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3"/>
      <c r="AC171" s="142"/>
      <c r="AD171" s="143"/>
      <c r="AE171" s="142"/>
      <c r="AF171" s="143"/>
    </row>
    <row r="172" spans="1:32" ht="15.75" customHeight="1" x14ac:dyDescent="0.2">
      <c r="A172" s="135"/>
      <c r="B172" s="155"/>
      <c r="C172" s="135"/>
      <c r="D172" s="136"/>
      <c r="E172" s="136"/>
      <c r="F172" s="182"/>
      <c r="G172" s="163"/>
      <c r="H172" s="138"/>
      <c r="I172" s="138"/>
      <c r="J172" s="139"/>
      <c r="K172" s="164"/>
      <c r="L172" s="240"/>
      <c r="M172" s="241"/>
      <c r="N172" s="136"/>
      <c r="O172" s="139"/>
      <c r="P172" s="142"/>
      <c r="Q172" s="142"/>
      <c r="R172" s="143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3"/>
      <c r="AC172" s="142"/>
      <c r="AD172" s="143"/>
      <c r="AE172" s="142"/>
      <c r="AF172" s="143"/>
    </row>
    <row r="173" spans="1:32" ht="15.75" customHeight="1" x14ac:dyDescent="0.2">
      <c r="A173" s="135"/>
      <c r="B173" s="155"/>
      <c r="C173" s="135"/>
      <c r="D173" s="136"/>
      <c r="E173" s="136"/>
      <c r="F173" s="182"/>
      <c r="G173" s="163"/>
      <c r="H173" s="138"/>
      <c r="I173" s="138"/>
      <c r="J173" s="139"/>
      <c r="K173" s="164"/>
      <c r="L173" s="240"/>
      <c r="M173" s="241"/>
      <c r="N173" s="136"/>
      <c r="O173" s="139"/>
      <c r="P173" s="142"/>
      <c r="Q173" s="142"/>
      <c r="R173" s="143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3"/>
      <c r="AC173" s="142"/>
      <c r="AD173" s="143"/>
      <c r="AE173" s="142"/>
      <c r="AF173" s="143"/>
    </row>
    <row r="174" spans="1:32" ht="15.75" customHeight="1" x14ac:dyDescent="0.2">
      <c r="A174" s="135"/>
      <c r="B174" s="155"/>
      <c r="C174" s="135"/>
      <c r="D174" s="136"/>
      <c r="E174" s="136"/>
      <c r="F174" s="182"/>
      <c r="G174" s="163"/>
      <c r="H174" s="138"/>
      <c r="I174" s="138"/>
      <c r="J174" s="139"/>
      <c r="K174" s="164"/>
      <c r="L174" s="240"/>
      <c r="M174" s="241"/>
      <c r="N174" s="136"/>
      <c r="O174" s="139"/>
      <c r="P174" s="142"/>
      <c r="Q174" s="142"/>
      <c r="R174" s="143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3"/>
      <c r="AC174" s="142"/>
      <c r="AD174" s="143"/>
      <c r="AE174" s="142"/>
      <c r="AF174" s="143"/>
    </row>
    <row r="175" spans="1:32" ht="15.75" customHeight="1" x14ac:dyDescent="0.2">
      <c r="A175" s="135"/>
      <c r="B175" s="155"/>
      <c r="C175" s="135"/>
      <c r="D175" s="136"/>
      <c r="E175" s="136"/>
      <c r="F175" s="182"/>
      <c r="G175" s="163"/>
      <c r="H175" s="138"/>
      <c r="I175" s="138"/>
      <c r="J175" s="139"/>
      <c r="K175" s="164"/>
      <c r="L175" s="240"/>
      <c r="M175" s="241"/>
      <c r="N175" s="136"/>
      <c r="O175" s="139"/>
      <c r="P175" s="142"/>
      <c r="Q175" s="142"/>
      <c r="R175" s="143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3"/>
      <c r="AC175" s="142"/>
      <c r="AD175" s="143"/>
      <c r="AE175" s="142"/>
      <c r="AF175" s="143"/>
    </row>
    <row r="176" spans="1:32" ht="15.75" customHeight="1" x14ac:dyDescent="0.2">
      <c r="A176" s="135"/>
      <c r="B176" s="155"/>
      <c r="C176" s="135"/>
      <c r="D176" s="136"/>
      <c r="E176" s="136"/>
      <c r="F176" s="182"/>
      <c r="G176" s="163"/>
      <c r="H176" s="138"/>
      <c r="I176" s="138"/>
      <c r="J176" s="139"/>
      <c r="K176" s="164"/>
      <c r="L176" s="240"/>
      <c r="M176" s="241"/>
      <c r="N176" s="136"/>
      <c r="O176" s="139"/>
      <c r="P176" s="142"/>
      <c r="Q176" s="142"/>
      <c r="R176" s="143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3"/>
      <c r="AC176" s="142"/>
      <c r="AD176" s="143"/>
      <c r="AE176" s="142"/>
      <c r="AF176" s="143"/>
    </row>
    <row r="177" spans="1:32" ht="15.75" customHeight="1" x14ac:dyDescent="0.2">
      <c r="A177" s="135"/>
      <c r="B177" s="155"/>
      <c r="C177" s="135"/>
      <c r="D177" s="136"/>
      <c r="E177" s="136"/>
      <c r="F177" s="182"/>
      <c r="G177" s="163"/>
      <c r="H177" s="138"/>
      <c r="I177" s="138"/>
      <c r="J177" s="139"/>
      <c r="K177" s="164"/>
      <c r="L177" s="240"/>
      <c r="M177" s="241"/>
      <c r="N177" s="136"/>
      <c r="O177" s="139"/>
      <c r="P177" s="142"/>
      <c r="Q177" s="142"/>
      <c r="R177" s="143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3"/>
      <c r="AC177" s="142"/>
      <c r="AD177" s="143"/>
      <c r="AE177" s="142"/>
      <c r="AF177" s="143"/>
    </row>
    <row r="178" spans="1:32" ht="15.75" customHeight="1" x14ac:dyDescent="0.2">
      <c r="A178" s="135"/>
      <c r="B178" s="155"/>
      <c r="C178" s="135"/>
      <c r="D178" s="136"/>
      <c r="E178" s="136"/>
      <c r="F178" s="182"/>
      <c r="G178" s="163"/>
      <c r="H178" s="138"/>
      <c r="I178" s="138"/>
      <c r="J178" s="139"/>
      <c r="K178" s="164"/>
      <c r="L178" s="240"/>
      <c r="M178" s="241"/>
      <c r="N178" s="136"/>
      <c r="O178" s="139"/>
      <c r="P178" s="142"/>
      <c r="Q178" s="142"/>
      <c r="R178" s="143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3"/>
      <c r="AC178" s="142"/>
      <c r="AD178" s="143"/>
      <c r="AE178" s="142"/>
      <c r="AF178" s="143"/>
    </row>
    <row r="179" spans="1:32" ht="15.75" customHeight="1" x14ac:dyDescent="0.2">
      <c r="A179" s="135"/>
      <c r="B179" s="155"/>
      <c r="C179" s="135"/>
      <c r="D179" s="136"/>
      <c r="E179" s="136"/>
      <c r="F179" s="182"/>
      <c r="G179" s="163"/>
      <c r="H179" s="138"/>
      <c r="I179" s="138"/>
      <c r="J179" s="139"/>
      <c r="K179" s="164"/>
      <c r="L179" s="240"/>
      <c r="M179" s="241"/>
      <c r="N179" s="136"/>
      <c r="O179" s="139"/>
      <c r="P179" s="142"/>
      <c r="Q179" s="142"/>
      <c r="R179" s="143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3"/>
      <c r="AC179" s="142"/>
      <c r="AD179" s="143"/>
      <c r="AE179" s="142"/>
      <c r="AF179" s="143"/>
    </row>
    <row r="180" spans="1:32" ht="15.75" customHeight="1" x14ac:dyDescent="0.2">
      <c r="A180" s="135"/>
      <c r="B180" s="155"/>
      <c r="C180" s="135"/>
      <c r="D180" s="136"/>
      <c r="E180" s="136"/>
      <c r="F180" s="182"/>
      <c r="G180" s="163"/>
      <c r="H180" s="138"/>
      <c r="I180" s="138"/>
      <c r="J180" s="139"/>
      <c r="K180" s="164"/>
      <c r="L180" s="240"/>
      <c r="M180" s="241"/>
      <c r="N180" s="136"/>
      <c r="O180" s="139"/>
      <c r="P180" s="142"/>
      <c r="Q180" s="142"/>
      <c r="R180" s="143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3"/>
      <c r="AC180" s="142"/>
      <c r="AD180" s="143"/>
      <c r="AE180" s="142"/>
      <c r="AF180" s="143"/>
    </row>
    <row r="181" spans="1:32" ht="15.75" customHeight="1" x14ac:dyDescent="0.2">
      <c r="A181" s="135"/>
      <c r="B181" s="155"/>
      <c r="C181" s="135"/>
      <c r="D181" s="136"/>
      <c r="E181" s="136"/>
      <c r="F181" s="182"/>
      <c r="G181" s="163"/>
      <c r="H181" s="138"/>
      <c r="I181" s="138"/>
      <c r="J181" s="139"/>
      <c r="K181" s="164"/>
      <c r="L181" s="240"/>
      <c r="M181" s="241"/>
      <c r="N181" s="136"/>
      <c r="O181" s="139"/>
      <c r="P181" s="142"/>
      <c r="Q181" s="142"/>
      <c r="R181" s="143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3"/>
      <c r="AC181" s="142"/>
      <c r="AD181" s="143"/>
      <c r="AE181" s="142"/>
      <c r="AF181" s="143"/>
    </row>
    <row r="182" spans="1:32" ht="15.75" customHeight="1" x14ac:dyDescent="0.2">
      <c r="A182" s="135"/>
      <c r="B182" s="155"/>
      <c r="C182" s="135"/>
      <c r="D182" s="136"/>
      <c r="E182" s="136"/>
      <c r="F182" s="182"/>
      <c r="G182" s="163"/>
      <c r="H182" s="138"/>
      <c r="I182" s="138"/>
      <c r="J182" s="139"/>
      <c r="K182" s="164"/>
      <c r="L182" s="240"/>
      <c r="M182" s="241"/>
      <c r="N182" s="136"/>
      <c r="O182" s="139"/>
      <c r="P182" s="142"/>
      <c r="Q182" s="142"/>
      <c r="R182" s="143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3"/>
      <c r="AC182" s="142"/>
      <c r="AD182" s="143"/>
      <c r="AE182" s="142"/>
      <c r="AF182" s="143"/>
    </row>
    <row r="183" spans="1:32" ht="15.75" customHeight="1" x14ac:dyDescent="0.2">
      <c r="A183" s="135"/>
      <c r="B183" s="155"/>
      <c r="C183" s="135"/>
      <c r="D183" s="136"/>
      <c r="E183" s="136"/>
      <c r="F183" s="182"/>
      <c r="G183" s="163"/>
      <c r="H183" s="138"/>
      <c r="I183" s="138"/>
      <c r="J183" s="139"/>
      <c r="K183" s="164"/>
      <c r="L183" s="240"/>
      <c r="M183" s="241"/>
      <c r="N183" s="136"/>
      <c r="O183" s="139"/>
      <c r="P183" s="142"/>
      <c r="Q183" s="142"/>
      <c r="R183" s="143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3"/>
      <c r="AC183" s="142"/>
      <c r="AD183" s="143"/>
      <c r="AE183" s="142"/>
      <c r="AF183" s="143"/>
    </row>
    <row r="184" spans="1:32" ht="15.75" customHeight="1" x14ac:dyDescent="0.2">
      <c r="A184" s="135"/>
      <c r="B184" s="155"/>
      <c r="C184" s="135"/>
      <c r="D184" s="136"/>
      <c r="E184" s="136"/>
      <c r="F184" s="182"/>
      <c r="G184" s="163"/>
      <c r="H184" s="138"/>
      <c r="I184" s="138"/>
      <c r="J184" s="139"/>
      <c r="K184" s="164"/>
      <c r="L184" s="240"/>
      <c r="M184" s="241"/>
      <c r="N184" s="136"/>
      <c r="O184" s="139"/>
      <c r="P184" s="142"/>
      <c r="Q184" s="142"/>
      <c r="R184" s="143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3"/>
      <c r="AC184" s="142"/>
      <c r="AD184" s="143"/>
      <c r="AE184" s="142"/>
      <c r="AF184" s="143"/>
    </row>
    <row r="185" spans="1:32" ht="15.75" customHeight="1" x14ac:dyDescent="0.2">
      <c r="A185" s="135"/>
      <c r="B185" s="155"/>
      <c r="C185" s="135"/>
      <c r="D185" s="136"/>
      <c r="E185" s="136"/>
      <c r="F185" s="182"/>
      <c r="G185" s="163"/>
      <c r="H185" s="138"/>
      <c r="I185" s="138"/>
      <c r="J185" s="139"/>
      <c r="K185" s="164"/>
      <c r="L185" s="240"/>
      <c r="M185" s="241"/>
      <c r="N185" s="136"/>
      <c r="O185" s="139"/>
      <c r="P185" s="142"/>
      <c r="Q185" s="142"/>
      <c r="R185" s="143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3"/>
      <c r="AC185" s="142"/>
      <c r="AD185" s="143"/>
      <c r="AE185" s="142"/>
      <c r="AF185" s="143"/>
    </row>
    <row r="186" spans="1:32" ht="15.75" customHeight="1" x14ac:dyDescent="0.2">
      <c r="A186" s="135"/>
      <c r="B186" s="155"/>
      <c r="C186" s="135"/>
      <c r="D186" s="136"/>
      <c r="E186" s="136"/>
      <c r="F186" s="182"/>
      <c r="G186" s="163"/>
      <c r="H186" s="138"/>
      <c r="I186" s="138"/>
      <c r="J186" s="139"/>
      <c r="K186" s="164"/>
      <c r="L186" s="240"/>
      <c r="M186" s="241"/>
      <c r="N186" s="136"/>
      <c r="O186" s="139"/>
      <c r="P186" s="142"/>
      <c r="Q186" s="142"/>
      <c r="R186" s="143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3"/>
      <c r="AC186" s="142"/>
      <c r="AD186" s="143"/>
      <c r="AE186" s="142"/>
      <c r="AF186" s="143"/>
    </row>
    <row r="187" spans="1:32" ht="15.75" customHeight="1" x14ac:dyDescent="0.2">
      <c r="A187" s="135"/>
      <c r="B187" s="155"/>
      <c r="C187" s="135"/>
      <c r="D187" s="136"/>
      <c r="E187" s="136"/>
      <c r="F187" s="182"/>
      <c r="G187" s="163"/>
      <c r="H187" s="138"/>
      <c r="I187" s="138"/>
      <c r="J187" s="139"/>
      <c r="K187" s="164"/>
      <c r="L187" s="240"/>
      <c r="M187" s="241"/>
      <c r="N187" s="136"/>
      <c r="O187" s="139"/>
      <c r="P187" s="142"/>
      <c r="Q187" s="142"/>
      <c r="R187" s="143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3"/>
      <c r="AC187" s="142"/>
      <c r="AD187" s="143"/>
      <c r="AE187" s="142"/>
      <c r="AF187" s="143"/>
    </row>
    <row r="188" spans="1:32" ht="15.75" customHeight="1" x14ac:dyDescent="0.2">
      <c r="A188" s="135"/>
      <c r="B188" s="155"/>
      <c r="C188" s="135"/>
      <c r="D188" s="136"/>
      <c r="E188" s="136"/>
      <c r="F188" s="182"/>
      <c r="G188" s="163"/>
      <c r="H188" s="138"/>
      <c r="I188" s="138"/>
      <c r="J188" s="139"/>
      <c r="K188" s="164"/>
      <c r="L188" s="240"/>
      <c r="M188" s="241"/>
      <c r="N188" s="136"/>
      <c r="O188" s="139"/>
      <c r="P188" s="142"/>
      <c r="Q188" s="142"/>
      <c r="R188" s="143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3"/>
      <c r="AC188" s="142"/>
      <c r="AD188" s="143"/>
      <c r="AE188" s="142"/>
      <c r="AF188" s="143"/>
    </row>
    <row r="189" spans="1:32" ht="15.75" customHeight="1" x14ac:dyDescent="0.2">
      <c r="A189" s="135"/>
      <c r="B189" s="155"/>
      <c r="C189" s="135"/>
      <c r="D189" s="136"/>
      <c r="E189" s="136"/>
      <c r="F189" s="182"/>
      <c r="G189" s="163"/>
      <c r="H189" s="138"/>
      <c r="I189" s="138"/>
      <c r="J189" s="139"/>
      <c r="K189" s="164"/>
      <c r="L189" s="240"/>
      <c r="M189" s="241"/>
      <c r="N189" s="136"/>
      <c r="O189" s="139"/>
      <c r="P189" s="142"/>
      <c r="Q189" s="142"/>
      <c r="R189" s="143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3"/>
      <c r="AC189" s="142"/>
      <c r="AD189" s="143"/>
      <c r="AE189" s="142"/>
      <c r="AF189" s="143"/>
    </row>
    <row r="190" spans="1:32" ht="15.75" customHeight="1" x14ac:dyDescent="0.2">
      <c r="A190" s="135"/>
      <c r="B190" s="155"/>
      <c r="C190" s="135"/>
      <c r="D190" s="136"/>
      <c r="E190" s="136"/>
      <c r="F190" s="182"/>
      <c r="G190" s="163"/>
      <c r="H190" s="138"/>
      <c r="I190" s="138"/>
      <c r="J190" s="139"/>
      <c r="K190" s="164"/>
      <c r="L190" s="240"/>
      <c r="M190" s="241"/>
      <c r="N190" s="136"/>
      <c r="O190" s="139"/>
      <c r="P190" s="142"/>
      <c r="Q190" s="142"/>
      <c r="R190" s="143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3"/>
      <c r="AC190" s="142"/>
      <c r="AD190" s="143"/>
      <c r="AE190" s="142"/>
      <c r="AF190" s="143"/>
    </row>
    <row r="191" spans="1:32" ht="15.75" customHeight="1" x14ac:dyDescent="0.2">
      <c r="A191" s="135"/>
      <c r="B191" s="155"/>
      <c r="C191" s="135"/>
      <c r="D191" s="136"/>
      <c r="E191" s="136"/>
      <c r="F191" s="182"/>
      <c r="G191" s="163"/>
      <c r="H191" s="138"/>
      <c r="I191" s="138"/>
      <c r="J191" s="139"/>
      <c r="K191" s="164"/>
      <c r="L191" s="240"/>
      <c r="M191" s="241"/>
      <c r="N191" s="136"/>
      <c r="O191" s="139"/>
      <c r="P191" s="142"/>
      <c r="Q191" s="142"/>
      <c r="R191" s="143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3"/>
      <c r="AC191" s="142"/>
      <c r="AD191" s="143"/>
      <c r="AE191" s="142"/>
      <c r="AF191" s="143"/>
    </row>
    <row r="192" spans="1:32" ht="15.75" customHeight="1" x14ac:dyDescent="0.2">
      <c r="A192" s="135"/>
      <c r="B192" s="155"/>
      <c r="C192" s="135"/>
      <c r="D192" s="136"/>
      <c r="E192" s="136"/>
      <c r="F192" s="182"/>
      <c r="G192" s="163"/>
      <c r="H192" s="138"/>
      <c r="I192" s="138"/>
      <c r="J192" s="139"/>
      <c r="K192" s="164"/>
      <c r="L192" s="240"/>
      <c r="M192" s="241"/>
      <c r="N192" s="136"/>
      <c r="O192" s="139"/>
      <c r="P192" s="142"/>
      <c r="Q192" s="142"/>
      <c r="R192" s="143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3"/>
      <c r="AC192" s="142"/>
      <c r="AD192" s="143"/>
      <c r="AE192" s="142"/>
      <c r="AF192" s="143"/>
    </row>
    <row r="193" spans="1:32" ht="15.75" customHeight="1" x14ac:dyDescent="0.2">
      <c r="A193" s="135"/>
      <c r="B193" s="155"/>
      <c r="C193" s="135"/>
      <c r="D193" s="136"/>
      <c r="E193" s="136"/>
      <c r="F193" s="182"/>
      <c r="G193" s="163"/>
      <c r="H193" s="138"/>
      <c r="I193" s="138"/>
      <c r="J193" s="139"/>
      <c r="K193" s="164"/>
      <c r="L193" s="240"/>
      <c r="M193" s="241"/>
      <c r="N193" s="136"/>
      <c r="O193" s="139"/>
      <c r="P193" s="142"/>
      <c r="Q193" s="142"/>
      <c r="R193" s="143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3"/>
      <c r="AC193" s="142"/>
      <c r="AD193" s="143"/>
      <c r="AE193" s="142"/>
      <c r="AF193" s="143"/>
    </row>
    <row r="194" spans="1:32" ht="15.75" customHeight="1" x14ac:dyDescent="0.2">
      <c r="A194" s="135"/>
      <c r="B194" s="155"/>
      <c r="C194" s="135"/>
      <c r="D194" s="136"/>
      <c r="E194" s="136"/>
      <c r="F194" s="182"/>
      <c r="G194" s="163"/>
      <c r="H194" s="138"/>
      <c r="I194" s="138"/>
      <c r="J194" s="139"/>
      <c r="K194" s="164"/>
      <c r="L194" s="240"/>
      <c r="M194" s="241"/>
      <c r="N194" s="136"/>
      <c r="O194" s="139"/>
      <c r="P194" s="142"/>
      <c r="Q194" s="142"/>
      <c r="R194" s="143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3"/>
      <c r="AC194" s="142"/>
      <c r="AD194" s="143"/>
      <c r="AE194" s="142"/>
      <c r="AF194" s="143"/>
    </row>
    <row r="195" spans="1:32" ht="15.75" customHeight="1" x14ac:dyDescent="0.2">
      <c r="A195" s="135"/>
      <c r="B195" s="155"/>
      <c r="C195" s="135"/>
      <c r="D195" s="136"/>
      <c r="E195" s="136"/>
      <c r="F195" s="182"/>
      <c r="G195" s="163"/>
      <c r="H195" s="138"/>
      <c r="I195" s="138"/>
      <c r="J195" s="139"/>
      <c r="K195" s="164"/>
      <c r="L195" s="240"/>
      <c r="M195" s="241"/>
      <c r="N195" s="136"/>
      <c r="O195" s="139"/>
      <c r="P195" s="142"/>
      <c r="Q195" s="142"/>
      <c r="R195" s="143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3"/>
      <c r="AC195" s="142"/>
      <c r="AD195" s="143"/>
      <c r="AE195" s="142"/>
      <c r="AF195" s="143"/>
    </row>
    <row r="196" spans="1:32" ht="15.75" customHeight="1" x14ac:dyDescent="0.2">
      <c r="A196" s="135"/>
      <c r="B196" s="155"/>
      <c r="C196" s="135"/>
      <c r="D196" s="136"/>
      <c r="E196" s="136"/>
      <c r="F196" s="182"/>
      <c r="G196" s="163"/>
      <c r="H196" s="138"/>
      <c r="I196" s="138"/>
      <c r="J196" s="139"/>
      <c r="K196" s="164"/>
      <c r="L196" s="240"/>
      <c r="M196" s="241"/>
      <c r="N196" s="136"/>
      <c r="O196" s="139"/>
      <c r="P196" s="142"/>
      <c r="Q196" s="142"/>
      <c r="R196" s="143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3"/>
      <c r="AC196" s="142"/>
      <c r="AD196" s="143"/>
      <c r="AE196" s="142"/>
      <c r="AF196" s="143"/>
    </row>
    <row r="197" spans="1:32" ht="15.75" customHeight="1" x14ac:dyDescent="0.2">
      <c r="A197" s="135"/>
      <c r="B197" s="155"/>
      <c r="C197" s="135"/>
      <c r="D197" s="136"/>
      <c r="E197" s="136"/>
      <c r="F197" s="182"/>
      <c r="G197" s="163"/>
      <c r="H197" s="138"/>
      <c r="I197" s="138"/>
      <c r="J197" s="139"/>
      <c r="K197" s="164"/>
      <c r="L197" s="240"/>
      <c r="M197" s="241"/>
      <c r="N197" s="136"/>
      <c r="O197" s="139"/>
      <c r="P197" s="142"/>
      <c r="Q197" s="142"/>
      <c r="R197" s="143"/>
      <c r="S197" s="142"/>
      <c r="T197" s="142"/>
      <c r="U197" s="142"/>
      <c r="V197" s="142"/>
      <c r="W197" s="142"/>
      <c r="X197" s="142"/>
      <c r="Y197" s="142"/>
      <c r="Z197" s="142"/>
      <c r="AA197" s="142"/>
      <c r="AB197" s="143"/>
      <c r="AC197" s="142"/>
      <c r="AD197" s="143"/>
      <c r="AE197" s="142"/>
      <c r="AF197" s="143"/>
    </row>
    <row r="198" spans="1:32" ht="15.75" customHeight="1" x14ac:dyDescent="0.2">
      <c r="A198" s="135"/>
      <c r="B198" s="155"/>
      <c r="C198" s="135"/>
      <c r="D198" s="136"/>
      <c r="E198" s="136"/>
      <c r="F198" s="182"/>
      <c r="G198" s="163"/>
      <c r="H198" s="138"/>
      <c r="I198" s="138"/>
      <c r="J198" s="139"/>
      <c r="K198" s="164"/>
      <c r="L198" s="240"/>
      <c r="M198" s="241"/>
      <c r="N198" s="136"/>
      <c r="O198" s="139"/>
      <c r="P198" s="142"/>
      <c r="Q198" s="142"/>
      <c r="R198" s="143"/>
      <c r="S198" s="142"/>
      <c r="T198" s="142"/>
      <c r="U198" s="142"/>
      <c r="V198" s="142"/>
      <c r="W198" s="142"/>
      <c r="X198" s="142"/>
      <c r="Y198" s="142"/>
      <c r="Z198" s="142"/>
      <c r="AA198" s="142"/>
      <c r="AB198" s="143"/>
      <c r="AC198" s="142"/>
      <c r="AD198" s="143"/>
      <c r="AE198" s="142"/>
      <c r="AF198" s="143"/>
    </row>
    <row r="199" spans="1:32" ht="15.75" customHeight="1" x14ac:dyDescent="0.2">
      <c r="A199" s="135"/>
      <c r="B199" s="155"/>
      <c r="C199" s="135"/>
      <c r="D199" s="136"/>
      <c r="E199" s="136"/>
      <c r="F199" s="182"/>
      <c r="G199" s="163"/>
      <c r="H199" s="138"/>
      <c r="I199" s="138"/>
      <c r="J199" s="139"/>
      <c r="K199" s="164"/>
      <c r="L199" s="240"/>
      <c r="M199" s="241"/>
      <c r="N199" s="136"/>
      <c r="O199" s="139"/>
      <c r="P199" s="142"/>
      <c r="Q199" s="142"/>
      <c r="R199" s="143"/>
      <c r="S199" s="142"/>
      <c r="T199" s="142"/>
      <c r="U199" s="142"/>
      <c r="V199" s="142"/>
      <c r="W199" s="142"/>
      <c r="X199" s="142"/>
      <c r="Y199" s="142"/>
      <c r="Z199" s="142"/>
      <c r="AA199" s="142"/>
      <c r="AB199" s="143"/>
      <c r="AC199" s="142"/>
      <c r="AD199" s="143"/>
      <c r="AE199" s="142"/>
      <c r="AF199" s="143"/>
    </row>
    <row r="200" spans="1:32" ht="15.75" customHeight="1" x14ac:dyDescent="0.2">
      <c r="A200" s="135"/>
      <c r="B200" s="155"/>
      <c r="C200" s="135"/>
      <c r="D200" s="136"/>
      <c r="E200" s="136"/>
      <c r="F200" s="182"/>
      <c r="G200" s="163"/>
      <c r="H200" s="138"/>
      <c r="I200" s="138"/>
      <c r="J200" s="139"/>
      <c r="K200" s="164"/>
      <c r="L200" s="240"/>
      <c r="M200" s="241"/>
      <c r="N200" s="136"/>
      <c r="O200" s="139"/>
      <c r="P200" s="142"/>
      <c r="Q200" s="142"/>
      <c r="R200" s="143"/>
      <c r="S200" s="142"/>
      <c r="T200" s="142"/>
      <c r="U200" s="142"/>
      <c r="V200" s="142"/>
      <c r="W200" s="142"/>
      <c r="X200" s="142"/>
      <c r="Y200" s="142"/>
      <c r="Z200" s="142"/>
      <c r="AA200" s="142"/>
      <c r="AB200" s="143"/>
      <c r="AC200" s="142"/>
      <c r="AD200" s="143"/>
      <c r="AE200" s="142"/>
      <c r="AF200" s="143"/>
    </row>
    <row r="201" spans="1:32" ht="15.75" customHeight="1" x14ac:dyDescent="0.2">
      <c r="A201" s="135"/>
      <c r="B201" s="155"/>
      <c r="C201" s="135"/>
      <c r="D201" s="136"/>
      <c r="E201" s="136"/>
      <c r="F201" s="182"/>
      <c r="G201" s="163"/>
      <c r="H201" s="138"/>
      <c r="I201" s="138"/>
      <c r="J201" s="139"/>
      <c r="K201" s="164"/>
      <c r="L201" s="240"/>
      <c r="M201" s="241"/>
      <c r="N201" s="136"/>
      <c r="O201" s="139"/>
      <c r="P201" s="142"/>
      <c r="Q201" s="142"/>
      <c r="R201" s="143"/>
      <c r="S201" s="142"/>
      <c r="T201" s="142"/>
      <c r="U201" s="142"/>
      <c r="V201" s="142"/>
      <c r="W201" s="142"/>
      <c r="X201" s="142"/>
      <c r="Y201" s="142"/>
      <c r="Z201" s="142"/>
      <c r="AA201" s="142"/>
      <c r="AB201" s="143"/>
      <c r="AC201" s="142"/>
      <c r="AD201" s="143"/>
      <c r="AE201" s="142"/>
      <c r="AF201" s="143"/>
    </row>
    <row r="202" spans="1:32" ht="15.75" customHeight="1" x14ac:dyDescent="0.2">
      <c r="A202" s="135"/>
      <c r="B202" s="155"/>
      <c r="C202" s="135"/>
      <c r="D202" s="136"/>
      <c r="E202" s="136"/>
      <c r="F202" s="182"/>
      <c r="G202" s="163"/>
      <c r="H202" s="138"/>
      <c r="I202" s="138"/>
      <c r="J202" s="139"/>
      <c r="K202" s="164"/>
      <c r="L202" s="240"/>
      <c r="M202" s="241"/>
      <c r="N202" s="136"/>
      <c r="O202" s="139"/>
      <c r="P202" s="142"/>
      <c r="Q202" s="142"/>
      <c r="R202" s="143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3"/>
      <c r="AC202" s="142"/>
      <c r="AD202" s="143"/>
      <c r="AE202" s="142"/>
      <c r="AF202" s="143"/>
    </row>
    <row r="203" spans="1:32" ht="15.75" customHeight="1" x14ac:dyDescent="0.2">
      <c r="A203" s="135"/>
      <c r="B203" s="155"/>
      <c r="C203" s="135"/>
      <c r="D203" s="136"/>
      <c r="E203" s="136"/>
      <c r="F203" s="182"/>
      <c r="G203" s="163"/>
      <c r="H203" s="138"/>
      <c r="I203" s="138"/>
      <c r="J203" s="139"/>
      <c r="K203" s="164"/>
      <c r="L203" s="240"/>
      <c r="M203" s="241"/>
      <c r="N203" s="136"/>
      <c r="O203" s="139"/>
      <c r="P203" s="142"/>
      <c r="Q203" s="142"/>
      <c r="R203" s="143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3"/>
      <c r="AC203" s="142"/>
      <c r="AD203" s="143"/>
      <c r="AE203" s="142"/>
      <c r="AF203" s="143"/>
    </row>
    <row r="204" spans="1:32" ht="15.75" customHeight="1" x14ac:dyDescent="0.2">
      <c r="A204" s="135"/>
      <c r="B204" s="155"/>
      <c r="C204" s="135"/>
      <c r="D204" s="136"/>
      <c r="E204" s="136"/>
      <c r="F204" s="182"/>
      <c r="G204" s="163"/>
      <c r="H204" s="138"/>
      <c r="I204" s="138"/>
      <c r="J204" s="139"/>
      <c r="K204" s="164"/>
      <c r="L204" s="240"/>
      <c r="M204" s="241"/>
      <c r="N204" s="136"/>
      <c r="O204" s="139"/>
      <c r="P204" s="142"/>
      <c r="Q204" s="142"/>
      <c r="R204" s="143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3"/>
      <c r="AC204" s="142"/>
      <c r="AD204" s="143"/>
      <c r="AE204" s="142"/>
      <c r="AF204" s="143"/>
    </row>
    <row r="205" spans="1:32" ht="15.75" customHeight="1" x14ac:dyDescent="0.2">
      <c r="A205" s="135"/>
      <c r="B205" s="155"/>
      <c r="C205" s="135"/>
      <c r="D205" s="136"/>
      <c r="E205" s="136"/>
      <c r="F205" s="182"/>
      <c r="G205" s="163"/>
      <c r="H205" s="138"/>
      <c r="I205" s="138"/>
      <c r="J205" s="139"/>
      <c r="K205" s="164"/>
      <c r="L205" s="240"/>
      <c r="M205" s="241"/>
      <c r="N205" s="136"/>
      <c r="O205" s="139"/>
      <c r="P205" s="142"/>
      <c r="Q205" s="142"/>
      <c r="R205" s="143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3"/>
      <c r="AC205" s="142"/>
      <c r="AD205" s="143"/>
      <c r="AE205" s="142"/>
      <c r="AF205" s="143"/>
    </row>
    <row r="206" spans="1:32" ht="15.75" customHeight="1" x14ac:dyDescent="0.2">
      <c r="A206" s="135"/>
      <c r="B206" s="155"/>
      <c r="C206" s="135"/>
      <c r="D206" s="136"/>
      <c r="E206" s="136"/>
      <c r="F206" s="182"/>
      <c r="G206" s="163"/>
      <c r="H206" s="138"/>
      <c r="I206" s="138"/>
      <c r="J206" s="139"/>
      <c r="K206" s="164"/>
      <c r="L206" s="240"/>
      <c r="M206" s="241"/>
      <c r="N206" s="136"/>
      <c r="O206" s="139"/>
      <c r="P206" s="142"/>
      <c r="Q206" s="142"/>
      <c r="R206" s="143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3"/>
      <c r="AC206" s="142"/>
      <c r="AD206" s="143"/>
      <c r="AE206" s="142"/>
      <c r="AF206" s="143"/>
    </row>
    <row r="207" spans="1:32" ht="15.75" customHeight="1" x14ac:dyDescent="0.2">
      <c r="A207" s="135"/>
      <c r="B207" s="155"/>
      <c r="C207" s="135"/>
      <c r="D207" s="136"/>
      <c r="E207" s="136"/>
      <c r="F207" s="182"/>
      <c r="G207" s="163"/>
      <c r="H207" s="138"/>
      <c r="I207" s="138"/>
      <c r="J207" s="139"/>
      <c r="K207" s="164"/>
      <c r="L207" s="240"/>
      <c r="M207" s="241"/>
      <c r="N207" s="136"/>
      <c r="O207" s="139"/>
      <c r="P207" s="142"/>
      <c r="Q207" s="142"/>
      <c r="R207" s="143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3"/>
      <c r="AC207" s="142"/>
      <c r="AD207" s="143"/>
      <c r="AE207" s="142"/>
      <c r="AF207" s="143"/>
    </row>
    <row r="208" spans="1:32" ht="15.75" customHeight="1" x14ac:dyDescent="0.2">
      <c r="A208" s="135"/>
      <c r="B208" s="155"/>
      <c r="C208" s="135"/>
      <c r="D208" s="136"/>
      <c r="E208" s="136"/>
      <c r="F208" s="182"/>
      <c r="G208" s="163"/>
      <c r="H208" s="138"/>
      <c r="I208" s="138"/>
      <c r="J208" s="139"/>
      <c r="K208" s="164"/>
      <c r="L208" s="240"/>
      <c r="M208" s="241"/>
      <c r="N208" s="136"/>
      <c r="O208" s="139"/>
      <c r="P208" s="142"/>
      <c r="Q208" s="142"/>
      <c r="R208" s="143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3"/>
      <c r="AC208" s="142"/>
      <c r="AD208" s="143"/>
      <c r="AE208" s="142"/>
      <c r="AF208" s="143"/>
    </row>
    <row r="209" spans="1:32" ht="15.75" customHeight="1" x14ac:dyDescent="0.2">
      <c r="A209" s="135"/>
      <c r="B209" s="155"/>
      <c r="C209" s="135"/>
      <c r="D209" s="136"/>
      <c r="E209" s="136"/>
      <c r="F209" s="182"/>
      <c r="G209" s="163"/>
      <c r="H209" s="138"/>
      <c r="I209" s="138"/>
      <c r="J209" s="139"/>
      <c r="K209" s="164"/>
      <c r="L209" s="240"/>
      <c r="M209" s="241"/>
      <c r="N209" s="136"/>
      <c r="O209" s="139"/>
      <c r="P209" s="142"/>
      <c r="Q209" s="142"/>
      <c r="R209" s="143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3"/>
      <c r="AC209" s="142"/>
      <c r="AD209" s="143"/>
      <c r="AE209" s="142"/>
      <c r="AF209" s="143"/>
    </row>
    <row r="210" spans="1:32" ht="15.75" customHeight="1" x14ac:dyDescent="0.2">
      <c r="A210" s="135"/>
      <c r="B210" s="155"/>
      <c r="C210" s="135"/>
      <c r="D210" s="136"/>
      <c r="E210" s="136"/>
      <c r="F210" s="182"/>
      <c r="G210" s="163"/>
      <c r="H210" s="138"/>
      <c r="I210" s="138"/>
      <c r="J210" s="139"/>
      <c r="K210" s="164"/>
      <c r="L210" s="240"/>
      <c r="M210" s="241"/>
      <c r="N210" s="136"/>
      <c r="O210" s="139"/>
      <c r="P210" s="142"/>
      <c r="Q210" s="142"/>
      <c r="R210" s="143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3"/>
      <c r="AC210" s="142"/>
      <c r="AD210" s="143"/>
      <c r="AE210" s="142"/>
      <c r="AF210" s="143"/>
    </row>
    <row r="211" spans="1:32" ht="15.75" customHeight="1" x14ac:dyDescent="0.2">
      <c r="A211" s="135"/>
      <c r="B211" s="155"/>
      <c r="C211" s="135"/>
      <c r="D211" s="136"/>
      <c r="E211" s="136"/>
      <c r="F211" s="182"/>
      <c r="G211" s="163"/>
      <c r="H211" s="138"/>
      <c r="I211" s="138"/>
      <c r="J211" s="139"/>
      <c r="K211" s="164"/>
      <c r="L211" s="240"/>
      <c r="M211" s="241"/>
      <c r="N211" s="136"/>
      <c r="O211" s="139"/>
      <c r="P211" s="142"/>
      <c r="Q211" s="142"/>
      <c r="R211" s="143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3"/>
      <c r="AC211" s="142"/>
      <c r="AD211" s="143"/>
      <c r="AE211" s="142"/>
      <c r="AF211" s="143"/>
    </row>
    <row r="212" spans="1:32" ht="15.75" customHeight="1" x14ac:dyDescent="0.2">
      <c r="A212" s="135"/>
      <c r="B212" s="155"/>
      <c r="C212" s="135"/>
      <c r="D212" s="136"/>
      <c r="E212" s="136"/>
      <c r="F212" s="182"/>
      <c r="G212" s="163"/>
      <c r="H212" s="138"/>
      <c r="I212" s="138"/>
      <c r="J212" s="139"/>
      <c r="K212" s="164"/>
      <c r="L212" s="240"/>
      <c r="M212" s="241"/>
      <c r="N212" s="136"/>
      <c r="O212" s="139"/>
      <c r="P212" s="142"/>
      <c r="Q212" s="142"/>
      <c r="R212" s="143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3"/>
      <c r="AC212" s="142"/>
      <c r="AD212" s="143"/>
      <c r="AE212" s="142"/>
      <c r="AF212" s="143"/>
    </row>
    <row r="213" spans="1:32" ht="15.75" customHeight="1" x14ac:dyDescent="0.2">
      <c r="A213" s="135"/>
      <c r="B213" s="155"/>
      <c r="C213" s="135"/>
      <c r="D213" s="136"/>
      <c r="E213" s="136"/>
      <c r="F213" s="182"/>
      <c r="G213" s="163"/>
      <c r="H213" s="138"/>
      <c r="I213" s="138"/>
      <c r="J213" s="139"/>
      <c r="K213" s="164"/>
      <c r="L213" s="240"/>
      <c r="M213" s="241"/>
      <c r="N213" s="136"/>
      <c r="O213" s="139"/>
      <c r="P213" s="142"/>
      <c r="Q213" s="142"/>
      <c r="R213" s="143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3"/>
      <c r="AC213" s="142"/>
      <c r="AD213" s="143"/>
      <c r="AE213" s="142"/>
      <c r="AF213" s="143"/>
    </row>
    <row r="214" spans="1:32" ht="15.75" customHeight="1" x14ac:dyDescent="0.2">
      <c r="A214" s="135"/>
      <c r="B214" s="155"/>
      <c r="C214" s="135"/>
      <c r="D214" s="136"/>
      <c r="E214" s="136"/>
      <c r="F214" s="182"/>
      <c r="G214" s="163"/>
      <c r="H214" s="138"/>
      <c r="I214" s="138"/>
      <c r="J214" s="139"/>
      <c r="K214" s="164"/>
      <c r="L214" s="240"/>
      <c r="M214" s="241"/>
      <c r="N214" s="136"/>
      <c r="O214" s="139"/>
      <c r="P214" s="142"/>
      <c r="Q214" s="142"/>
      <c r="R214" s="143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3"/>
      <c r="AC214" s="142"/>
      <c r="AD214" s="143"/>
      <c r="AE214" s="142"/>
      <c r="AF214" s="143"/>
    </row>
    <row r="215" spans="1:32" ht="15.75" customHeight="1" x14ac:dyDescent="0.2">
      <c r="A215" s="135"/>
      <c r="B215" s="155"/>
      <c r="C215" s="135"/>
      <c r="D215" s="136"/>
      <c r="E215" s="136"/>
      <c r="F215" s="182"/>
      <c r="G215" s="163"/>
      <c r="H215" s="138"/>
      <c r="I215" s="138"/>
      <c r="J215" s="139"/>
      <c r="K215" s="164"/>
      <c r="L215" s="240"/>
      <c r="M215" s="241"/>
      <c r="N215" s="136"/>
      <c r="O215" s="139"/>
      <c r="P215" s="142"/>
      <c r="Q215" s="142"/>
      <c r="R215" s="143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3"/>
      <c r="AC215" s="142"/>
      <c r="AD215" s="143"/>
      <c r="AE215" s="142"/>
      <c r="AF215" s="143"/>
    </row>
    <row r="216" spans="1:32" ht="15.75" customHeight="1" x14ac:dyDescent="0.2">
      <c r="A216" s="135"/>
      <c r="B216" s="155"/>
      <c r="C216" s="135"/>
      <c r="D216" s="136"/>
      <c r="E216" s="136"/>
      <c r="F216" s="182"/>
      <c r="G216" s="163"/>
      <c r="H216" s="138"/>
      <c r="I216" s="138"/>
      <c r="J216" s="139"/>
      <c r="K216" s="164"/>
      <c r="L216" s="240"/>
      <c r="M216" s="241"/>
      <c r="N216" s="136"/>
      <c r="O216" s="139"/>
      <c r="P216" s="142"/>
      <c r="Q216" s="142"/>
      <c r="R216" s="143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3"/>
      <c r="AC216" s="142"/>
      <c r="AD216" s="143"/>
      <c r="AE216" s="142"/>
      <c r="AF216" s="143"/>
    </row>
    <row r="217" spans="1:32" ht="15.75" customHeight="1" x14ac:dyDescent="0.2">
      <c r="A217" s="135"/>
      <c r="B217" s="155"/>
      <c r="C217" s="135"/>
      <c r="D217" s="136"/>
      <c r="E217" s="136"/>
      <c r="F217" s="182"/>
      <c r="G217" s="163"/>
      <c r="H217" s="138"/>
      <c r="I217" s="138"/>
      <c r="J217" s="139"/>
      <c r="K217" s="164"/>
      <c r="L217" s="240"/>
      <c r="M217" s="241"/>
      <c r="N217" s="136"/>
      <c r="O217" s="139"/>
      <c r="P217" s="142"/>
      <c r="Q217" s="142"/>
      <c r="R217" s="143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3"/>
      <c r="AC217" s="142"/>
      <c r="AD217" s="143"/>
      <c r="AE217" s="142"/>
      <c r="AF217" s="143"/>
    </row>
    <row r="218" spans="1:32" ht="15.75" customHeight="1" x14ac:dyDescent="0.2">
      <c r="A218" s="135"/>
      <c r="B218" s="155"/>
      <c r="C218" s="135"/>
      <c r="D218" s="136"/>
      <c r="E218" s="136"/>
      <c r="F218" s="182"/>
      <c r="G218" s="163"/>
      <c r="H218" s="138"/>
      <c r="I218" s="138"/>
      <c r="J218" s="139"/>
      <c r="K218" s="164"/>
      <c r="L218" s="240"/>
      <c r="M218" s="241"/>
      <c r="N218" s="136"/>
      <c r="O218" s="139"/>
      <c r="P218" s="142"/>
      <c r="Q218" s="142"/>
      <c r="R218" s="143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3"/>
      <c r="AC218" s="142"/>
      <c r="AD218" s="143"/>
      <c r="AE218" s="142"/>
      <c r="AF218" s="143"/>
    </row>
    <row r="219" spans="1:32" ht="15.75" customHeight="1" x14ac:dyDescent="0.2">
      <c r="A219" s="135"/>
      <c r="B219" s="155"/>
      <c r="C219" s="135"/>
      <c r="D219" s="136"/>
      <c r="E219" s="136"/>
      <c r="F219" s="182"/>
      <c r="G219" s="163"/>
      <c r="H219" s="138"/>
      <c r="I219" s="138"/>
      <c r="J219" s="139"/>
      <c r="K219" s="164"/>
      <c r="L219" s="240"/>
      <c r="M219" s="241"/>
      <c r="N219" s="136"/>
      <c r="O219" s="139"/>
      <c r="P219" s="142"/>
      <c r="Q219" s="142"/>
      <c r="R219" s="143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3"/>
      <c r="AC219" s="142"/>
      <c r="AD219" s="143"/>
      <c r="AE219" s="142"/>
      <c r="AF219" s="143"/>
    </row>
    <row r="220" spans="1:32" ht="15.75" customHeight="1" x14ac:dyDescent="0.2">
      <c r="A220" s="135"/>
      <c r="B220" s="155"/>
      <c r="C220" s="135"/>
      <c r="D220" s="136"/>
      <c r="E220" s="136"/>
      <c r="F220" s="182"/>
      <c r="G220" s="163"/>
      <c r="H220" s="138"/>
      <c r="I220" s="138"/>
      <c r="J220" s="139"/>
      <c r="K220" s="164"/>
      <c r="L220" s="240"/>
      <c r="M220" s="241"/>
      <c r="N220" s="136"/>
      <c r="O220" s="139"/>
      <c r="P220" s="142"/>
      <c r="Q220" s="142"/>
      <c r="R220" s="143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3"/>
      <c r="AC220" s="142"/>
      <c r="AD220" s="143"/>
      <c r="AE220" s="142"/>
      <c r="AF220" s="143"/>
    </row>
    <row r="221" spans="1:32" ht="15.75" customHeight="1" x14ac:dyDescent="0.2">
      <c r="A221" s="135"/>
      <c r="B221" s="155"/>
      <c r="C221" s="135"/>
      <c r="D221" s="136"/>
      <c r="E221" s="136"/>
      <c r="F221" s="182"/>
      <c r="G221" s="163"/>
      <c r="H221" s="138"/>
      <c r="I221" s="138"/>
      <c r="J221" s="139"/>
      <c r="K221" s="164"/>
      <c r="L221" s="240"/>
      <c r="M221" s="241"/>
      <c r="N221" s="136"/>
      <c r="O221" s="139"/>
      <c r="P221" s="142"/>
      <c r="Q221" s="142"/>
      <c r="R221" s="143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3"/>
      <c r="AC221" s="142"/>
      <c r="AD221" s="143"/>
      <c r="AE221" s="142"/>
      <c r="AF221" s="143"/>
    </row>
    <row r="222" spans="1:32" ht="15.75" customHeight="1" x14ac:dyDescent="0.2">
      <c r="A222" s="135"/>
      <c r="B222" s="155"/>
      <c r="C222" s="135"/>
      <c r="D222" s="136"/>
      <c r="E222" s="136"/>
      <c r="F222" s="182"/>
      <c r="G222" s="163"/>
      <c r="H222" s="138"/>
      <c r="I222" s="138"/>
      <c r="J222" s="139"/>
      <c r="K222" s="164"/>
      <c r="L222" s="240"/>
      <c r="M222" s="241"/>
      <c r="N222" s="136"/>
      <c r="O222" s="139"/>
      <c r="P222" s="142"/>
      <c r="Q222" s="142"/>
      <c r="R222" s="143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3"/>
      <c r="AC222" s="142"/>
      <c r="AD222" s="143"/>
      <c r="AE222" s="142"/>
      <c r="AF222" s="143"/>
    </row>
    <row r="223" spans="1:32" ht="15.75" customHeight="1" x14ac:dyDescent="0.2">
      <c r="A223" s="135"/>
      <c r="B223" s="155"/>
      <c r="C223" s="135"/>
      <c r="D223" s="136"/>
      <c r="E223" s="136"/>
      <c r="F223" s="182"/>
      <c r="G223" s="163"/>
      <c r="H223" s="138"/>
      <c r="I223" s="138"/>
      <c r="J223" s="139"/>
      <c r="K223" s="164"/>
      <c r="L223" s="240"/>
      <c r="M223" s="241"/>
      <c r="N223" s="136"/>
      <c r="O223" s="139"/>
      <c r="P223" s="142"/>
      <c r="Q223" s="142"/>
      <c r="R223" s="143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3"/>
      <c r="AC223" s="142"/>
      <c r="AD223" s="143"/>
      <c r="AE223" s="142"/>
      <c r="AF223" s="143"/>
    </row>
    <row r="224" spans="1:32" ht="15.75" customHeight="1" x14ac:dyDescent="0.2">
      <c r="A224" s="135"/>
      <c r="B224" s="155"/>
      <c r="C224" s="135"/>
      <c r="D224" s="136"/>
      <c r="E224" s="136"/>
      <c r="F224" s="182"/>
      <c r="G224" s="163"/>
      <c r="H224" s="138"/>
      <c r="I224" s="138"/>
      <c r="J224" s="139"/>
      <c r="K224" s="164"/>
      <c r="L224" s="240"/>
      <c r="M224" s="241"/>
      <c r="N224" s="136"/>
      <c r="O224" s="139"/>
      <c r="P224" s="142"/>
      <c r="Q224" s="142"/>
      <c r="R224" s="143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3"/>
      <c r="AC224" s="142"/>
      <c r="AD224" s="143"/>
      <c r="AE224" s="142"/>
      <c r="AF224" s="143"/>
    </row>
    <row r="225" spans="1:32" ht="15.75" customHeight="1" x14ac:dyDescent="0.2">
      <c r="A225" s="135"/>
      <c r="B225" s="155"/>
      <c r="C225" s="135"/>
      <c r="D225" s="136"/>
      <c r="E225" s="136"/>
      <c r="F225" s="182"/>
      <c r="G225" s="163"/>
      <c r="H225" s="138"/>
      <c r="I225" s="138"/>
      <c r="J225" s="139"/>
      <c r="K225" s="164"/>
      <c r="L225" s="240"/>
      <c r="M225" s="241"/>
      <c r="N225" s="136"/>
      <c r="O225" s="139"/>
      <c r="P225" s="142"/>
      <c r="Q225" s="142"/>
      <c r="R225" s="143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3"/>
      <c r="AC225" s="142"/>
      <c r="AD225" s="143"/>
      <c r="AE225" s="142"/>
      <c r="AF225" s="143"/>
    </row>
    <row r="226" spans="1:32" ht="15.75" customHeight="1" x14ac:dyDescent="0.2">
      <c r="A226" s="135"/>
      <c r="B226" s="155"/>
      <c r="C226" s="135"/>
      <c r="D226" s="136"/>
      <c r="E226" s="136"/>
      <c r="F226" s="182"/>
      <c r="G226" s="163"/>
      <c r="H226" s="138"/>
      <c r="I226" s="138"/>
      <c r="J226" s="139"/>
      <c r="K226" s="164"/>
      <c r="L226" s="240"/>
      <c r="M226" s="241"/>
      <c r="N226" s="136"/>
      <c r="O226" s="139"/>
      <c r="P226" s="142"/>
      <c r="Q226" s="142"/>
      <c r="R226" s="143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3"/>
      <c r="AC226" s="142"/>
      <c r="AD226" s="143"/>
      <c r="AE226" s="142"/>
      <c r="AF226" s="143"/>
    </row>
    <row r="227" spans="1:32" ht="15.75" customHeight="1" x14ac:dyDescent="0.2">
      <c r="A227" s="135"/>
      <c r="B227" s="155"/>
      <c r="C227" s="135"/>
      <c r="D227" s="136"/>
      <c r="E227" s="136"/>
      <c r="F227" s="182"/>
      <c r="G227" s="163"/>
      <c r="H227" s="138"/>
      <c r="I227" s="138"/>
      <c r="J227" s="139"/>
      <c r="K227" s="164"/>
      <c r="L227" s="240"/>
      <c r="M227" s="241"/>
      <c r="N227" s="136"/>
      <c r="O227" s="139"/>
      <c r="P227" s="142"/>
      <c r="Q227" s="142"/>
      <c r="R227" s="143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3"/>
      <c r="AC227" s="142"/>
      <c r="AD227" s="143"/>
      <c r="AE227" s="142"/>
      <c r="AF227" s="143"/>
    </row>
    <row r="228" spans="1:32" ht="15.75" customHeight="1" x14ac:dyDescent="0.2">
      <c r="A228" s="135"/>
      <c r="B228" s="155"/>
      <c r="C228" s="135"/>
      <c r="D228" s="136"/>
      <c r="E228" s="136"/>
      <c r="F228" s="182"/>
      <c r="G228" s="163"/>
      <c r="H228" s="138"/>
      <c r="I228" s="138"/>
      <c r="J228" s="139"/>
      <c r="K228" s="164"/>
      <c r="L228" s="240"/>
      <c r="M228" s="241"/>
      <c r="N228" s="136"/>
      <c r="O228" s="139"/>
      <c r="P228" s="142"/>
      <c r="Q228" s="142"/>
      <c r="R228" s="143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3"/>
      <c r="AC228" s="142"/>
      <c r="AD228" s="143"/>
      <c r="AE228" s="142"/>
      <c r="AF228" s="143"/>
    </row>
    <row r="229" spans="1:32" ht="15.75" customHeight="1" x14ac:dyDescent="0.2">
      <c r="A229" s="135"/>
      <c r="B229" s="155"/>
      <c r="C229" s="135"/>
      <c r="D229" s="136"/>
      <c r="E229" s="136"/>
      <c r="F229" s="182"/>
      <c r="G229" s="163"/>
      <c r="H229" s="138"/>
      <c r="I229" s="138"/>
      <c r="J229" s="139"/>
      <c r="K229" s="164"/>
      <c r="L229" s="240"/>
      <c r="M229" s="241"/>
      <c r="N229" s="136"/>
      <c r="O229" s="139"/>
      <c r="P229" s="142"/>
      <c r="Q229" s="142"/>
      <c r="R229" s="143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3"/>
      <c r="AC229" s="142"/>
      <c r="AD229" s="143"/>
      <c r="AE229" s="142"/>
      <c r="AF229" s="143"/>
    </row>
    <row r="230" spans="1:32" ht="15.75" customHeight="1" x14ac:dyDescent="0.2">
      <c r="A230" s="135"/>
      <c r="B230" s="155"/>
      <c r="C230" s="135"/>
      <c r="D230" s="136"/>
      <c r="E230" s="136"/>
      <c r="F230" s="182"/>
      <c r="G230" s="163"/>
      <c r="H230" s="138"/>
      <c r="I230" s="138"/>
      <c r="J230" s="139"/>
      <c r="K230" s="164"/>
      <c r="L230" s="240"/>
      <c r="M230" s="241"/>
      <c r="N230" s="136"/>
      <c r="O230" s="139"/>
      <c r="P230" s="142"/>
      <c r="Q230" s="142"/>
      <c r="R230" s="143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3"/>
      <c r="AC230" s="142"/>
      <c r="AD230" s="143"/>
      <c r="AE230" s="142"/>
      <c r="AF230" s="143"/>
    </row>
    <row r="231" spans="1:32" ht="15.75" customHeight="1" x14ac:dyDescent="0.2">
      <c r="A231" s="135"/>
      <c r="B231" s="155"/>
      <c r="C231" s="135"/>
      <c r="D231" s="136"/>
      <c r="E231" s="136"/>
      <c r="F231" s="182"/>
      <c r="G231" s="163"/>
      <c r="H231" s="138"/>
      <c r="I231" s="138"/>
      <c r="J231" s="139"/>
      <c r="K231" s="164"/>
      <c r="L231" s="240"/>
      <c r="M231" s="241"/>
      <c r="N231" s="136"/>
      <c r="O231" s="139"/>
      <c r="P231" s="142"/>
      <c r="Q231" s="142"/>
      <c r="R231" s="143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3"/>
      <c r="AC231" s="142"/>
      <c r="AD231" s="143"/>
      <c r="AE231" s="142"/>
      <c r="AF231" s="143"/>
    </row>
    <row r="232" spans="1:32" ht="15.75" customHeight="1" x14ac:dyDescent="0.2">
      <c r="A232" s="135"/>
      <c r="B232" s="155"/>
      <c r="C232" s="135"/>
      <c r="D232" s="136"/>
      <c r="E232" s="136"/>
      <c r="F232" s="182"/>
      <c r="G232" s="163"/>
      <c r="H232" s="138"/>
      <c r="I232" s="138"/>
      <c r="J232" s="139"/>
      <c r="K232" s="164"/>
      <c r="L232" s="240"/>
      <c r="M232" s="241"/>
      <c r="N232" s="136"/>
      <c r="O232" s="139"/>
      <c r="P232" s="142"/>
      <c r="Q232" s="142"/>
      <c r="R232" s="143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3"/>
      <c r="AC232" s="142"/>
      <c r="AD232" s="143"/>
      <c r="AE232" s="142"/>
      <c r="AF232" s="143"/>
    </row>
    <row r="233" spans="1:32" ht="15.75" customHeight="1" x14ac:dyDescent="0.2">
      <c r="A233" s="135"/>
      <c r="B233" s="155"/>
      <c r="C233" s="135"/>
      <c r="D233" s="136"/>
      <c r="E233" s="136"/>
      <c r="F233" s="182"/>
      <c r="G233" s="163"/>
      <c r="H233" s="138"/>
      <c r="I233" s="138"/>
      <c r="J233" s="139"/>
      <c r="K233" s="164"/>
      <c r="L233" s="240"/>
      <c r="M233" s="241"/>
      <c r="N233" s="136"/>
      <c r="O233" s="139"/>
      <c r="P233" s="142"/>
      <c r="Q233" s="142"/>
      <c r="R233" s="143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3"/>
      <c r="AC233" s="142"/>
      <c r="AD233" s="143"/>
      <c r="AE233" s="142"/>
      <c r="AF233" s="143"/>
    </row>
    <row r="234" spans="1:32" ht="15.75" customHeight="1" x14ac:dyDescent="0.2">
      <c r="A234" s="135"/>
      <c r="B234" s="155"/>
      <c r="C234" s="135"/>
      <c r="D234" s="136"/>
      <c r="E234" s="136"/>
      <c r="F234" s="182"/>
      <c r="G234" s="163"/>
      <c r="H234" s="138"/>
      <c r="I234" s="138"/>
      <c r="J234" s="139"/>
      <c r="K234" s="164"/>
      <c r="L234" s="240"/>
      <c r="M234" s="241"/>
      <c r="N234" s="136"/>
      <c r="O234" s="139"/>
      <c r="P234" s="142"/>
      <c r="Q234" s="142"/>
      <c r="R234" s="143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3"/>
      <c r="AC234" s="142"/>
      <c r="AD234" s="143"/>
      <c r="AE234" s="142"/>
      <c r="AF234" s="143"/>
    </row>
    <row r="235" spans="1:32" ht="15.75" customHeight="1" x14ac:dyDescent="0.2">
      <c r="A235" s="135"/>
      <c r="B235" s="155"/>
      <c r="C235" s="135"/>
      <c r="D235" s="136"/>
      <c r="E235" s="136"/>
      <c r="F235" s="182"/>
      <c r="G235" s="163"/>
      <c r="H235" s="138"/>
      <c r="I235" s="138"/>
      <c r="J235" s="139"/>
      <c r="K235" s="164"/>
      <c r="L235" s="240"/>
      <c r="M235" s="241"/>
      <c r="N235" s="136"/>
      <c r="O235" s="139"/>
      <c r="P235" s="142"/>
      <c r="Q235" s="142"/>
      <c r="R235" s="143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3"/>
      <c r="AC235" s="142"/>
      <c r="AD235" s="143"/>
      <c r="AE235" s="142"/>
      <c r="AF235" s="143"/>
    </row>
    <row r="236" spans="1:32" ht="15.75" customHeight="1" x14ac:dyDescent="0.2">
      <c r="A236" s="135"/>
      <c r="B236" s="155"/>
      <c r="C236" s="135"/>
      <c r="D236" s="136"/>
      <c r="E236" s="136"/>
      <c r="F236" s="182"/>
      <c r="G236" s="163"/>
      <c r="H236" s="138"/>
      <c r="I236" s="138"/>
      <c r="J236" s="139"/>
      <c r="K236" s="164"/>
      <c r="L236" s="240"/>
      <c r="M236" s="241"/>
      <c r="N236" s="136"/>
      <c r="O236" s="139"/>
      <c r="P236" s="142"/>
      <c r="Q236" s="142"/>
      <c r="R236" s="143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3"/>
      <c r="AC236" s="142"/>
      <c r="AD236" s="143"/>
      <c r="AE236" s="142"/>
      <c r="AF236" s="143"/>
    </row>
    <row r="237" spans="1:32" ht="15.75" customHeight="1" x14ac:dyDescent="0.2">
      <c r="A237" s="135"/>
      <c r="B237" s="155"/>
      <c r="C237" s="135"/>
      <c r="D237" s="136"/>
      <c r="E237" s="136"/>
      <c r="F237" s="182"/>
      <c r="G237" s="163"/>
      <c r="H237" s="138"/>
      <c r="I237" s="138"/>
      <c r="J237" s="139"/>
      <c r="K237" s="164"/>
      <c r="L237" s="240"/>
      <c r="M237" s="241"/>
      <c r="N237" s="136"/>
      <c r="O237" s="139"/>
      <c r="P237" s="142"/>
      <c r="Q237" s="142"/>
      <c r="R237" s="143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3"/>
      <c r="AC237" s="142"/>
      <c r="AD237" s="143"/>
      <c r="AE237" s="142"/>
      <c r="AF237" s="143"/>
    </row>
    <row r="238" spans="1:32" ht="15.75" customHeight="1" x14ac:dyDescent="0.2">
      <c r="A238" s="135"/>
      <c r="B238" s="155"/>
      <c r="C238" s="135"/>
      <c r="D238" s="136"/>
      <c r="E238" s="136"/>
      <c r="F238" s="182"/>
      <c r="G238" s="163"/>
      <c r="H238" s="138"/>
      <c r="I238" s="138"/>
      <c r="J238" s="139"/>
      <c r="K238" s="164"/>
      <c r="L238" s="240"/>
      <c r="M238" s="241"/>
      <c r="N238" s="136"/>
      <c r="O238" s="139"/>
      <c r="P238" s="142"/>
      <c r="Q238" s="142"/>
      <c r="R238" s="143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3"/>
      <c r="AC238" s="142"/>
      <c r="AD238" s="143"/>
      <c r="AE238" s="142"/>
      <c r="AF238" s="143"/>
    </row>
    <row r="239" spans="1:32" ht="15.75" customHeight="1" x14ac:dyDescent="0.2">
      <c r="A239" s="135"/>
      <c r="B239" s="155"/>
      <c r="C239" s="135"/>
      <c r="D239" s="136"/>
      <c r="E239" s="136"/>
      <c r="F239" s="182"/>
      <c r="G239" s="163"/>
      <c r="H239" s="138"/>
      <c r="I239" s="138"/>
      <c r="J239" s="139"/>
      <c r="K239" s="164"/>
      <c r="L239" s="240"/>
      <c r="M239" s="241"/>
      <c r="N239" s="136"/>
      <c r="O239" s="139"/>
      <c r="P239" s="142"/>
      <c r="Q239" s="142"/>
      <c r="R239" s="143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3"/>
      <c r="AC239" s="142"/>
      <c r="AD239" s="143"/>
      <c r="AE239" s="142"/>
      <c r="AF239" s="143"/>
    </row>
    <row r="240" spans="1:32" ht="15.75" customHeight="1" x14ac:dyDescent="0.2">
      <c r="A240" s="135"/>
      <c r="B240" s="155"/>
      <c r="C240" s="135"/>
      <c r="D240" s="136"/>
      <c r="E240" s="136"/>
      <c r="F240" s="182"/>
      <c r="G240" s="163"/>
      <c r="H240" s="138"/>
      <c r="I240" s="138"/>
      <c r="J240" s="139"/>
      <c r="K240" s="164"/>
      <c r="L240" s="240"/>
      <c r="M240" s="241"/>
      <c r="N240" s="136"/>
      <c r="O240" s="139"/>
      <c r="P240" s="142"/>
      <c r="Q240" s="142"/>
      <c r="R240" s="143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3"/>
      <c r="AC240" s="142"/>
      <c r="AD240" s="143"/>
      <c r="AE240" s="142"/>
      <c r="AF240" s="143"/>
    </row>
    <row r="241" spans="1:32" ht="15.75" customHeight="1" x14ac:dyDescent="0.2">
      <c r="A241" s="135"/>
      <c r="B241" s="155"/>
      <c r="C241" s="135"/>
      <c r="D241" s="136"/>
      <c r="E241" s="136"/>
      <c r="F241" s="182"/>
      <c r="G241" s="163"/>
      <c r="H241" s="138"/>
      <c r="I241" s="138"/>
      <c r="J241" s="139"/>
      <c r="K241" s="164"/>
      <c r="L241" s="240"/>
      <c r="M241" s="241"/>
      <c r="N241" s="136"/>
      <c r="O241" s="139"/>
      <c r="P241" s="142"/>
      <c r="Q241" s="142"/>
      <c r="R241" s="143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3"/>
      <c r="AC241" s="142"/>
      <c r="AD241" s="143"/>
      <c r="AE241" s="142"/>
      <c r="AF241" s="143"/>
    </row>
    <row r="242" spans="1:32" ht="15.75" customHeight="1" x14ac:dyDescent="0.2">
      <c r="A242" s="135"/>
      <c r="B242" s="155"/>
      <c r="C242" s="135"/>
      <c r="D242" s="136"/>
      <c r="E242" s="136"/>
      <c r="F242" s="182"/>
      <c r="G242" s="163"/>
      <c r="H242" s="138"/>
      <c r="I242" s="138"/>
      <c r="J242" s="139"/>
      <c r="K242" s="164"/>
      <c r="L242" s="240"/>
      <c r="M242" s="241"/>
      <c r="N242" s="136"/>
      <c r="O242" s="139"/>
      <c r="P242" s="142"/>
      <c r="Q242" s="142"/>
      <c r="R242" s="143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3"/>
      <c r="AC242" s="142"/>
      <c r="AD242" s="143"/>
      <c r="AE242" s="142"/>
      <c r="AF242" s="143"/>
    </row>
    <row r="243" spans="1:32" ht="15.75" customHeight="1" x14ac:dyDescent="0.2">
      <c r="A243" s="135"/>
      <c r="B243" s="155"/>
      <c r="C243" s="135"/>
      <c r="D243" s="136"/>
      <c r="E243" s="136"/>
      <c r="F243" s="182"/>
      <c r="G243" s="163"/>
      <c r="H243" s="138"/>
      <c r="I243" s="138"/>
      <c r="J243" s="139"/>
      <c r="K243" s="164"/>
      <c r="L243" s="240"/>
      <c r="M243" s="241"/>
      <c r="N243" s="136"/>
      <c r="O243" s="139"/>
      <c r="P243" s="142"/>
      <c r="Q243" s="142"/>
      <c r="R243" s="143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3"/>
      <c r="AC243" s="142"/>
      <c r="AD243" s="143"/>
      <c r="AE243" s="142"/>
      <c r="AF243" s="143"/>
    </row>
    <row r="244" spans="1:32" ht="15.75" customHeight="1" x14ac:dyDescent="0.2">
      <c r="A244" s="135"/>
      <c r="B244" s="155"/>
      <c r="C244" s="135"/>
      <c r="D244" s="136"/>
      <c r="E244" s="136"/>
      <c r="F244" s="182"/>
      <c r="G244" s="163"/>
      <c r="H244" s="138"/>
      <c r="I244" s="138"/>
      <c r="J244" s="139"/>
      <c r="K244" s="164"/>
      <c r="L244" s="240"/>
      <c r="M244" s="241"/>
      <c r="N244" s="136"/>
      <c r="O244" s="139"/>
      <c r="P244" s="142"/>
      <c r="Q244" s="142"/>
      <c r="R244" s="143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3"/>
      <c r="AC244" s="142"/>
      <c r="AD244" s="143"/>
      <c r="AE244" s="142"/>
      <c r="AF244" s="143"/>
    </row>
    <row r="245" spans="1:32" ht="15.75" customHeight="1" x14ac:dyDescent="0.2">
      <c r="A245" s="135"/>
      <c r="B245" s="155"/>
      <c r="C245" s="135"/>
      <c r="D245" s="136"/>
      <c r="E245" s="136"/>
      <c r="F245" s="182"/>
      <c r="G245" s="163"/>
      <c r="H245" s="138"/>
      <c r="I245" s="138"/>
      <c r="J245" s="139"/>
      <c r="K245" s="164"/>
      <c r="L245" s="240"/>
      <c r="M245" s="241"/>
      <c r="N245" s="136"/>
      <c r="O245" s="139"/>
      <c r="P245" s="142"/>
      <c r="Q245" s="142"/>
      <c r="R245" s="143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3"/>
      <c r="AC245" s="142"/>
      <c r="AD245" s="143"/>
      <c r="AE245" s="142"/>
      <c r="AF245" s="143"/>
    </row>
    <row r="246" spans="1:32" ht="15.75" customHeight="1" x14ac:dyDescent="0.2">
      <c r="A246" s="135"/>
      <c r="B246" s="155"/>
      <c r="C246" s="135"/>
      <c r="D246" s="136"/>
      <c r="E246" s="136"/>
      <c r="F246" s="182"/>
      <c r="G246" s="163"/>
      <c r="H246" s="138"/>
      <c r="I246" s="138"/>
      <c r="J246" s="139"/>
      <c r="K246" s="164"/>
      <c r="L246" s="240"/>
      <c r="M246" s="241"/>
      <c r="N246" s="136"/>
      <c r="O246" s="139"/>
      <c r="P246" s="142"/>
      <c r="Q246" s="142"/>
      <c r="R246" s="143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3"/>
      <c r="AC246" s="142"/>
      <c r="AD246" s="143"/>
      <c r="AE246" s="142"/>
      <c r="AF246" s="143"/>
    </row>
    <row r="247" spans="1:32" ht="15.75" customHeight="1" x14ac:dyDescent="0.2">
      <c r="A247" s="135"/>
      <c r="B247" s="155"/>
      <c r="C247" s="135"/>
      <c r="D247" s="136"/>
      <c r="E247" s="136"/>
      <c r="F247" s="182"/>
      <c r="G247" s="163"/>
      <c r="H247" s="138"/>
      <c r="I247" s="138"/>
      <c r="J247" s="139"/>
      <c r="K247" s="164"/>
      <c r="L247" s="240"/>
      <c r="M247" s="241"/>
      <c r="N247" s="136"/>
      <c r="O247" s="139"/>
      <c r="P247" s="142"/>
      <c r="Q247" s="142"/>
      <c r="R247" s="143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3"/>
      <c r="AC247" s="142"/>
      <c r="AD247" s="143"/>
      <c r="AE247" s="142"/>
      <c r="AF247" s="143"/>
    </row>
    <row r="248" spans="1:32" ht="15.75" customHeight="1" x14ac:dyDescent="0.2">
      <c r="A248" s="135"/>
      <c r="B248" s="155"/>
      <c r="C248" s="135"/>
      <c r="D248" s="136"/>
      <c r="E248" s="136"/>
      <c r="F248" s="182"/>
      <c r="G248" s="163"/>
      <c r="H248" s="138"/>
      <c r="I248" s="138"/>
      <c r="J248" s="139"/>
      <c r="K248" s="164"/>
      <c r="L248" s="240"/>
      <c r="M248" s="241"/>
      <c r="N248" s="136"/>
      <c r="O248" s="139"/>
      <c r="P248" s="142"/>
      <c r="Q248" s="142"/>
      <c r="R248" s="143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3"/>
      <c r="AC248" s="142"/>
      <c r="AD248" s="143"/>
      <c r="AE248" s="142"/>
      <c r="AF248" s="143"/>
    </row>
    <row r="249" spans="1:32" ht="15.75" customHeight="1" x14ac:dyDescent="0.2">
      <c r="A249" s="135"/>
      <c r="B249" s="155"/>
      <c r="C249" s="135"/>
      <c r="D249" s="136"/>
      <c r="E249" s="136"/>
      <c r="F249" s="182"/>
      <c r="G249" s="163"/>
      <c r="H249" s="138"/>
      <c r="I249" s="138"/>
      <c r="J249" s="139"/>
      <c r="K249" s="164"/>
      <c r="L249" s="240"/>
      <c r="M249" s="241"/>
      <c r="N249" s="136"/>
      <c r="O249" s="139"/>
      <c r="P249" s="142"/>
      <c r="Q249" s="142"/>
      <c r="R249" s="143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3"/>
      <c r="AC249" s="142"/>
      <c r="AD249" s="143"/>
      <c r="AE249" s="142"/>
      <c r="AF249" s="143"/>
    </row>
    <row r="250" spans="1:32" ht="15.75" customHeight="1" x14ac:dyDescent="0.2">
      <c r="A250" s="135"/>
      <c r="B250" s="155"/>
      <c r="C250" s="135"/>
      <c r="D250" s="136"/>
      <c r="E250" s="136"/>
      <c r="F250" s="182"/>
      <c r="G250" s="163"/>
      <c r="H250" s="138"/>
      <c r="I250" s="138"/>
      <c r="J250" s="139"/>
      <c r="K250" s="164"/>
      <c r="L250" s="240"/>
      <c r="M250" s="241"/>
      <c r="N250" s="136"/>
      <c r="O250" s="139"/>
      <c r="P250" s="142"/>
      <c r="Q250" s="142"/>
      <c r="R250" s="143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3"/>
      <c r="AC250" s="142"/>
      <c r="AD250" s="143"/>
      <c r="AE250" s="142"/>
      <c r="AF250" s="143"/>
    </row>
    <row r="251" spans="1:32" ht="15.75" customHeight="1" x14ac:dyDescent="0.2">
      <c r="A251" s="135"/>
      <c r="B251" s="155"/>
      <c r="C251" s="135"/>
      <c r="D251" s="136"/>
      <c r="E251" s="136"/>
      <c r="F251" s="182"/>
      <c r="G251" s="163"/>
      <c r="H251" s="138"/>
      <c r="I251" s="138"/>
      <c r="J251" s="139"/>
      <c r="K251" s="164"/>
      <c r="L251" s="240"/>
      <c r="M251" s="241"/>
      <c r="N251" s="136"/>
      <c r="O251" s="139"/>
      <c r="P251" s="142"/>
      <c r="Q251" s="142"/>
      <c r="R251" s="143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3"/>
      <c r="AC251" s="142"/>
      <c r="AD251" s="143"/>
      <c r="AE251" s="142"/>
      <c r="AF251" s="143"/>
    </row>
    <row r="252" spans="1:32" ht="15.75" customHeight="1" x14ac:dyDescent="0.2">
      <c r="A252" s="135"/>
      <c r="B252" s="155"/>
      <c r="C252" s="135"/>
      <c r="D252" s="136"/>
      <c r="E252" s="136"/>
      <c r="F252" s="182"/>
      <c r="G252" s="163"/>
      <c r="H252" s="138"/>
      <c r="I252" s="138"/>
      <c r="J252" s="139"/>
      <c r="K252" s="164"/>
      <c r="L252" s="240"/>
      <c r="M252" s="241"/>
      <c r="N252" s="136"/>
      <c r="O252" s="139"/>
      <c r="P252" s="142"/>
      <c r="Q252" s="142"/>
      <c r="R252" s="143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3"/>
      <c r="AC252" s="142"/>
      <c r="AD252" s="143"/>
      <c r="AE252" s="142"/>
      <c r="AF252" s="143"/>
    </row>
    <row r="253" spans="1:32" ht="15.75" customHeight="1" x14ac:dyDescent="0.2">
      <c r="A253" s="135"/>
      <c r="B253" s="155"/>
      <c r="C253" s="135"/>
      <c r="D253" s="136"/>
      <c r="E253" s="136"/>
      <c r="F253" s="182"/>
      <c r="G253" s="163"/>
      <c r="H253" s="138"/>
      <c r="I253" s="138"/>
      <c r="J253" s="139"/>
      <c r="K253" s="164"/>
      <c r="L253" s="240"/>
      <c r="M253" s="241"/>
      <c r="N253" s="136"/>
      <c r="O253" s="139"/>
      <c r="P253" s="142"/>
      <c r="Q253" s="142"/>
      <c r="R253" s="143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3"/>
      <c r="AC253" s="142"/>
      <c r="AD253" s="143"/>
      <c r="AE253" s="142"/>
      <c r="AF253" s="143"/>
    </row>
    <row r="254" spans="1:32" ht="15.75" customHeight="1" x14ac:dyDescent="0.2">
      <c r="A254" s="135"/>
      <c r="B254" s="155"/>
      <c r="C254" s="135"/>
      <c r="D254" s="136"/>
      <c r="E254" s="136"/>
      <c r="F254" s="182"/>
      <c r="G254" s="163"/>
      <c r="H254" s="138"/>
      <c r="I254" s="138"/>
      <c r="J254" s="139"/>
      <c r="K254" s="164"/>
      <c r="L254" s="240"/>
      <c r="M254" s="241"/>
      <c r="N254" s="136"/>
      <c r="O254" s="139"/>
      <c r="P254" s="142"/>
      <c r="Q254" s="142"/>
      <c r="R254" s="143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3"/>
      <c r="AC254" s="142"/>
      <c r="AD254" s="143"/>
      <c r="AE254" s="142"/>
      <c r="AF254" s="143"/>
    </row>
    <row r="255" spans="1:32" ht="15.75" customHeight="1" x14ac:dyDescent="0.2">
      <c r="A255" s="135"/>
      <c r="B255" s="155"/>
      <c r="C255" s="135"/>
      <c r="D255" s="136"/>
      <c r="E255" s="136"/>
      <c r="F255" s="182"/>
      <c r="G255" s="163"/>
      <c r="H255" s="138"/>
      <c r="I255" s="138"/>
      <c r="J255" s="139"/>
      <c r="K255" s="164"/>
      <c r="L255" s="240"/>
      <c r="M255" s="241"/>
      <c r="N255" s="136"/>
      <c r="O255" s="139"/>
      <c r="P255" s="142"/>
      <c r="Q255" s="142"/>
      <c r="R255" s="143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3"/>
      <c r="AC255" s="142"/>
      <c r="AD255" s="143"/>
      <c r="AE255" s="142"/>
      <c r="AF255" s="143"/>
    </row>
    <row r="256" spans="1:32" ht="15.75" customHeight="1" x14ac:dyDescent="0.2">
      <c r="A256" s="135"/>
      <c r="B256" s="155"/>
      <c r="C256" s="135"/>
      <c r="D256" s="136"/>
      <c r="E256" s="136"/>
      <c r="F256" s="182"/>
      <c r="G256" s="163"/>
      <c r="H256" s="138"/>
      <c r="I256" s="138"/>
      <c r="J256" s="139"/>
      <c r="K256" s="164"/>
      <c r="L256" s="240"/>
      <c r="M256" s="241"/>
      <c r="N256" s="136"/>
      <c r="O256" s="139"/>
      <c r="P256" s="142"/>
      <c r="Q256" s="142"/>
      <c r="R256" s="143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3"/>
      <c r="AC256" s="142"/>
      <c r="AD256" s="143"/>
      <c r="AE256" s="142"/>
      <c r="AF256" s="143"/>
    </row>
    <row r="257" spans="1:32" ht="15.75" customHeight="1" x14ac:dyDescent="0.2">
      <c r="A257" s="135"/>
      <c r="B257" s="155"/>
      <c r="C257" s="135"/>
      <c r="D257" s="136"/>
      <c r="E257" s="136"/>
      <c r="F257" s="182"/>
      <c r="G257" s="163"/>
      <c r="H257" s="138"/>
      <c r="I257" s="138"/>
      <c r="J257" s="139"/>
      <c r="K257" s="164"/>
      <c r="L257" s="240"/>
      <c r="M257" s="241"/>
      <c r="N257" s="136"/>
      <c r="O257" s="139"/>
      <c r="P257" s="142"/>
      <c r="Q257" s="142"/>
      <c r="R257" s="143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3"/>
      <c r="AC257" s="142"/>
      <c r="AD257" s="143"/>
      <c r="AE257" s="142"/>
      <c r="AF257" s="143"/>
    </row>
    <row r="258" spans="1:32" ht="15.75" customHeight="1" x14ac:dyDescent="0.2">
      <c r="A258" s="135"/>
      <c r="B258" s="155"/>
      <c r="C258" s="135"/>
      <c r="D258" s="136"/>
      <c r="E258" s="136"/>
      <c r="F258" s="182"/>
      <c r="G258" s="163"/>
      <c r="H258" s="138"/>
      <c r="I258" s="138"/>
      <c r="J258" s="139"/>
      <c r="K258" s="164"/>
      <c r="L258" s="240"/>
      <c r="M258" s="241"/>
      <c r="N258" s="136"/>
      <c r="O258" s="139"/>
      <c r="P258" s="142"/>
      <c r="Q258" s="142"/>
      <c r="R258" s="143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3"/>
      <c r="AC258" s="142"/>
      <c r="AD258" s="143"/>
      <c r="AE258" s="142"/>
      <c r="AF258" s="143"/>
    </row>
    <row r="259" spans="1:32" ht="15.75" customHeight="1" x14ac:dyDescent="0.2">
      <c r="A259" s="135"/>
      <c r="B259" s="155"/>
      <c r="C259" s="135"/>
      <c r="D259" s="136"/>
      <c r="E259" s="136"/>
      <c r="F259" s="182"/>
      <c r="G259" s="163"/>
      <c r="H259" s="138"/>
      <c r="I259" s="138"/>
      <c r="J259" s="139"/>
      <c r="K259" s="164"/>
      <c r="L259" s="240"/>
      <c r="M259" s="241"/>
      <c r="N259" s="136"/>
      <c r="O259" s="139"/>
      <c r="P259" s="142"/>
      <c r="Q259" s="142"/>
      <c r="R259" s="143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3"/>
      <c r="AC259" s="142"/>
      <c r="AD259" s="143"/>
      <c r="AE259" s="142"/>
      <c r="AF259" s="143"/>
    </row>
    <row r="260" spans="1:32" ht="15.75" customHeight="1" x14ac:dyDescent="0.2">
      <c r="A260" s="135"/>
      <c r="B260" s="155"/>
      <c r="C260" s="135"/>
      <c r="D260" s="136"/>
      <c r="E260" s="136"/>
      <c r="F260" s="182"/>
      <c r="G260" s="163"/>
      <c r="H260" s="138"/>
      <c r="I260" s="138"/>
      <c r="J260" s="139"/>
      <c r="K260" s="164"/>
      <c r="L260" s="240"/>
      <c r="M260" s="241"/>
      <c r="N260" s="136"/>
      <c r="O260" s="139"/>
      <c r="P260" s="142"/>
      <c r="Q260" s="142"/>
      <c r="R260" s="143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3"/>
      <c r="AC260" s="142"/>
      <c r="AD260" s="143"/>
      <c r="AE260" s="142"/>
      <c r="AF260" s="143"/>
    </row>
    <row r="261" spans="1:32" ht="15.75" customHeight="1" x14ac:dyDescent="0.2">
      <c r="A261" s="135"/>
      <c r="B261" s="155"/>
      <c r="C261" s="135"/>
      <c r="D261" s="136"/>
      <c r="E261" s="136"/>
      <c r="F261" s="182"/>
      <c r="G261" s="163"/>
      <c r="H261" s="138"/>
      <c r="I261" s="138"/>
      <c r="J261" s="139"/>
      <c r="K261" s="164"/>
      <c r="L261" s="240"/>
      <c r="M261" s="241"/>
      <c r="N261" s="136"/>
      <c r="O261" s="139"/>
      <c r="P261" s="142"/>
      <c r="Q261" s="142"/>
      <c r="R261" s="143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3"/>
      <c r="AC261" s="142"/>
      <c r="AD261" s="143"/>
      <c r="AE261" s="142"/>
      <c r="AF261" s="143"/>
    </row>
    <row r="262" spans="1:32" ht="15.75" customHeight="1" x14ac:dyDescent="0.2">
      <c r="A262" s="135"/>
      <c r="B262" s="155"/>
      <c r="C262" s="135"/>
      <c r="D262" s="136"/>
      <c r="E262" s="136"/>
      <c r="F262" s="182"/>
      <c r="G262" s="163"/>
      <c r="H262" s="138"/>
      <c r="I262" s="138"/>
      <c r="J262" s="139"/>
      <c r="K262" s="164"/>
      <c r="L262" s="240"/>
      <c r="M262" s="241"/>
      <c r="N262" s="136"/>
      <c r="O262" s="139"/>
      <c r="P262" s="142"/>
      <c r="Q262" s="142"/>
      <c r="R262" s="143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3"/>
      <c r="AC262" s="142"/>
      <c r="AD262" s="143"/>
      <c r="AE262" s="142"/>
      <c r="AF262" s="143"/>
    </row>
    <row r="263" spans="1:32" ht="15.75" customHeight="1" x14ac:dyDescent="0.2">
      <c r="A263" s="135"/>
      <c r="B263" s="155"/>
      <c r="C263" s="135"/>
      <c r="D263" s="136"/>
      <c r="E263" s="136"/>
      <c r="F263" s="182"/>
      <c r="G263" s="163"/>
      <c r="H263" s="138"/>
      <c r="I263" s="138"/>
      <c r="J263" s="139"/>
      <c r="K263" s="164"/>
      <c r="L263" s="240"/>
      <c r="M263" s="241"/>
      <c r="N263" s="136"/>
      <c r="O263" s="139"/>
      <c r="P263" s="142"/>
      <c r="Q263" s="142"/>
      <c r="R263" s="143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3"/>
      <c r="AC263" s="142"/>
      <c r="AD263" s="143"/>
      <c r="AE263" s="142"/>
      <c r="AF263" s="143"/>
    </row>
    <row r="264" spans="1:32" ht="15.75" customHeight="1" x14ac:dyDescent="0.2">
      <c r="A264" s="135"/>
      <c r="B264" s="155"/>
      <c r="C264" s="135"/>
      <c r="D264" s="136"/>
      <c r="E264" s="136"/>
      <c r="F264" s="182"/>
      <c r="G264" s="163"/>
      <c r="H264" s="138"/>
      <c r="I264" s="138"/>
      <c r="J264" s="139"/>
      <c r="K264" s="164"/>
      <c r="L264" s="240"/>
      <c r="M264" s="241"/>
      <c r="N264" s="136"/>
      <c r="O264" s="139"/>
      <c r="P264" s="142"/>
      <c r="Q264" s="142"/>
      <c r="R264" s="143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3"/>
      <c r="AC264" s="142"/>
      <c r="AD264" s="143"/>
      <c r="AE264" s="142"/>
      <c r="AF264" s="143"/>
    </row>
    <row r="265" spans="1:32" ht="15.75" customHeight="1" x14ac:dyDescent="0.2">
      <c r="A265" s="135"/>
      <c r="B265" s="155"/>
      <c r="C265" s="135"/>
      <c r="D265" s="136"/>
      <c r="E265" s="136"/>
      <c r="F265" s="182"/>
      <c r="G265" s="163"/>
      <c r="H265" s="138"/>
      <c r="I265" s="138"/>
      <c r="J265" s="139"/>
      <c r="K265" s="164"/>
      <c r="L265" s="240"/>
      <c r="M265" s="241"/>
      <c r="N265" s="136"/>
      <c r="O265" s="139"/>
      <c r="P265" s="142"/>
      <c r="Q265" s="142"/>
      <c r="R265" s="143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3"/>
      <c r="AC265" s="142"/>
      <c r="AD265" s="143"/>
      <c r="AE265" s="142"/>
      <c r="AF265" s="143"/>
    </row>
    <row r="266" spans="1:32" ht="15.75" customHeight="1" x14ac:dyDescent="0.2">
      <c r="A266" s="135"/>
      <c r="B266" s="155"/>
      <c r="C266" s="135"/>
      <c r="D266" s="136"/>
      <c r="E266" s="136"/>
      <c r="F266" s="182"/>
      <c r="G266" s="163"/>
      <c r="H266" s="138"/>
      <c r="I266" s="138"/>
      <c r="J266" s="139"/>
      <c r="K266" s="164"/>
      <c r="L266" s="240"/>
      <c r="M266" s="241"/>
      <c r="N266" s="136"/>
      <c r="O266" s="139"/>
      <c r="P266" s="142"/>
      <c r="Q266" s="142"/>
      <c r="R266" s="143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3"/>
      <c r="AC266" s="142"/>
      <c r="AD266" s="143"/>
      <c r="AE266" s="142"/>
      <c r="AF266" s="143"/>
    </row>
    <row r="267" spans="1:32" ht="15.75" customHeight="1" x14ac:dyDescent="0.2">
      <c r="A267" s="135"/>
      <c r="B267" s="155"/>
      <c r="C267" s="135"/>
      <c r="D267" s="136"/>
      <c r="E267" s="136"/>
      <c r="F267" s="182"/>
      <c r="G267" s="163"/>
      <c r="H267" s="138"/>
      <c r="I267" s="138"/>
      <c r="J267" s="139"/>
      <c r="K267" s="164"/>
      <c r="L267" s="240"/>
      <c r="M267" s="241"/>
      <c r="N267" s="136"/>
      <c r="O267" s="139"/>
      <c r="P267" s="142"/>
      <c r="Q267" s="142"/>
      <c r="R267" s="143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3"/>
      <c r="AC267" s="142"/>
      <c r="AD267" s="143"/>
      <c r="AE267" s="142"/>
      <c r="AF267" s="143"/>
    </row>
    <row r="268" spans="1:32" ht="15.75" customHeight="1" x14ac:dyDescent="0.2">
      <c r="A268" s="135"/>
      <c r="B268" s="155"/>
      <c r="C268" s="135"/>
      <c r="D268" s="136"/>
      <c r="E268" s="136"/>
      <c r="F268" s="182"/>
      <c r="G268" s="163"/>
      <c r="H268" s="138"/>
      <c r="I268" s="138"/>
      <c r="J268" s="139"/>
      <c r="K268" s="164"/>
      <c r="L268" s="240"/>
      <c r="M268" s="241"/>
      <c r="N268" s="136"/>
      <c r="O268" s="139"/>
      <c r="P268" s="142"/>
      <c r="Q268" s="142"/>
      <c r="R268" s="143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3"/>
      <c r="AC268" s="142"/>
      <c r="AD268" s="143"/>
      <c r="AE268" s="142"/>
      <c r="AF268" s="143"/>
    </row>
    <row r="269" spans="1:32" ht="15.75" customHeight="1" x14ac:dyDescent="0.2">
      <c r="A269" s="135"/>
      <c r="B269" s="155"/>
      <c r="C269" s="135"/>
      <c r="D269" s="136"/>
      <c r="E269" s="136"/>
      <c r="F269" s="182"/>
      <c r="G269" s="163"/>
      <c r="H269" s="138"/>
      <c r="I269" s="138"/>
      <c r="J269" s="139"/>
      <c r="K269" s="164"/>
      <c r="L269" s="240"/>
      <c r="M269" s="241"/>
      <c r="N269" s="136"/>
      <c r="O269" s="139"/>
      <c r="P269" s="142"/>
      <c r="Q269" s="142"/>
      <c r="R269" s="143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3"/>
      <c r="AC269" s="142"/>
      <c r="AD269" s="143"/>
      <c r="AE269" s="142"/>
      <c r="AF269" s="143"/>
    </row>
    <row r="270" spans="1:32" ht="15.75" customHeight="1" x14ac:dyDescent="0.2">
      <c r="A270" s="135"/>
      <c r="B270" s="155"/>
      <c r="C270" s="135"/>
      <c r="D270" s="136"/>
      <c r="E270" s="136"/>
      <c r="F270" s="182"/>
      <c r="G270" s="163"/>
      <c r="H270" s="138"/>
      <c r="I270" s="138"/>
      <c r="J270" s="139"/>
      <c r="K270" s="164"/>
      <c r="L270" s="240"/>
      <c r="M270" s="241"/>
      <c r="N270" s="136"/>
      <c r="O270" s="139"/>
      <c r="P270" s="142"/>
      <c r="Q270" s="142"/>
      <c r="R270" s="143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3"/>
      <c r="AC270" s="142"/>
      <c r="AD270" s="143"/>
      <c r="AE270" s="142"/>
      <c r="AF270" s="143"/>
    </row>
    <row r="271" spans="1:32" ht="15.75" customHeight="1" x14ac:dyDescent="0.2">
      <c r="A271" s="135"/>
      <c r="B271" s="155"/>
      <c r="C271" s="135"/>
      <c r="D271" s="136"/>
      <c r="E271" s="136"/>
      <c r="F271" s="182"/>
      <c r="G271" s="163"/>
      <c r="H271" s="138"/>
      <c r="I271" s="138"/>
      <c r="J271" s="139"/>
      <c r="K271" s="164"/>
      <c r="L271" s="240"/>
      <c r="M271" s="241"/>
      <c r="N271" s="136"/>
      <c r="O271" s="139"/>
      <c r="P271" s="142"/>
      <c r="Q271" s="142"/>
      <c r="R271" s="143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3"/>
      <c r="AC271" s="142"/>
      <c r="AD271" s="143"/>
      <c r="AE271" s="142"/>
      <c r="AF271" s="143"/>
    </row>
    <row r="272" spans="1:32" ht="15.75" customHeight="1" x14ac:dyDescent="0.2">
      <c r="A272" s="135"/>
      <c r="B272" s="155"/>
      <c r="C272" s="135"/>
      <c r="D272" s="136"/>
      <c r="E272" s="136"/>
      <c r="F272" s="182"/>
      <c r="G272" s="163"/>
      <c r="H272" s="138"/>
      <c r="I272" s="138"/>
      <c r="J272" s="139"/>
      <c r="K272" s="164"/>
      <c r="L272" s="240"/>
      <c r="M272" s="241"/>
      <c r="N272" s="136"/>
      <c r="O272" s="139"/>
      <c r="P272" s="142"/>
      <c r="Q272" s="142"/>
      <c r="R272" s="143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3"/>
      <c r="AC272" s="142"/>
      <c r="AD272" s="143"/>
      <c r="AE272" s="142"/>
      <c r="AF272" s="143"/>
    </row>
    <row r="273" spans="1:32" ht="15.75" customHeight="1" x14ac:dyDescent="0.2">
      <c r="A273" s="135"/>
      <c r="B273" s="155"/>
      <c r="C273" s="135"/>
      <c r="D273" s="136"/>
      <c r="E273" s="136"/>
      <c r="F273" s="182"/>
      <c r="G273" s="163"/>
      <c r="H273" s="138"/>
      <c r="I273" s="138"/>
      <c r="J273" s="139"/>
      <c r="K273" s="164"/>
      <c r="L273" s="240"/>
      <c r="M273" s="241"/>
      <c r="N273" s="136"/>
      <c r="O273" s="139"/>
      <c r="P273" s="142"/>
      <c r="Q273" s="142"/>
      <c r="R273" s="143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3"/>
      <c r="AC273" s="142"/>
      <c r="AD273" s="143"/>
      <c r="AE273" s="142"/>
      <c r="AF273" s="143"/>
    </row>
    <row r="274" spans="1:32" ht="15.75" customHeight="1" x14ac:dyDescent="0.2">
      <c r="A274" s="135"/>
      <c r="B274" s="155"/>
      <c r="C274" s="135"/>
      <c r="D274" s="136"/>
      <c r="E274" s="136"/>
      <c r="F274" s="182"/>
      <c r="G274" s="163"/>
      <c r="H274" s="138"/>
      <c r="I274" s="138"/>
      <c r="J274" s="139"/>
      <c r="K274" s="164"/>
      <c r="L274" s="240"/>
      <c r="M274" s="241"/>
      <c r="N274" s="136"/>
      <c r="O274" s="139"/>
      <c r="P274" s="142"/>
      <c r="Q274" s="142"/>
      <c r="R274" s="143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3"/>
      <c r="AC274" s="142"/>
      <c r="AD274" s="143"/>
      <c r="AE274" s="142"/>
      <c r="AF274" s="143"/>
    </row>
    <row r="275" spans="1:32" ht="15.75" customHeight="1" x14ac:dyDescent="0.2">
      <c r="A275" s="135"/>
      <c r="B275" s="155"/>
      <c r="C275" s="135"/>
      <c r="D275" s="136"/>
      <c r="E275" s="136"/>
      <c r="F275" s="182"/>
      <c r="G275" s="163"/>
      <c r="H275" s="138"/>
      <c r="I275" s="138"/>
      <c r="J275" s="139"/>
      <c r="K275" s="164"/>
      <c r="L275" s="240"/>
      <c r="M275" s="241"/>
      <c r="N275" s="136"/>
      <c r="O275" s="139"/>
      <c r="P275" s="142"/>
      <c r="Q275" s="142"/>
      <c r="R275" s="143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3"/>
      <c r="AC275" s="142"/>
      <c r="AD275" s="143"/>
      <c r="AE275" s="142"/>
      <c r="AF275" s="143"/>
    </row>
    <row r="276" spans="1:32" ht="15.75" customHeight="1" x14ac:dyDescent="0.2">
      <c r="A276" s="135"/>
      <c r="B276" s="155"/>
      <c r="C276" s="135"/>
      <c r="D276" s="136"/>
      <c r="E276" s="136"/>
      <c r="F276" s="182"/>
      <c r="G276" s="163"/>
      <c r="H276" s="138"/>
      <c r="I276" s="138"/>
      <c r="J276" s="139"/>
      <c r="K276" s="164"/>
      <c r="L276" s="240"/>
      <c r="M276" s="241"/>
      <c r="N276" s="136"/>
      <c r="O276" s="139"/>
      <c r="P276" s="142"/>
      <c r="Q276" s="142"/>
      <c r="R276" s="143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3"/>
      <c r="AC276" s="142"/>
      <c r="AD276" s="143"/>
      <c r="AE276" s="142"/>
      <c r="AF276" s="143"/>
    </row>
    <row r="277" spans="1:32" ht="15.75" customHeight="1" x14ac:dyDescent="0.2">
      <c r="A277" s="135"/>
      <c r="B277" s="155"/>
      <c r="C277" s="135"/>
      <c r="D277" s="136"/>
      <c r="E277" s="136"/>
      <c r="F277" s="182"/>
      <c r="G277" s="163"/>
      <c r="H277" s="138"/>
      <c r="I277" s="138"/>
      <c r="J277" s="139"/>
      <c r="K277" s="164"/>
      <c r="L277" s="240"/>
      <c r="M277" s="241"/>
      <c r="N277" s="136"/>
      <c r="O277" s="139"/>
      <c r="P277" s="142"/>
      <c r="Q277" s="142"/>
      <c r="R277" s="143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3"/>
      <c r="AC277" s="142"/>
      <c r="AD277" s="143"/>
      <c r="AE277" s="142"/>
      <c r="AF277" s="143"/>
    </row>
    <row r="278" spans="1:32" ht="15.75" customHeight="1" x14ac:dyDescent="0.2">
      <c r="A278" s="135"/>
      <c r="B278" s="155"/>
      <c r="C278" s="135"/>
      <c r="D278" s="136"/>
      <c r="E278" s="136"/>
      <c r="F278" s="182"/>
      <c r="G278" s="163"/>
      <c r="H278" s="138"/>
      <c r="I278" s="138"/>
      <c r="J278" s="139"/>
      <c r="K278" s="164"/>
      <c r="L278" s="240"/>
      <c r="M278" s="241"/>
      <c r="N278" s="136"/>
      <c r="O278" s="139"/>
      <c r="P278" s="142"/>
      <c r="Q278" s="142"/>
      <c r="R278" s="143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3"/>
      <c r="AC278" s="142"/>
      <c r="AD278" s="143"/>
      <c r="AE278" s="142"/>
      <c r="AF278" s="143"/>
    </row>
    <row r="279" spans="1:32" ht="15.75" customHeight="1" x14ac:dyDescent="0.2">
      <c r="A279" s="135"/>
      <c r="B279" s="155"/>
      <c r="C279" s="135"/>
      <c r="D279" s="136"/>
      <c r="E279" s="136"/>
      <c r="F279" s="182"/>
      <c r="G279" s="163"/>
      <c r="H279" s="138"/>
      <c r="I279" s="138"/>
      <c r="J279" s="139"/>
      <c r="K279" s="164"/>
      <c r="L279" s="240"/>
      <c r="M279" s="241"/>
      <c r="N279" s="136"/>
      <c r="O279" s="139"/>
      <c r="P279" s="142"/>
      <c r="Q279" s="142"/>
      <c r="R279" s="143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3"/>
      <c r="AC279" s="142"/>
      <c r="AD279" s="143"/>
      <c r="AE279" s="142"/>
      <c r="AF279" s="143"/>
    </row>
    <row r="280" spans="1:32" ht="15.75" customHeight="1" x14ac:dyDescent="0.2">
      <c r="A280" s="135"/>
      <c r="B280" s="155"/>
      <c r="C280" s="135"/>
      <c r="D280" s="136"/>
      <c r="E280" s="136"/>
      <c r="F280" s="182"/>
      <c r="G280" s="163"/>
      <c r="H280" s="138"/>
      <c r="I280" s="138"/>
      <c r="J280" s="139"/>
      <c r="K280" s="164"/>
      <c r="L280" s="240"/>
      <c r="M280" s="241"/>
      <c r="N280" s="136"/>
      <c r="O280" s="139"/>
      <c r="P280" s="142"/>
      <c r="Q280" s="142"/>
      <c r="R280" s="143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3"/>
      <c r="AC280" s="142"/>
      <c r="AD280" s="143"/>
      <c r="AE280" s="142"/>
      <c r="AF280" s="143"/>
    </row>
    <row r="281" spans="1:32" ht="15.75" customHeight="1" x14ac:dyDescent="0.2">
      <c r="A281" s="135"/>
      <c r="B281" s="155"/>
      <c r="C281" s="135"/>
      <c r="D281" s="136"/>
      <c r="E281" s="136"/>
      <c r="F281" s="182"/>
      <c r="G281" s="163"/>
      <c r="H281" s="138"/>
      <c r="I281" s="138"/>
      <c r="J281" s="139"/>
      <c r="K281" s="164"/>
      <c r="L281" s="240"/>
      <c r="M281" s="241"/>
      <c r="N281" s="136"/>
      <c r="O281" s="139"/>
      <c r="P281" s="142"/>
      <c r="Q281" s="142"/>
      <c r="R281" s="143"/>
      <c r="S281" s="142"/>
      <c r="T281" s="142"/>
      <c r="U281" s="142"/>
      <c r="V281" s="142"/>
      <c r="W281" s="142"/>
      <c r="X281" s="142"/>
      <c r="Y281" s="142"/>
      <c r="Z281" s="142"/>
      <c r="AA281" s="142"/>
      <c r="AB281" s="143"/>
      <c r="AC281" s="142"/>
      <c r="AD281" s="143"/>
      <c r="AE281" s="142"/>
      <c r="AF281" s="143"/>
    </row>
    <row r="282" spans="1:32" ht="15.75" customHeight="1" x14ac:dyDescent="0.2">
      <c r="A282" s="135"/>
      <c r="B282" s="155"/>
      <c r="C282" s="135"/>
      <c r="D282" s="136"/>
      <c r="E282" s="136"/>
      <c r="F282" s="182"/>
      <c r="G282" s="163"/>
      <c r="H282" s="138"/>
      <c r="I282" s="138"/>
      <c r="J282" s="139"/>
      <c r="K282" s="164"/>
      <c r="L282" s="240"/>
      <c r="M282" s="241"/>
      <c r="N282" s="136"/>
      <c r="O282" s="139"/>
      <c r="P282" s="142"/>
      <c r="Q282" s="142"/>
      <c r="R282" s="143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3"/>
      <c r="AC282" s="142"/>
      <c r="AD282" s="143"/>
      <c r="AE282" s="142"/>
      <c r="AF282" s="143"/>
    </row>
    <row r="283" spans="1:32" ht="15.75" customHeight="1" x14ac:dyDescent="0.2">
      <c r="A283" s="135"/>
      <c r="B283" s="155"/>
      <c r="C283" s="135"/>
      <c r="D283" s="136"/>
      <c r="E283" s="136"/>
      <c r="F283" s="182"/>
      <c r="G283" s="163"/>
      <c r="H283" s="138"/>
      <c r="I283" s="138"/>
      <c r="J283" s="139"/>
      <c r="K283" s="164"/>
      <c r="L283" s="240"/>
      <c r="M283" s="241"/>
      <c r="N283" s="136"/>
      <c r="O283" s="139"/>
      <c r="P283" s="142"/>
      <c r="Q283" s="142"/>
      <c r="R283" s="143"/>
      <c r="S283" s="142"/>
      <c r="T283" s="142"/>
      <c r="U283" s="142"/>
      <c r="V283" s="142"/>
      <c r="W283" s="142"/>
      <c r="X283" s="142"/>
      <c r="Y283" s="142"/>
      <c r="Z283" s="142"/>
      <c r="AA283" s="142"/>
      <c r="AB283" s="143"/>
      <c r="AC283" s="142"/>
      <c r="AD283" s="143"/>
      <c r="AE283" s="142"/>
      <c r="AF283" s="143"/>
    </row>
    <row r="284" spans="1:32" ht="15.75" customHeight="1" x14ac:dyDescent="0.2">
      <c r="A284" s="135"/>
      <c r="B284" s="155"/>
      <c r="C284" s="135"/>
      <c r="D284" s="136"/>
      <c r="E284" s="136"/>
      <c r="F284" s="182"/>
      <c r="G284" s="163"/>
      <c r="H284" s="138"/>
      <c r="I284" s="138"/>
      <c r="J284" s="139"/>
      <c r="K284" s="164"/>
      <c r="L284" s="240"/>
      <c r="M284" s="241"/>
      <c r="N284" s="136"/>
      <c r="O284" s="139"/>
      <c r="P284" s="142"/>
      <c r="Q284" s="142"/>
      <c r="R284" s="143"/>
      <c r="S284" s="142"/>
      <c r="T284" s="142"/>
      <c r="U284" s="142"/>
      <c r="V284" s="142"/>
      <c r="W284" s="142"/>
      <c r="X284" s="142"/>
      <c r="Y284" s="142"/>
      <c r="Z284" s="142"/>
      <c r="AA284" s="142"/>
      <c r="AB284" s="143"/>
      <c r="AC284" s="142"/>
      <c r="AD284" s="143"/>
      <c r="AE284" s="142"/>
      <c r="AF284" s="143"/>
    </row>
    <row r="285" spans="1:32" ht="15.75" customHeight="1" x14ac:dyDescent="0.2">
      <c r="A285" s="135"/>
      <c r="B285" s="155"/>
      <c r="C285" s="135"/>
      <c r="D285" s="136"/>
      <c r="E285" s="136"/>
      <c r="F285" s="182"/>
      <c r="G285" s="163"/>
      <c r="H285" s="138"/>
      <c r="I285" s="138"/>
      <c r="J285" s="139"/>
      <c r="K285" s="164"/>
      <c r="L285" s="240"/>
      <c r="M285" s="241"/>
      <c r="N285" s="136"/>
      <c r="O285" s="139"/>
      <c r="P285" s="142"/>
      <c r="Q285" s="142"/>
      <c r="R285" s="143"/>
      <c r="S285" s="142"/>
      <c r="T285" s="142"/>
      <c r="U285" s="142"/>
      <c r="V285" s="142"/>
      <c r="W285" s="142"/>
      <c r="X285" s="142"/>
      <c r="Y285" s="142"/>
      <c r="Z285" s="142"/>
      <c r="AA285" s="142"/>
      <c r="AB285" s="143"/>
      <c r="AC285" s="142"/>
      <c r="AD285" s="143"/>
      <c r="AE285" s="142"/>
      <c r="AF285" s="143"/>
    </row>
    <row r="286" spans="1:32" ht="15.75" customHeight="1" x14ac:dyDescent="0.2">
      <c r="A286" s="135"/>
      <c r="B286" s="155"/>
      <c r="C286" s="135"/>
      <c r="D286" s="136"/>
      <c r="E286" s="136"/>
      <c r="F286" s="182"/>
      <c r="G286" s="163"/>
      <c r="H286" s="138"/>
      <c r="I286" s="138"/>
      <c r="J286" s="139"/>
      <c r="K286" s="164"/>
      <c r="L286" s="240"/>
      <c r="M286" s="241"/>
      <c r="N286" s="136"/>
      <c r="O286" s="139"/>
      <c r="P286" s="142"/>
      <c r="Q286" s="142"/>
      <c r="R286" s="143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3"/>
      <c r="AC286" s="142"/>
      <c r="AD286" s="143"/>
      <c r="AE286" s="142"/>
      <c r="AF286" s="143"/>
    </row>
    <row r="287" spans="1:32" ht="15.75" customHeight="1" x14ac:dyDescent="0.2">
      <c r="A287" s="135"/>
      <c r="B287" s="155"/>
      <c r="C287" s="135"/>
      <c r="D287" s="136"/>
      <c r="E287" s="136"/>
      <c r="F287" s="182"/>
      <c r="G287" s="163"/>
      <c r="H287" s="138"/>
      <c r="I287" s="138"/>
      <c r="J287" s="139"/>
      <c r="K287" s="164"/>
      <c r="L287" s="240"/>
      <c r="M287" s="241"/>
      <c r="N287" s="136"/>
      <c r="O287" s="139"/>
      <c r="P287" s="142"/>
      <c r="Q287" s="142"/>
      <c r="R287" s="143"/>
      <c r="S287" s="142"/>
      <c r="T287" s="142"/>
      <c r="U287" s="142"/>
      <c r="V287" s="142"/>
      <c r="W287" s="142"/>
      <c r="X287" s="142"/>
      <c r="Y287" s="142"/>
      <c r="Z287" s="142"/>
      <c r="AA287" s="142"/>
      <c r="AB287" s="143"/>
      <c r="AC287" s="142"/>
      <c r="AD287" s="143"/>
      <c r="AE287" s="142"/>
      <c r="AF287" s="143"/>
    </row>
    <row r="288" spans="1:32" ht="15.75" customHeight="1" x14ac:dyDescent="0.2">
      <c r="A288" s="135"/>
      <c r="B288" s="155"/>
      <c r="C288" s="135"/>
      <c r="D288" s="136"/>
      <c r="E288" s="136"/>
      <c r="F288" s="182"/>
      <c r="G288" s="163"/>
      <c r="H288" s="138"/>
      <c r="I288" s="138"/>
      <c r="J288" s="139"/>
      <c r="K288" s="164"/>
      <c r="L288" s="240"/>
      <c r="M288" s="241"/>
      <c r="N288" s="136"/>
      <c r="O288" s="139"/>
      <c r="P288" s="142"/>
      <c r="Q288" s="142"/>
      <c r="R288" s="143"/>
      <c r="S288" s="142"/>
      <c r="T288" s="142"/>
      <c r="U288" s="142"/>
      <c r="V288" s="142"/>
      <c r="W288" s="142"/>
      <c r="X288" s="142"/>
      <c r="Y288" s="142"/>
      <c r="Z288" s="142"/>
      <c r="AA288" s="142"/>
      <c r="AB288" s="143"/>
      <c r="AC288" s="142"/>
      <c r="AD288" s="143"/>
      <c r="AE288" s="142"/>
      <c r="AF288" s="143"/>
    </row>
    <row r="289" spans="1:32" ht="15.75" customHeight="1" x14ac:dyDescent="0.2">
      <c r="A289" s="135"/>
      <c r="B289" s="155"/>
      <c r="C289" s="135"/>
      <c r="D289" s="136"/>
      <c r="E289" s="136"/>
      <c r="F289" s="182"/>
      <c r="G289" s="163"/>
      <c r="H289" s="138"/>
      <c r="I289" s="138"/>
      <c r="J289" s="139"/>
      <c r="K289" s="164"/>
      <c r="L289" s="240"/>
      <c r="M289" s="241"/>
      <c r="N289" s="136"/>
      <c r="O289" s="139"/>
      <c r="P289" s="142"/>
      <c r="Q289" s="142"/>
      <c r="R289" s="143"/>
      <c r="S289" s="142"/>
      <c r="T289" s="142"/>
      <c r="U289" s="142"/>
      <c r="V289" s="142"/>
      <c r="W289" s="142"/>
      <c r="X289" s="142"/>
      <c r="Y289" s="142"/>
      <c r="Z289" s="142"/>
      <c r="AA289" s="142"/>
      <c r="AB289" s="143"/>
      <c r="AC289" s="142"/>
      <c r="AD289" s="143"/>
      <c r="AE289" s="142"/>
      <c r="AF289" s="143"/>
    </row>
    <row r="290" spans="1:32" ht="15.75" customHeight="1" x14ac:dyDescent="0.2">
      <c r="A290" s="135"/>
      <c r="B290" s="155"/>
      <c r="C290" s="135"/>
      <c r="D290" s="136"/>
      <c r="E290" s="136"/>
      <c r="F290" s="182"/>
      <c r="G290" s="163"/>
      <c r="H290" s="138"/>
      <c r="I290" s="138"/>
      <c r="J290" s="139"/>
      <c r="K290" s="164"/>
      <c r="L290" s="240"/>
      <c r="M290" s="241"/>
      <c r="N290" s="136"/>
      <c r="O290" s="139"/>
      <c r="P290" s="142"/>
      <c r="Q290" s="142"/>
      <c r="R290" s="143"/>
      <c r="S290" s="142"/>
      <c r="T290" s="142"/>
      <c r="U290" s="142"/>
      <c r="V290" s="142"/>
      <c r="W290" s="142"/>
      <c r="X290" s="142"/>
      <c r="Y290" s="142"/>
      <c r="Z290" s="142"/>
      <c r="AA290" s="142"/>
      <c r="AB290" s="143"/>
      <c r="AC290" s="142"/>
      <c r="AD290" s="143"/>
      <c r="AE290" s="142"/>
      <c r="AF290" s="143"/>
    </row>
    <row r="291" spans="1:32" ht="15.75" customHeight="1" x14ac:dyDescent="0.2">
      <c r="A291" s="135"/>
      <c r="B291" s="155"/>
      <c r="C291" s="135"/>
      <c r="D291" s="136"/>
      <c r="E291" s="136"/>
      <c r="F291" s="182"/>
      <c r="G291" s="163"/>
      <c r="H291" s="138"/>
      <c r="I291" s="138"/>
      <c r="J291" s="139"/>
      <c r="K291" s="164"/>
      <c r="L291" s="240"/>
      <c r="M291" s="241"/>
      <c r="N291" s="136"/>
      <c r="O291" s="139"/>
      <c r="P291" s="142"/>
      <c r="Q291" s="142"/>
      <c r="R291" s="143"/>
      <c r="S291" s="142"/>
      <c r="T291" s="142"/>
      <c r="U291" s="142"/>
      <c r="V291" s="142"/>
      <c r="W291" s="142"/>
      <c r="X291" s="142"/>
      <c r="Y291" s="142"/>
      <c r="Z291" s="142"/>
      <c r="AA291" s="142"/>
      <c r="AB291" s="143"/>
      <c r="AC291" s="142"/>
      <c r="AD291" s="143"/>
      <c r="AE291" s="142"/>
      <c r="AF291" s="143"/>
    </row>
    <row r="292" spans="1:32" ht="15.75" customHeight="1" x14ac:dyDescent="0.2">
      <c r="A292" s="135"/>
      <c r="B292" s="155"/>
      <c r="C292" s="135"/>
      <c r="D292" s="136"/>
      <c r="E292" s="136"/>
      <c r="F292" s="182"/>
      <c r="G292" s="163"/>
      <c r="H292" s="138"/>
      <c r="I292" s="138"/>
      <c r="J292" s="139"/>
      <c r="K292" s="164"/>
      <c r="L292" s="240"/>
      <c r="M292" s="241"/>
      <c r="N292" s="136"/>
      <c r="O292" s="139"/>
      <c r="P292" s="142"/>
      <c r="Q292" s="142"/>
      <c r="R292" s="143"/>
      <c r="S292" s="142"/>
      <c r="T292" s="142"/>
      <c r="U292" s="142"/>
      <c r="V292" s="142"/>
      <c r="W292" s="142"/>
      <c r="X292" s="142"/>
      <c r="Y292" s="142"/>
      <c r="Z292" s="142"/>
      <c r="AA292" s="142"/>
      <c r="AB292" s="143"/>
      <c r="AC292" s="142"/>
      <c r="AD292" s="143"/>
      <c r="AE292" s="142"/>
      <c r="AF292" s="143"/>
    </row>
    <row r="293" spans="1:32" ht="15.75" customHeight="1" x14ac:dyDescent="0.2">
      <c r="A293" s="135"/>
      <c r="B293" s="155"/>
      <c r="C293" s="135"/>
      <c r="D293" s="136"/>
      <c r="E293" s="136"/>
      <c r="F293" s="182"/>
      <c r="G293" s="163"/>
      <c r="H293" s="138"/>
      <c r="I293" s="138"/>
      <c r="J293" s="139"/>
      <c r="K293" s="164"/>
      <c r="L293" s="240"/>
      <c r="M293" s="241"/>
      <c r="N293" s="136"/>
      <c r="O293" s="139"/>
      <c r="P293" s="142"/>
      <c r="Q293" s="142"/>
      <c r="R293" s="143"/>
      <c r="S293" s="142"/>
      <c r="T293" s="142"/>
      <c r="U293" s="142"/>
      <c r="V293" s="142"/>
      <c r="W293" s="142"/>
      <c r="X293" s="142"/>
      <c r="Y293" s="142"/>
      <c r="Z293" s="142"/>
      <c r="AA293" s="142"/>
      <c r="AB293" s="143"/>
      <c r="AC293" s="142"/>
      <c r="AD293" s="143"/>
      <c r="AE293" s="142"/>
      <c r="AF293" s="143"/>
    </row>
    <row r="294" spans="1:32" ht="15.75" customHeight="1" x14ac:dyDescent="0.2">
      <c r="A294" s="135"/>
      <c r="B294" s="155"/>
      <c r="C294" s="135"/>
      <c r="D294" s="136"/>
      <c r="E294" s="136"/>
      <c r="F294" s="182"/>
      <c r="G294" s="163"/>
      <c r="H294" s="138"/>
      <c r="I294" s="138"/>
      <c r="J294" s="139"/>
      <c r="K294" s="164"/>
      <c r="L294" s="240"/>
      <c r="M294" s="241"/>
      <c r="N294" s="136"/>
      <c r="O294" s="139"/>
      <c r="P294" s="142"/>
      <c r="Q294" s="142"/>
      <c r="R294" s="143"/>
      <c r="S294" s="142"/>
      <c r="T294" s="142"/>
      <c r="U294" s="142"/>
      <c r="V294" s="142"/>
      <c r="W294" s="142"/>
      <c r="X294" s="142"/>
      <c r="Y294" s="142"/>
      <c r="Z294" s="142"/>
      <c r="AA294" s="142"/>
      <c r="AB294" s="143"/>
      <c r="AC294" s="142"/>
      <c r="AD294" s="143"/>
      <c r="AE294" s="142"/>
      <c r="AF294" s="143"/>
    </row>
    <row r="295" spans="1:32" ht="15.75" customHeight="1" x14ac:dyDescent="0.2">
      <c r="A295" s="135"/>
      <c r="B295" s="155"/>
      <c r="C295" s="135"/>
      <c r="D295" s="136"/>
      <c r="E295" s="136"/>
      <c r="F295" s="182"/>
      <c r="G295" s="163"/>
      <c r="H295" s="138"/>
      <c r="I295" s="138"/>
      <c r="J295" s="139"/>
      <c r="K295" s="164"/>
      <c r="L295" s="240"/>
      <c r="M295" s="241"/>
      <c r="N295" s="136"/>
      <c r="O295" s="139"/>
      <c r="P295" s="142"/>
      <c r="Q295" s="142"/>
      <c r="R295" s="143"/>
      <c r="S295" s="142"/>
      <c r="T295" s="142"/>
      <c r="U295" s="142"/>
      <c r="V295" s="142"/>
      <c r="W295" s="142"/>
      <c r="X295" s="142"/>
      <c r="Y295" s="142"/>
      <c r="Z295" s="142"/>
      <c r="AA295" s="142"/>
      <c r="AB295" s="143"/>
      <c r="AC295" s="142"/>
      <c r="AD295" s="143"/>
      <c r="AE295" s="142"/>
      <c r="AF295" s="143"/>
    </row>
    <row r="296" spans="1:32" ht="15.75" customHeight="1" x14ac:dyDescent="0.2">
      <c r="A296" s="135"/>
      <c r="B296" s="155"/>
      <c r="C296" s="135"/>
      <c r="D296" s="136"/>
      <c r="E296" s="136"/>
      <c r="F296" s="182"/>
      <c r="G296" s="163"/>
      <c r="H296" s="138"/>
      <c r="I296" s="138"/>
      <c r="J296" s="139"/>
      <c r="K296" s="164"/>
      <c r="L296" s="240"/>
      <c r="M296" s="241"/>
      <c r="N296" s="136"/>
      <c r="O296" s="139"/>
      <c r="P296" s="142"/>
      <c r="Q296" s="142"/>
      <c r="R296" s="143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3"/>
      <c r="AC296" s="142"/>
      <c r="AD296" s="143"/>
      <c r="AE296" s="142"/>
      <c r="AF296" s="143"/>
    </row>
    <row r="297" spans="1:32" ht="15.75" customHeight="1" x14ac:dyDescent="0.2">
      <c r="A297" s="135"/>
      <c r="B297" s="155"/>
      <c r="C297" s="135"/>
      <c r="D297" s="136"/>
      <c r="E297" s="136"/>
      <c r="F297" s="182"/>
      <c r="G297" s="163"/>
      <c r="H297" s="138"/>
      <c r="I297" s="138"/>
      <c r="J297" s="139"/>
      <c r="K297" s="164"/>
      <c r="L297" s="240"/>
      <c r="M297" s="241"/>
      <c r="N297" s="136"/>
      <c r="O297" s="139"/>
      <c r="P297" s="142"/>
      <c r="Q297" s="142"/>
      <c r="R297" s="143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3"/>
      <c r="AC297" s="142"/>
      <c r="AD297" s="143"/>
      <c r="AE297" s="142"/>
      <c r="AF297" s="143"/>
    </row>
    <row r="298" spans="1:32" ht="15.75" customHeight="1" x14ac:dyDescent="0.2">
      <c r="A298" s="135"/>
      <c r="B298" s="155"/>
      <c r="C298" s="135"/>
      <c r="D298" s="136"/>
      <c r="E298" s="136"/>
      <c r="F298" s="182"/>
      <c r="G298" s="163"/>
      <c r="H298" s="138"/>
      <c r="I298" s="138"/>
      <c r="J298" s="139"/>
      <c r="K298" s="164"/>
      <c r="L298" s="240"/>
      <c r="M298" s="241"/>
      <c r="N298" s="136"/>
      <c r="O298" s="139"/>
      <c r="P298" s="142"/>
      <c r="Q298" s="142"/>
      <c r="R298" s="143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3"/>
      <c r="AC298" s="142"/>
      <c r="AD298" s="143"/>
      <c r="AE298" s="142"/>
      <c r="AF298" s="143"/>
    </row>
    <row r="299" spans="1:32" ht="15.75" customHeight="1" x14ac:dyDescent="0.2">
      <c r="A299" s="135"/>
      <c r="B299" s="155"/>
      <c r="C299" s="135"/>
      <c r="D299" s="136"/>
      <c r="E299" s="136"/>
      <c r="F299" s="182"/>
      <c r="G299" s="163"/>
      <c r="H299" s="138"/>
      <c r="I299" s="138"/>
      <c r="J299" s="139"/>
      <c r="K299" s="164"/>
      <c r="L299" s="240"/>
      <c r="M299" s="241"/>
      <c r="N299" s="136"/>
      <c r="O299" s="139"/>
      <c r="P299" s="142"/>
      <c r="Q299" s="142"/>
      <c r="R299" s="143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3"/>
      <c r="AC299" s="142"/>
      <c r="AD299" s="143"/>
      <c r="AE299" s="142"/>
      <c r="AF299" s="143"/>
    </row>
    <row r="300" spans="1:32" ht="15.75" customHeight="1" x14ac:dyDescent="0.2">
      <c r="A300" s="135"/>
      <c r="B300" s="155"/>
      <c r="C300" s="135"/>
      <c r="D300" s="136"/>
      <c r="E300" s="136"/>
      <c r="F300" s="182"/>
      <c r="G300" s="163"/>
      <c r="H300" s="138"/>
      <c r="I300" s="138"/>
      <c r="J300" s="139"/>
      <c r="K300" s="164"/>
      <c r="L300" s="240"/>
      <c r="M300" s="241"/>
      <c r="N300" s="136"/>
      <c r="O300" s="139"/>
      <c r="P300" s="142"/>
      <c r="Q300" s="142"/>
      <c r="R300" s="143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3"/>
      <c r="AC300" s="142"/>
      <c r="AD300" s="143"/>
      <c r="AE300" s="142"/>
      <c r="AF300" s="143"/>
    </row>
    <row r="301" spans="1:32" ht="15.75" customHeight="1" x14ac:dyDescent="0.2">
      <c r="A301" s="135"/>
      <c r="B301" s="155"/>
      <c r="C301" s="135"/>
      <c r="D301" s="136"/>
      <c r="E301" s="136"/>
      <c r="F301" s="182"/>
      <c r="G301" s="163"/>
      <c r="H301" s="138"/>
      <c r="I301" s="138"/>
      <c r="J301" s="139"/>
      <c r="K301" s="164"/>
      <c r="L301" s="240"/>
      <c r="M301" s="241"/>
      <c r="N301" s="136"/>
      <c r="O301" s="139"/>
      <c r="P301" s="142"/>
      <c r="Q301" s="142"/>
      <c r="R301" s="143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3"/>
      <c r="AC301" s="142"/>
      <c r="AD301" s="143"/>
      <c r="AE301" s="142"/>
      <c r="AF301" s="143"/>
    </row>
    <row r="302" spans="1:32" ht="15.75" customHeight="1" x14ac:dyDescent="0.2">
      <c r="A302" s="135"/>
      <c r="B302" s="155"/>
      <c r="C302" s="135"/>
      <c r="D302" s="136"/>
      <c r="E302" s="136"/>
      <c r="F302" s="182"/>
      <c r="G302" s="163"/>
      <c r="H302" s="138"/>
      <c r="I302" s="138"/>
      <c r="J302" s="139"/>
      <c r="K302" s="164"/>
      <c r="L302" s="240"/>
      <c r="M302" s="241"/>
      <c r="N302" s="136"/>
      <c r="O302" s="139"/>
      <c r="P302" s="142"/>
      <c r="Q302" s="142"/>
      <c r="R302" s="143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3"/>
      <c r="AC302" s="142"/>
      <c r="AD302" s="143"/>
      <c r="AE302" s="142"/>
      <c r="AF302" s="143"/>
    </row>
    <row r="303" spans="1:32" ht="15.75" customHeight="1" x14ac:dyDescent="0.2">
      <c r="A303" s="135"/>
      <c r="B303" s="155"/>
      <c r="C303" s="135"/>
      <c r="D303" s="136"/>
      <c r="E303" s="136"/>
      <c r="F303" s="182"/>
      <c r="G303" s="163"/>
      <c r="H303" s="138"/>
      <c r="I303" s="138"/>
      <c r="J303" s="139"/>
      <c r="K303" s="164"/>
      <c r="L303" s="240"/>
      <c r="M303" s="241"/>
      <c r="N303" s="136"/>
      <c r="O303" s="139"/>
      <c r="P303" s="142"/>
      <c r="Q303" s="142"/>
      <c r="R303" s="143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3"/>
      <c r="AC303" s="142"/>
      <c r="AD303" s="143"/>
      <c r="AE303" s="142"/>
      <c r="AF303" s="143"/>
    </row>
    <row r="304" spans="1:32" ht="15.75" customHeight="1" x14ac:dyDescent="0.2">
      <c r="A304" s="135"/>
      <c r="B304" s="155"/>
      <c r="C304" s="135"/>
      <c r="D304" s="136"/>
      <c r="E304" s="136"/>
      <c r="F304" s="182"/>
      <c r="G304" s="163"/>
      <c r="H304" s="138"/>
      <c r="I304" s="138"/>
      <c r="J304" s="139"/>
      <c r="K304" s="164"/>
      <c r="L304" s="240"/>
      <c r="M304" s="241"/>
      <c r="N304" s="136"/>
      <c r="O304" s="139"/>
      <c r="P304" s="142"/>
      <c r="Q304" s="142"/>
      <c r="R304" s="143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3"/>
      <c r="AC304" s="142"/>
      <c r="AD304" s="143"/>
      <c r="AE304" s="142"/>
      <c r="AF304" s="143"/>
    </row>
    <row r="305" spans="1:32" ht="15.75" customHeight="1" x14ac:dyDescent="0.2">
      <c r="A305" s="135"/>
      <c r="B305" s="155"/>
      <c r="C305" s="135"/>
      <c r="D305" s="136"/>
      <c r="E305" s="136"/>
      <c r="F305" s="182"/>
      <c r="G305" s="163"/>
      <c r="H305" s="138"/>
      <c r="I305" s="138"/>
      <c r="J305" s="139"/>
      <c r="K305" s="164"/>
      <c r="L305" s="240"/>
      <c r="M305" s="241"/>
      <c r="N305" s="136"/>
      <c r="O305" s="139"/>
      <c r="P305" s="142"/>
      <c r="Q305" s="142"/>
      <c r="R305" s="143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3"/>
      <c r="AC305" s="142"/>
      <c r="AD305" s="143"/>
      <c r="AE305" s="142"/>
      <c r="AF305" s="143"/>
    </row>
    <row r="306" spans="1:32" ht="15.75" customHeight="1" x14ac:dyDescent="0.2">
      <c r="A306" s="135"/>
      <c r="B306" s="155"/>
      <c r="C306" s="135"/>
      <c r="D306" s="136"/>
      <c r="E306" s="136"/>
      <c r="F306" s="182"/>
      <c r="G306" s="163"/>
      <c r="H306" s="138"/>
      <c r="I306" s="138"/>
      <c r="J306" s="139"/>
      <c r="K306" s="164"/>
      <c r="L306" s="240"/>
      <c r="M306" s="241"/>
      <c r="N306" s="136"/>
      <c r="O306" s="139"/>
      <c r="P306" s="142"/>
      <c r="Q306" s="142"/>
      <c r="R306" s="143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3"/>
      <c r="AC306" s="142"/>
      <c r="AD306" s="143"/>
      <c r="AE306" s="142"/>
      <c r="AF306" s="143"/>
    </row>
    <row r="307" spans="1:32" ht="15.75" customHeight="1" x14ac:dyDescent="0.2">
      <c r="A307" s="135"/>
      <c r="B307" s="155"/>
      <c r="C307" s="135"/>
      <c r="D307" s="136"/>
      <c r="E307" s="136"/>
      <c r="F307" s="182"/>
      <c r="G307" s="163"/>
      <c r="H307" s="138"/>
      <c r="I307" s="138"/>
      <c r="J307" s="139"/>
      <c r="K307" s="164"/>
      <c r="L307" s="240"/>
      <c r="M307" s="241"/>
      <c r="N307" s="136"/>
      <c r="O307" s="139"/>
      <c r="P307" s="142"/>
      <c r="Q307" s="142"/>
      <c r="R307" s="143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3"/>
      <c r="AC307" s="142"/>
      <c r="AD307" s="143"/>
      <c r="AE307" s="142"/>
      <c r="AF307" s="143"/>
    </row>
    <row r="308" spans="1:32" ht="15.75" customHeight="1" x14ac:dyDescent="0.2">
      <c r="A308" s="135"/>
      <c r="B308" s="155"/>
      <c r="C308" s="135"/>
      <c r="D308" s="136"/>
      <c r="E308" s="136"/>
      <c r="F308" s="182"/>
      <c r="G308" s="163"/>
      <c r="H308" s="138"/>
      <c r="I308" s="138"/>
      <c r="J308" s="139"/>
      <c r="K308" s="164"/>
      <c r="L308" s="240"/>
      <c r="M308" s="241"/>
      <c r="N308" s="136"/>
      <c r="O308" s="139"/>
      <c r="P308" s="142"/>
      <c r="Q308" s="142"/>
      <c r="R308" s="143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3"/>
      <c r="AC308" s="142"/>
      <c r="AD308" s="143"/>
      <c r="AE308" s="142"/>
      <c r="AF308" s="143"/>
    </row>
    <row r="309" spans="1:32" ht="15.75" customHeight="1" x14ac:dyDescent="0.2">
      <c r="A309" s="135"/>
      <c r="B309" s="155"/>
      <c r="C309" s="135"/>
      <c r="D309" s="136"/>
      <c r="E309" s="136"/>
      <c r="F309" s="182"/>
      <c r="G309" s="163"/>
      <c r="H309" s="138"/>
      <c r="I309" s="138"/>
      <c r="J309" s="139"/>
      <c r="K309" s="164"/>
      <c r="L309" s="240"/>
      <c r="M309" s="241"/>
      <c r="N309" s="136"/>
      <c r="O309" s="139"/>
      <c r="P309" s="142"/>
      <c r="Q309" s="142"/>
      <c r="R309" s="143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3"/>
      <c r="AC309" s="142"/>
      <c r="AD309" s="143"/>
      <c r="AE309" s="142"/>
      <c r="AF309" s="143"/>
    </row>
    <row r="310" spans="1:32" ht="15.75" customHeight="1" x14ac:dyDescent="0.2">
      <c r="A310" s="135"/>
      <c r="B310" s="155"/>
      <c r="C310" s="135"/>
      <c r="D310" s="136"/>
      <c r="E310" s="136"/>
      <c r="F310" s="182"/>
      <c r="G310" s="163"/>
      <c r="H310" s="138"/>
      <c r="I310" s="138"/>
      <c r="J310" s="139"/>
      <c r="K310" s="164"/>
      <c r="L310" s="240"/>
      <c r="M310" s="241"/>
      <c r="N310" s="136"/>
      <c r="O310" s="139"/>
      <c r="P310" s="142"/>
      <c r="Q310" s="142"/>
      <c r="R310" s="143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3"/>
      <c r="AC310" s="142"/>
      <c r="AD310" s="143"/>
      <c r="AE310" s="142"/>
      <c r="AF310" s="143"/>
    </row>
    <row r="311" spans="1:32" ht="15.75" customHeight="1" x14ac:dyDescent="0.2">
      <c r="A311" s="135"/>
      <c r="B311" s="155"/>
      <c r="C311" s="135"/>
      <c r="D311" s="136"/>
      <c r="E311" s="136"/>
      <c r="F311" s="182"/>
      <c r="G311" s="163"/>
      <c r="H311" s="138"/>
      <c r="I311" s="138"/>
      <c r="J311" s="139"/>
      <c r="K311" s="164"/>
      <c r="L311" s="240"/>
      <c r="M311" s="241"/>
      <c r="N311" s="136"/>
      <c r="O311" s="139"/>
      <c r="P311" s="142"/>
      <c r="Q311" s="142"/>
      <c r="R311" s="143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3"/>
      <c r="AC311" s="142"/>
      <c r="AD311" s="143"/>
      <c r="AE311" s="142"/>
      <c r="AF311" s="143"/>
    </row>
    <row r="312" spans="1:32" ht="15.75" customHeight="1" x14ac:dyDescent="0.2">
      <c r="A312" s="135"/>
      <c r="B312" s="155"/>
      <c r="C312" s="135"/>
      <c r="D312" s="136"/>
      <c r="E312" s="136"/>
      <c r="F312" s="182"/>
      <c r="G312" s="163"/>
      <c r="H312" s="138"/>
      <c r="I312" s="138"/>
      <c r="J312" s="139"/>
      <c r="K312" s="164"/>
      <c r="L312" s="240"/>
      <c r="M312" s="241"/>
      <c r="N312" s="136"/>
      <c r="O312" s="139"/>
      <c r="P312" s="142"/>
      <c r="Q312" s="142"/>
      <c r="R312" s="143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3"/>
      <c r="AC312" s="142"/>
      <c r="AD312" s="143"/>
      <c r="AE312" s="142"/>
      <c r="AF312" s="143"/>
    </row>
    <row r="313" spans="1:32" ht="15.75" customHeight="1" x14ac:dyDescent="0.2">
      <c r="A313" s="135"/>
      <c r="B313" s="155"/>
      <c r="C313" s="135"/>
      <c r="D313" s="136"/>
      <c r="E313" s="136"/>
      <c r="F313" s="182"/>
      <c r="G313" s="163"/>
      <c r="H313" s="138"/>
      <c r="I313" s="138"/>
      <c r="J313" s="139"/>
      <c r="K313" s="164"/>
      <c r="L313" s="240"/>
      <c r="M313" s="241"/>
      <c r="N313" s="136"/>
      <c r="O313" s="139"/>
      <c r="P313" s="142"/>
      <c r="Q313" s="142"/>
      <c r="R313" s="143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3"/>
      <c r="AC313" s="142"/>
      <c r="AD313" s="143"/>
      <c r="AE313" s="142"/>
      <c r="AF313" s="143"/>
    </row>
    <row r="314" spans="1:32" ht="15.75" customHeight="1" x14ac:dyDescent="0.2">
      <c r="A314" s="135"/>
      <c r="B314" s="155"/>
      <c r="C314" s="135"/>
      <c r="D314" s="136"/>
      <c r="E314" s="136"/>
      <c r="F314" s="182"/>
      <c r="G314" s="163"/>
      <c r="H314" s="138"/>
      <c r="I314" s="138"/>
      <c r="J314" s="139"/>
      <c r="K314" s="164"/>
      <c r="L314" s="240"/>
      <c r="M314" s="241"/>
      <c r="N314" s="136"/>
      <c r="O314" s="139"/>
      <c r="P314" s="142"/>
      <c r="Q314" s="142"/>
      <c r="R314" s="143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3"/>
      <c r="AC314" s="142"/>
      <c r="AD314" s="143"/>
      <c r="AE314" s="142"/>
      <c r="AF314" s="143"/>
    </row>
    <row r="315" spans="1:32" ht="15.75" customHeight="1" x14ac:dyDescent="0.2">
      <c r="A315" s="135"/>
      <c r="B315" s="155"/>
      <c r="C315" s="135"/>
      <c r="D315" s="136"/>
      <c r="E315" s="136"/>
      <c r="F315" s="182"/>
      <c r="G315" s="163"/>
      <c r="H315" s="138"/>
      <c r="I315" s="138"/>
      <c r="J315" s="139"/>
      <c r="K315" s="164"/>
      <c r="L315" s="240"/>
      <c r="M315" s="241"/>
      <c r="N315" s="136"/>
      <c r="O315" s="139"/>
      <c r="P315" s="142"/>
      <c r="Q315" s="142"/>
      <c r="R315" s="143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3"/>
      <c r="AC315" s="142"/>
      <c r="AD315" s="143"/>
      <c r="AE315" s="142"/>
      <c r="AF315" s="143"/>
    </row>
    <row r="316" spans="1:32" ht="15.75" customHeight="1" x14ac:dyDescent="0.2">
      <c r="A316" s="135"/>
      <c r="B316" s="155"/>
      <c r="C316" s="135"/>
      <c r="D316" s="136"/>
      <c r="E316" s="136"/>
      <c r="F316" s="182"/>
      <c r="G316" s="163"/>
      <c r="H316" s="138"/>
      <c r="I316" s="138"/>
      <c r="J316" s="139"/>
      <c r="K316" s="164"/>
      <c r="L316" s="240"/>
      <c r="M316" s="241"/>
      <c r="N316" s="136"/>
      <c r="O316" s="139"/>
      <c r="P316" s="142"/>
      <c r="Q316" s="142"/>
      <c r="R316" s="143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3"/>
      <c r="AC316" s="142"/>
      <c r="AD316" s="143"/>
      <c r="AE316" s="142"/>
      <c r="AF316" s="143"/>
    </row>
    <row r="317" spans="1:32" ht="15.75" customHeight="1" x14ac:dyDescent="0.2">
      <c r="A317" s="135"/>
      <c r="B317" s="155"/>
      <c r="C317" s="135"/>
      <c r="D317" s="136"/>
      <c r="E317" s="136"/>
      <c r="F317" s="182"/>
      <c r="G317" s="163"/>
      <c r="H317" s="138"/>
      <c r="I317" s="138"/>
      <c r="J317" s="139"/>
      <c r="K317" s="164"/>
      <c r="L317" s="240"/>
      <c r="M317" s="241"/>
      <c r="N317" s="136"/>
      <c r="O317" s="139"/>
      <c r="P317" s="142"/>
      <c r="Q317" s="142"/>
      <c r="R317" s="143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3"/>
      <c r="AC317" s="142"/>
      <c r="AD317" s="143"/>
      <c r="AE317" s="142"/>
      <c r="AF317" s="143"/>
    </row>
    <row r="318" spans="1:32" ht="15.75" customHeight="1" x14ac:dyDescent="0.2">
      <c r="A318" s="135"/>
      <c r="B318" s="155"/>
      <c r="C318" s="135"/>
      <c r="D318" s="136"/>
      <c r="E318" s="136"/>
      <c r="F318" s="182"/>
      <c r="G318" s="163"/>
      <c r="H318" s="138"/>
      <c r="I318" s="138"/>
      <c r="J318" s="139"/>
      <c r="K318" s="164"/>
      <c r="L318" s="240"/>
      <c r="M318" s="241"/>
      <c r="N318" s="136"/>
      <c r="O318" s="139"/>
      <c r="P318" s="142"/>
      <c r="Q318" s="142"/>
      <c r="R318" s="143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3"/>
      <c r="AC318" s="142"/>
      <c r="AD318" s="143"/>
      <c r="AE318" s="142"/>
      <c r="AF318" s="143"/>
    </row>
    <row r="319" spans="1:32" ht="15.75" customHeight="1" x14ac:dyDescent="0.2">
      <c r="A319" s="135"/>
      <c r="B319" s="155"/>
      <c r="C319" s="135"/>
      <c r="D319" s="136"/>
      <c r="E319" s="136"/>
      <c r="F319" s="182"/>
      <c r="G319" s="163"/>
      <c r="H319" s="138"/>
      <c r="I319" s="138"/>
      <c r="J319" s="139"/>
      <c r="K319" s="164"/>
      <c r="L319" s="240"/>
      <c r="M319" s="241"/>
      <c r="N319" s="136"/>
      <c r="O319" s="139"/>
      <c r="P319" s="142"/>
      <c r="Q319" s="142"/>
      <c r="R319" s="143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3"/>
      <c r="AC319" s="142"/>
      <c r="AD319" s="143"/>
      <c r="AE319" s="142"/>
      <c r="AF319" s="143"/>
    </row>
    <row r="320" spans="1:32" ht="15.75" customHeight="1" x14ac:dyDescent="0.2">
      <c r="A320" s="135"/>
      <c r="B320" s="155"/>
      <c r="C320" s="135"/>
      <c r="D320" s="136"/>
      <c r="E320" s="136"/>
      <c r="F320" s="182"/>
      <c r="G320" s="163"/>
      <c r="H320" s="138"/>
      <c r="I320" s="138"/>
      <c r="J320" s="139"/>
      <c r="K320" s="164"/>
      <c r="L320" s="240"/>
      <c r="M320" s="241"/>
      <c r="N320" s="136"/>
      <c r="O320" s="139"/>
      <c r="P320" s="142"/>
      <c r="Q320" s="142"/>
      <c r="R320" s="143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3"/>
      <c r="AC320" s="142"/>
      <c r="AD320" s="143"/>
      <c r="AE320" s="142"/>
      <c r="AF320" s="143"/>
    </row>
    <row r="321" spans="1:32" ht="15.75" customHeight="1" x14ac:dyDescent="0.2">
      <c r="A321" s="135"/>
      <c r="B321" s="155"/>
      <c r="C321" s="135"/>
      <c r="D321" s="136"/>
      <c r="E321" s="136"/>
      <c r="F321" s="182"/>
      <c r="G321" s="163"/>
      <c r="H321" s="138"/>
      <c r="I321" s="138"/>
      <c r="J321" s="139"/>
      <c r="K321" s="164"/>
      <c r="L321" s="240"/>
      <c r="M321" s="241"/>
      <c r="N321" s="136"/>
      <c r="O321" s="139"/>
      <c r="P321" s="142"/>
      <c r="Q321" s="142"/>
      <c r="R321" s="143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3"/>
      <c r="AC321" s="142"/>
      <c r="AD321" s="143"/>
      <c r="AE321" s="142"/>
      <c r="AF321" s="143"/>
    </row>
    <row r="322" spans="1:32" ht="15.75" customHeight="1" x14ac:dyDescent="0.2">
      <c r="A322" s="135"/>
      <c r="B322" s="155"/>
      <c r="C322" s="135"/>
      <c r="D322" s="136"/>
      <c r="E322" s="136"/>
      <c r="F322" s="182"/>
      <c r="G322" s="163"/>
      <c r="H322" s="138"/>
      <c r="I322" s="138"/>
      <c r="J322" s="139"/>
      <c r="K322" s="164"/>
      <c r="L322" s="240"/>
      <c r="M322" s="241"/>
      <c r="N322" s="136"/>
      <c r="O322" s="139"/>
      <c r="P322" s="142"/>
      <c r="Q322" s="142"/>
      <c r="R322" s="143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3"/>
      <c r="AC322" s="142"/>
      <c r="AD322" s="143"/>
      <c r="AE322" s="142"/>
      <c r="AF322" s="143"/>
    </row>
    <row r="323" spans="1:32" ht="15.75" customHeight="1" x14ac:dyDescent="0.2">
      <c r="A323" s="135"/>
      <c r="B323" s="155"/>
      <c r="C323" s="135"/>
      <c r="D323" s="136"/>
      <c r="E323" s="136"/>
      <c r="F323" s="182"/>
      <c r="G323" s="163"/>
      <c r="H323" s="138"/>
      <c r="I323" s="138"/>
      <c r="J323" s="139"/>
      <c r="K323" s="164"/>
      <c r="L323" s="240"/>
      <c r="M323" s="241"/>
      <c r="N323" s="136"/>
      <c r="O323" s="139"/>
      <c r="P323" s="142"/>
      <c r="Q323" s="142"/>
      <c r="R323" s="143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3"/>
      <c r="AC323" s="142"/>
      <c r="AD323" s="143"/>
      <c r="AE323" s="142"/>
      <c r="AF323" s="143"/>
    </row>
    <row r="324" spans="1:32" ht="15.75" customHeight="1" x14ac:dyDescent="0.2">
      <c r="A324" s="135"/>
      <c r="B324" s="155"/>
      <c r="C324" s="135"/>
      <c r="D324" s="136"/>
      <c r="E324" s="136"/>
      <c r="F324" s="182"/>
      <c r="G324" s="163"/>
      <c r="H324" s="138"/>
      <c r="I324" s="138"/>
      <c r="J324" s="139"/>
      <c r="K324" s="164"/>
      <c r="L324" s="240"/>
      <c r="M324" s="241"/>
      <c r="N324" s="136"/>
      <c r="O324" s="139"/>
      <c r="P324" s="142"/>
      <c r="Q324" s="142"/>
      <c r="R324" s="143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3"/>
      <c r="AC324" s="142"/>
      <c r="AD324" s="143"/>
      <c r="AE324" s="142"/>
      <c r="AF324" s="143"/>
    </row>
    <row r="325" spans="1:32" ht="15.75" customHeight="1" x14ac:dyDescent="0.2">
      <c r="A325" s="135"/>
      <c r="B325" s="155"/>
      <c r="C325" s="135"/>
      <c r="D325" s="136"/>
      <c r="E325" s="136"/>
      <c r="F325" s="182"/>
      <c r="G325" s="163"/>
      <c r="H325" s="138"/>
      <c r="I325" s="138"/>
      <c r="J325" s="139"/>
      <c r="K325" s="164"/>
      <c r="L325" s="240"/>
      <c r="M325" s="241"/>
      <c r="N325" s="136"/>
      <c r="O325" s="139"/>
      <c r="P325" s="142"/>
      <c r="Q325" s="142"/>
      <c r="R325" s="143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3"/>
      <c r="AC325" s="142"/>
      <c r="AD325" s="143"/>
      <c r="AE325" s="142"/>
      <c r="AF325" s="143"/>
    </row>
    <row r="326" spans="1:32" ht="15.75" customHeight="1" x14ac:dyDescent="0.2">
      <c r="A326" s="135"/>
      <c r="B326" s="155"/>
      <c r="C326" s="135"/>
      <c r="D326" s="136"/>
      <c r="E326" s="136"/>
      <c r="F326" s="182"/>
      <c r="G326" s="163"/>
      <c r="H326" s="138"/>
      <c r="I326" s="138"/>
      <c r="J326" s="139"/>
      <c r="K326" s="164"/>
      <c r="L326" s="240"/>
      <c r="M326" s="241"/>
      <c r="N326" s="136"/>
      <c r="O326" s="139"/>
      <c r="P326" s="142"/>
      <c r="Q326" s="142"/>
      <c r="R326" s="143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3"/>
      <c r="AC326" s="142"/>
      <c r="AD326" s="143"/>
      <c r="AE326" s="142"/>
      <c r="AF326" s="143"/>
    </row>
    <row r="327" spans="1:32" ht="15.75" customHeight="1" x14ac:dyDescent="0.2">
      <c r="A327" s="135"/>
      <c r="B327" s="155"/>
      <c r="C327" s="135"/>
      <c r="D327" s="136"/>
      <c r="E327" s="136"/>
      <c r="F327" s="182"/>
      <c r="G327" s="163"/>
      <c r="H327" s="138"/>
      <c r="I327" s="138"/>
      <c r="J327" s="139"/>
      <c r="K327" s="164"/>
      <c r="L327" s="240"/>
      <c r="M327" s="241"/>
      <c r="N327" s="136"/>
      <c r="O327" s="139"/>
      <c r="P327" s="142"/>
      <c r="Q327" s="142"/>
      <c r="R327" s="143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3"/>
      <c r="AC327" s="142"/>
      <c r="AD327" s="143"/>
      <c r="AE327" s="142"/>
      <c r="AF327" s="143"/>
    </row>
    <row r="328" spans="1:32" ht="15.75" customHeight="1" x14ac:dyDescent="0.2">
      <c r="A328" s="135"/>
      <c r="B328" s="155"/>
      <c r="C328" s="135"/>
      <c r="D328" s="136"/>
      <c r="E328" s="136"/>
      <c r="F328" s="182"/>
      <c r="G328" s="163"/>
      <c r="H328" s="138"/>
      <c r="I328" s="138"/>
      <c r="J328" s="139"/>
      <c r="K328" s="164"/>
      <c r="L328" s="240"/>
      <c r="M328" s="241"/>
      <c r="N328" s="136"/>
      <c r="O328" s="139"/>
      <c r="P328" s="142"/>
      <c r="Q328" s="142"/>
      <c r="R328" s="143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3"/>
      <c r="AC328" s="142"/>
      <c r="AD328" s="143"/>
      <c r="AE328" s="142"/>
      <c r="AF328" s="143"/>
    </row>
    <row r="329" spans="1:32" ht="15.75" customHeight="1" x14ac:dyDescent="0.2">
      <c r="A329" s="135"/>
      <c r="B329" s="155"/>
      <c r="C329" s="135"/>
      <c r="D329" s="136"/>
      <c r="E329" s="136"/>
      <c r="F329" s="182"/>
      <c r="G329" s="163"/>
      <c r="H329" s="138"/>
      <c r="I329" s="138"/>
      <c r="J329" s="139"/>
      <c r="K329" s="164"/>
      <c r="L329" s="240"/>
      <c r="M329" s="241"/>
      <c r="N329" s="136"/>
      <c r="O329" s="139"/>
      <c r="P329" s="142"/>
      <c r="Q329" s="142"/>
      <c r="R329" s="143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3"/>
      <c r="AC329" s="142"/>
      <c r="AD329" s="143"/>
      <c r="AE329" s="142"/>
      <c r="AF329" s="143"/>
    </row>
    <row r="330" spans="1:32" ht="15.75" customHeight="1" x14ac:dyDescent="0.2">
      <c r="A330" s="135"/>
      <c r="B330" s="155"/>
      <c r="C330" s="135"/>
      <c r="D330" s="136"/>
      <c r="E330" s="136"/>
      <c r="F330" s="182"/>
      <c r="G330" s="163"/>
      <c r="H330" s="138"/>
      <c r="I330" s="138"/>
      <c r="J330" s="139"/>
      <c r="K330" s="164"/>
      <c r="L330" s="240"/>
      <c r="M330" s="241"/>
      <c r="N330" s="136"/>
      <c r="O330" s="139"/>
      <c r="P330" s="142"/>
      <c r="Q330" s="142"/>
      <c r="R330" s="143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3"/>
      <c r="AC330" s="142"/>
      <c r="AD330" s="143"/>
      <c r="AE330" s="142"/>
      <c r="AF330" s="143"/>
    </row>
    <row r="331" spans="1:32" ht="15.75" customHeight="1" x14ac:dyDescent="0.2">
      <c r="A331" s="135"/>
      <c r="B331" s="155"/>
      <c r="C331" s="135"/>
      <c r="D331" s="136"/>
      <c r="E331" s="136"/>
      <c r="F331" s="182"/>
      <c r="G331" s="163"/>
      <c r="H331" s="138"/>
      <c r="I331" s="138"/>
      <c r="J331" s="139"/>
      <c r="K331" s="164"/>
      <c r="L331" s="240"/>
      <c r="M331" s="241"/>
      <c r="N331" s="136"/>
      <c r="O331" s="139"/>
      <c r="P331" s="142"/>
      <c r="Q331" s="142"/>
      <c r="R331" s="143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3"/>
      <c r="AC331" s="142"/>
      <c r="AD331" s="143"/>
      <c r="AE331" s="142"/>
      <c r="AF331" s="143"/>
    </row>
    <row r="332" spans="1:32" ht="15.75" customHeight="1" x14ac:dyDescent="0.2">
      <c r="A332" s="135"/>
      <c r="B332" s="155"/>
      <c r="C332" s="135"/>
      <c r="D332" s="136"/>
      <c r="E332" s="136"/>
      <c r="F332" s="182"/>
      <c r="G332" s="163"/>
      <c r="H332" s="138"/>
      <c r="I332" s="138"/>
      <c r="J332" s="139"/>
      <c r="K332" s="164"/>
      <c r="L332" s="240"/>
      <c r="M332" s="241"/>
      <c r="N332" s="136"/>
      <c r="O332" s="139"/>
      <c r="P332" s="142"/>
      <c r="Q332" s="142"/>
      <c r="R332" s="143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3"/>
      <c r="AC332" s="142"/>
      <c r="AD332" s="143"/>
      <c r="AE332" s="142"/>
      <c r="AF332" s="143"/>
    </row>
    <row r="333" spans="1:32" ht="15.75" customHeight="1" x14ac:dyDescent="0.2">
      <c r="A333" s="135"/>
      <c r="B333" s="155"/>
      <c r="C333" s="135"/>
      <c r="D333" s="136"/>
      <c r="E333" s="136"/>
      <c r="F333" s="182"/>
      <c r="G333" s="163"/>
      <c r="H333" s="138"/>
      <c r="I333" s="138"/>
      <c r="J333" s="139"/>
      <c r="K333" s="164"/>
      <c r="L333" s="240"/>
      <c r="M333" s="241"/>
      <c r="N333" s="136"/>
      <c r="O333" s="139"/>
      <c r="P333" s="142"/>
      <c r="Q333" s="142"/>
      <c r="R333" s="143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3"/>
      <c r="AC333" s="142"/>
      <c r="AD333" s="143"/>
      <c r="AE333" s="142"/>
      <c r="AF333" s="143"/>
    </row>
    <row r="334" spans="1:32" ht="15.75" customHeight="1" x14ac:dyDescent="0.2">
      <c r="A334" s="135"/>
      <c r="B334" s="155"/>
      <c r="C334" s="135"/>
      <c r="D334" s="136"/>
      <c r="E334" s="136"/>
      <c r="F334" s="182"/>
      <c r="G334" s="163"/>
      <c r="H334" s="138"/>
      <c r="I334" s="138"/>
      <c r="J334" s="139"/>
      <c r="K334" s="164"/>
      <c r="L334" s="240"/>
      <c r="M334" s="241"/>
      <c r="N334" s="136"/>
      <c r="O334" s="139"/>
      <c r="P334" s="142"/>
      <c r="Q334" s="142"/>
      <c r="R334" s="143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3"/>
      <c r="AC334" s="142"/>
      <c r="AD334" s="143"/>
      <c r="AE334" s="142"/>
      <c r="AF334" s="143"/>
    </row>
    <row r="335" spans="1:32" ht="15.75" customHeight="1" x14ac:dyDescent="0.2">
      <c r="A335" s="135"/>
      <c r="B335" s="155"/>
      <c r="C335" s="135"/>
      <c r="D335" s="136"/>
      <c r="E335" s="136"/>
      <c r="F335" s="182"/>
      <c r="G335" s="163"/>
      <c r="H335" s="138"/>
      <c r="I335" s="138"/>
      <c r="J335" s="139"/>
      <c r="K335" s="164"/>
      <c r="L335" s="240"/>
      <c r="M335" s="241"/>
      <c r="N335" s="136"/>
      <c r="O335" s="139"/>
      <c r="P335" s="142"/>
      <c r="Q335" s="142"/>
      <c r="R335" s="143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3"/>
      <c r="AC335" s="142"/>
      <c r="AD335" s="143"/>
      <c r="AE335" s="142"/>
      <c r="AF335" s="143"/>
    </row>
    <row r="336" spans="1:32" ht="15.75" customHeight="1" x14ac:dyDescent="0.2">
      <c r="A336" s="135"/>
      <c r="B336" s="155"/>
      <c r="C336" s="135"/>
      <c r="D336" s="136"/>
      <c r="E336" s="136"/>
      <c r="F336" s="182"/>
      <c r="G336" s="163"/>
      <c r="H336" s="138"/>
      <c r="I336" s="138"/>
      <c r="J336" s="139"/>
      <c r="K336" s="164"/>
      <c r="L336" s="240"/>
      <c r="M336" s="241"/>
      <c r="N336" s="136"/>
      <c r="O336" s="139"/>
      <c r="P336" s="142"/>
      <c r="Q336" s="142"/>
      <c r="R336" s="143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3"/>
      <c r="AC336" s="142"/>
      <c r="AD336" s="143"/>
      <c r="AE336" s="142"/>
      <c r="AF336" s="143"/>
    </row>
    <row r="337" spans="1:32" ht="15.75" customHeight="1" x14ac:dyDescent="0.2">
      <c r="A337" s="135"/>
      <c r="B337" s="155"/>
      <c r="C337" s="135"/>
      <c r="D337" s="136"/>
      <c r="E337" s="136"/>
      <c r="F337" s="182"/>
      <c r="G337" s="163"/>
      <c r="H337" s="138"/>
      <c r="I337" s="138"/>
      <c r="J337" s="139"/>
      <c r="K337" s="164"/>
      <c r="L337" s="240"/>
      <c r="M337" s="241"/>
      <c r="N337" s="136"/>
      <c r="O337" s="139"/>
      <c r="P337" s="142"/>
      <c r="Q337" s="142"/>
      <c r="R337" s="143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3"/>
      <c r="AC337" s="142"/>
      <c r="AD337" s="143"/>
      <c r="AE337" s="142"/>
      <c r="AF337" s="143"/>
    </row>
    <row r="338" spans="1:32" ht="15.75" customHeight="1" x14ac:dyDescent="0.2">
      <c r="A338" s="135"/>
      <c r="B338" s="155"/>
      <c r="C338" s="135"/>
      <c r="D338" s="136"/>
      <c r="E338" s="136"/>
      <c r="F338" s="182"/>
      <c r="G338" s="163"/>
      <c r="H338" s="138"/>
      <c r="I338" s="138"/>
      <c r="J338" s="139"/>
      <c r="K338" s="164"/>
      <c r="L338" s="240"/>
      <c r="M338" s="241"/>
      <c r="N338" s="136"/>
      <c r="O338" s="139"/>
      <c r="P338" s="142"/>
      <c r="Q338" s="142"/>
      <c r="R338" s="143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3"/>
      <c r="AC338" s="142"/>
      <c r="AD338" s="143"/>
      <c r="AE338" s="142"/>
      <c r="AF338" s="143"/>
    </row>
    <row r="339" spans="1:32" ht="15.75" customHeight="1" x14ac:dyDescent="0.2">
      <c r="A339" s="135"/>
      <c r="B339" s="155"/>
      <c r="C339" s="135"/>
      <c r="D339" s="136"/>
      <c r="E339" s="136"/>
      <c r="F339" s="182"/>
      <c r="G339" s="163"/>
      <c r="H339" s="138"/>
      <c r="I339" s="138"/>
      <c r="J339" s="139"/>
      <c r="K339" s="164"/>
      <c r="L339" s="240"/>
      <c r="M339" s="241"/>
      <c r="N339" s="136"/>
      <c r="O339" s="139"/>
      <c r="P339" s="142"/>
      <c r="Q339" s="142"/>
      <c r="R339" s="143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3"/>
      <c r="AC339" s="142"/>
      <c r="AD339" s="143"/>
      <c r="AE339" s="142"/>
      <c r="AF339" s="143"/>
    </row>
    <row r="340" spans="1:32" ht="15.75" customHeight="1" x14ac:dyDescent="0.2">
      <c r="A340" s="135"/>
      <c r="B340" s="155"/>
      <c r="C340" s="135"/>
      <c r="D340" s="136"/>
      <c r="E340" s="136"/>
      <c r="F340" s="182"/>
      <c r="G340" s="163"/>
      <c r="H340" s="138"/>
      <c r="I340" s="138"/>
      <c r="J340" s="139"/>
      <c r="K340" s="164"/>
      <c r="L340" s="240"/>
      <c r="M340" s="241"/>
      <c r="N340" s="136"/>
      <c r="O340" s="139"/>
      <c r="P340" s="142"/>
      <c r="Q340" s="142"/>
      <c r="R340" s="143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3"/>
      <c r="AC340" s="142"/>
      <c r="AD340" s="143"/>
      <c r="AE340" s="142"/>
      <c r="AF340" s="143"/>
    </row>
    <row r="341" spans="1:32" ht="15.75" customHeight="1" x14ac:dyDescent="0.2">
      <c r="A341" s="135"/>
      <c r="B341" s="155"/>
      <c r="C341" s="135"/>
      <c r="D341" s="136"/>
      <c r="E341" s="136"/>
      <c r="F341" s="182"/>
      <c r="G341" s="163"/>
      <c r="H341" s="138"/>
      <c r="I341" s="138"/>
      <c r="J341" s="139"/>
      <c r="K341" s="164"/>
      <c r="L341" s="240"/>
      <c r="M341" s="241"/>
      <c r="N341" s="136"/>
      <c r="O341" s="139"/>
      <c r="P341" s="142"/>
      <c r="Q341" s="142"/>
      <c r="R341" s="143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3"/>
      <c r="AC341" s="142"/>
      <c r="AD341" s="143"/>
      <c r="AE341" s="142"/>
      <c r="AF341" s="143"/>
    </row>
    <row r="342" spans="1:32" ht="15.75" customHeight="1" x14ac:dyDescent="0.2">
      <c r="A342" s="135"/>
      <c r="B342" s="155"/>
      <c r="C342" s="135"/>
      <c r="D342" s="136"/>
      <c r="E342" s="136"/>
      <c r="F342" s="182"/>
      <c r="G342" s="163"/>
      <c r="H342" s="138"/>
      <c r="I342" s="138"/>
      <c r="J342" s="139"/>
      <c r="K342" s="164"/>
      <c r="L342" s="240"/>
      <c r="M342" s="241"/>
      <c r="N342" s="136"/>
      <c r="O342" s="139"/>
      <c r="P342" s="142"/>
      <c r="Q342" s="142"/>
      <c r="R342" s="143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3"/>
      <c r="AC342" s="142"/>
      <c r="AD342" s="143"/>
      <c r="AE342" s="142"/>
      <c r="AF342" s="143"/>
    </row>
    <row r="343" spans="1:32" ht="15.75" customHeight="1" x14ac:dyDescent="0.2">
      <c r="A343" s="135"/>
      <c r="B343" s="155"/>
      <c r="C343" s="135"/>
      <c r="D343" s="136"/>
      <c r="E343" s="136"/>
      <c r="F343" s="182"/>
      <c r="G343" s="163"/>
      <c r="H343" s="138"/>
      <c r="I343" s="138"/>
      <c r="J343" s="139"/>
      <c r="K343" s="164"/>
      <c r="L343" s="240"/>
      <c r="M343" s="241"/>
      <c r="N343" s="136"/>
      <c r="O343" s="139"/>
      <c r="P343" s="142"/>
      <c r="Q343" s="142"/>
      <c r="R343" s="143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3"/>
      <c r="AC343" s="142"/>
      <c r="AD343" s="143"/>
      <c r="AE343" s="142"/>
      <c r="AF343" s="143"/>
    </row>
    <row r="344" spans="1:32" ht="15.75" customHeight="1" x14ac:dyDescent="0.2">
      <c r="A344" s="135"/>
      <c r="B344" s="155"/>
      <c r="C344" s="135"/>
      <c r="D344" s="136"/>
      <c r="E344" s="136"/>
      <c r="F344" s="182"/>
      <c r="G344" s="163"/>
      <c r="H344" s="138"/>
      <c r="I344" s="138"/>
      <c r="J344" s="139"/>
      <c r="K344" s="164"/>
      <c r="L344" s="240"/>
      <c r="M344" s="241"/>
      <c r="N344" s="136"/>
      <c r="O344" s="139"/>
      <c r="P344" s="142"/>
      <c r="Q344" s="142"/>
      <c r="R344" s="143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3"/>
      <c r="AC344" s="142"/>
      <c r="AD344" s="143"/>
      <c r="AE344" s="142"/>
      <c r="AF344" s="143"/>
    </row>
    <row r="345" spans="1:32" ht="15.75" customHeight="1" x14ac:dyDescent="0.2">
      <c r="A345" s="135"/>
      <c r="B345" s="155"/>
      <c r="C345" s="135"/>
      <c r="D345" s="136"/>
      <c r="E345" s="136"/>
      <c r="F345" s="182"/>
      <c r="G345" s="163"/>
      <c r="H345" s="138"/>
      <c r="I345" s="138"/>
      <c r="J345" s="139"/>
      <c r="K345" s="164"/>
      <c r="L345" s="240"/>
      <c r="M345" s="241"/>
      <c r="N345" s="136"/>
      <c r="O345" s="139"/>
      <c r="P345" s="142"/>
      <c r="Q345" s="142"/>
      <c r="R345" s="143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3"/>
      <c r="AC345" s="142"/>
      <c r="AD345" s="143"/>
      <c r="AE345" s="142"/>
      <c r="AF345" s="143"/>
    </row>
    <row r="346" spans="1:32" ht="15.75" customHeight="1" x14ac:dyDescent="0.2">
      <c r="A346" s="135"/>
      <c r="B346" s="155"/>
      <c r="C346" s="135"/>
      <c r="D346" s="136"/>
      <c r="E346" s="136"/>
      <c r="F346" s="182"/>
      <c r="G346" s="163"/>
      <c r="H346" s="138"/>
      <c r="I346" s="138"/>
      <c r="J346" s="139"/>
      <c r="K346" s="164"/>
      <c r="L346" s="240"/>
      <c r="M346" s="241"/>
      <c r="N346" s="136"/>
      <c r="O346" s="139"/>
      <c r="P346" s="142"/>
      <c r="Q346" s="142"/>
      <c r="R346" s="143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3"/>
      <c r="AC346" s="142"/>
      <c r="AD346" s="143"/>
      <c r="AE346" s="142"/>
      <c r="AF346" s="143"/>
    </row>
    <row r="347" spans="1:32" ht="15.75" customHeight="1" x14ac:dyDescent="0.2">
      <c r="A347" s="135"/>
      <c r="B347" s="155"/>
      <c r="C347" s="135"/>
      <c r="D347" s="136"/>
      <c r="E347" s="136"/>
      <c r="F347" s="182"/>
      <c r="G347" s="163"/>
      <c r="H347" s="138"/>
      <c r="I347" s="138"/>
      <c r="J347" s="139"/>
      <c r="K347" s="164"/>
      <c r="L347" s="240"/>
      <c r="M347" s="241"/>
      <c r="N347" s="136"/>
      <c r="O347" s="139"/>
      <c r="P347" s="142"/>
      <c r="Q347" s="142"/>
      <c r="R347" s="143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3"/>
      <c r="AC347" s="142"/>
      <c r="AD347" s="143"/>
      <c r="AE347" s="142"/>
      <c r="AF347" s="143"/>
    </row>
    <row r="348" spans="1:32" ht="15.75" customHeight="1" x14ac:dyDescent="0.2">
      <c r="A348" s="135"/>
      <c r="B348" s="155"/>
      <c r="C348" s="135"/>
      <c r="D348" s="136"/>
      <c r="E348" s="136"/>
      <c r="F348" s="182"/>
      <c r="G348" s="163"/>
      <c r="H348" s="138"/>
      <c r="I348" s="138"/>
      <c r="J348" s="139"/>
      <c r="K348" s="164"/>
      <c r="L348" s="240"/>
      <c r="M348" s="241"/>
      <c r="N348" s="136"/>
      <c r="O348" s="139"/>
      <c r="P348" s="142"/>
      <c r="Q348" s="142"/>
      <c r="R348" s="143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3"/>
      <c r="AC348" s="142"/>
      <c r="AD348" s="143"/>
      <c r="AE348" s="142"/>
      <c r="AF348" s="143"/>
    </row>
    <row r="349" spans="1:32" ht="15.75" customHeight="1" x14ac:dyDescent="0.2">
      <c r="A349" s="135"/>
      <c r="B349" s="155"/>
      <c r="C349" s="135"/>
      <c r="D349" s="136"/>
      <c r="E349" s="136"/>
      <c r="F349" s="182"/>
      <c r="G349" s="163"/>
      <c r="H349" s="138"/>
      <c r="I349" s="138"/>
      <c r="J349" s="139"/>
      <c r="K349" s="164"/>
      <c r="L349" s="240"/>
      <c r="M349" s="241"/>
      <c r="N349" s="136"/>
      <c r="O349" s="139"/>
      <c r="P349" s="142"/>
      <c r="Q349" s="142"/>
      <c r="R349" s="143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3"/>
      <c r="AC349" s="142"/>
      <c r="AD349" s="143"/>
      <c r="AE349" s="142"/>
      <c r="AF349" s="143"/>
    </row>
    <row r="350" spans="1:32" ht="15.75" customHeight="1" x14ac:dyDescent="0.2">
      <c r="A350" s="135"/>
      <c r="B350" s="155"/>
      <c r="C350" s="135"/>
      <c r="D350" s="136"/>
      <c r="E350" s="136"/>
      <c r="F350" s="182"/>
      <c r="G350" s="163"/>
      <c r="H350" s="138"/>
      <c r="I350" s="138"/>
      <c r="J350" s="139"/>
      <c r="K350" s="164"/>
      <c r="L350" s="240"/>
      <c r="M350" s="241"/>
      <c r="N350" s="136"/>
      <c r="O350" s="139"/>
      <c r="P350" s="142"/>
      <c r="Q350" s="142"/>
      <c r="R350" s="143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3"/>
      <c r="AC350" s="142"/>
      <c r="AD350" s="143"/>
      <c r="AE350" s="142"/>
      <c r="AF350" s="143"/>
    </row>
    <row r="351" spans="1:32" ht="15.75" customHeight="1" x14ac:dyDescent="0.2">
      <c r="A351" s="135"/>
      <c r="B351" s="155"/>
      <c r="C351" s="135"/>
      <c r="D351" s="136"/>
      <c r="E351" s="136"/>
      <c r="F351" s="182"/>
      <c r="G351" s="163"/>
      <c r="H351" s="138"/>
      <c r="I351" s="138"/>
      <c r="J351" s="139"/>
      <c r="K351" s="164"/>
      <c r="L351" s="240"/>
      <c r="M351" s="241"/>
      <c r="N351" s="136"/>
      <c r="O351" s="139"/>
      <c r="P351" s="142"/>
      <c r="Q351" s="142"/>
      <c r="R351" s="143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3"/>
      <c r="AC351" s="142"/>
      <c r="AD351" s="143"/>
      <c r="AE351" s="142"/>
      <c r="AF351" s="143"/>
    </row>
    <row r="352" spans="1:32" ht="15.75" customHeight="1" x14ac:dyDescent="0.2">
      <c r="A352" s="135"/>
      <c r="B352" s="155"/>
      <c r="C352" s="135"/>
      <c r="D352" s="136"/>
      <c r="E352" s="136"/>
      <c r="F352" s="182"/>
      <c r="G352" s="163"/>
      <c r="H352" s="138"/>
      <c r="I352" s="138"/>
      <c r="J352" s="139"/>
      <c r="K352" s="164"/>
      <c r="L352" s="240"/>
      <c r="M352" s="241"/>
      <c r="N352" s="136"/>
      <c r="O352" s="139"/>
      <c r="P352" s="142"/>
      <c r="Q352" s="142"/>
      <c r="R352" s="143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3"/>
      <c r="AC352" s="142"/>
      <c r="AD352" s="143"/>
      <c r="AE352" s="142"/>
      <c r="AF352" s="143"/>
    </row>
    <row r="353" spans="1:32" ht="15.75" customHeight="1" x14ac:dyDescent="0.2">
      <c r="A353" s="135"/>
      <c r="B353" s="155"/>
      <c r="C353" s="135"/>
      <c r="D353" s="136"/>
      <c r="E353" s="136"/>
      <c r="F353" s="182"/>
      <c r="G353" s="163"/>
      <c r="H353" s="138"/>
      <c r="I353" s="138"/>
      <c r="J353" s="139"/>
      <c r="K353" s="164"/>
      <c r="L353" s="240"/>
      <c r="M353" s="241"/>
      <c r="N353" s="136"/>
      <c r="O353" s="139"/>
      <c r="P353" s="142"/>
      <c r="Q353" s="142"/>
      <c r="R353" s="143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3"/>
      <c r="AC353" s="142"/>
      <c r="AD353" s="143"/>
      <c r="AE353" s="142"/>
      <c r="AF353" s="143"/>
    </row>
    <row r="354" spans="1:32" ht="15.75" customHeight="1" x14ac:dyDescent="0.2">
      <c r="A354" s="135"/>
      <c r="B354" s="155"/>
      <c r="C354" s="135"/>
      <c r="D354" s="136"/>
      <c r="E354" s="136"/>
      <c r="F354" s="182"/>
      <c r="G354" s="163"/>
      <c r="H354" s="138"/>
      <c r="I354" s="138"/>
      <c r="J354" s="139"/>
      <c r="K354" s="164"/>
      <c r="L354" s="240"/>
      <c r="M354" s="241"/>
      <c r="N354" s="136"/>
      <c r="O354" s="139"/>
      <c r="P354" s="142"/>
      <c r="Q354" s="142"/>
      <c r="R354" s="143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3"/>
      <c r="AC354" s="142"/>
      <c r="AD354" s="143"/>
      <c r="AE354" s="142"/>
      <c r="AF354" s="143"/>
    </row>
    <row r="355" spans="1:32" ht="15.75" customHeight="1" x14ac:dyDescent="0.2">
      <c r="A355" s="135"/>
      <c r="B355" s="155"/>
      <c r="C355" s="135"/>
      <c r="D355" s="136"/>
      <c r="E355" s="136"/>
      <c r="F355" s="182"/>
      <c r="G355" s="163"/>
      <c r="H355" s="138"/>
      <c r="I355" s="138"/>
      <c r="J355" s="139"/>
      <c r="K355" s="164"/>
      <c r="L355" s="240"/>
      <c r="M355" s="241"/>
      <c r="N355" s="136"/>
      <c r="O355" s="139"/>
      <c r="P355" s="142"/>
      <c r="Q355" s="142"/>
      <c r="R355" s="143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3"/>
      <c r="AC355" s="142"/>
      <c r="AD355" s="143"/>
      <c r="AE355" s="142"/>
      <c r="AF355" s="143"/>
    </row>
    <row r="356" spans="1:32" ht="15.75" customHeight="1" x14ac:dyDescent="0.2">
      <c r="A356" s="135"/>
      <c r="B356" s="155"/>
      <c r="C356" s="135"/>
      <c r="D356" s="136"/>
      <c r="E356" s="136"/>
      <c r="F356" s="182"/>
      <c r="G356" s="163"/>
      <c r="H356" s="138"/>
      <c r="I356" s="138"/>
      <c r="J356" s="139"/>
      <c r="K356" s="164"/>
      <c r="L356" s="240"/>
      <c r="M356" s="241"/>
      <c r="N356" s="136"/>
      <c r="O356" s="139"/>
      <c r="P356" s="142"/>
      <c r="Q356" s="142"/>
      <c r="R356" s="143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3"/>
      <c r="AC356" s="142"/>
      <c r="AD356" s="143"/>
      <c r="AE356" s="142"/>
      <c r="AF356" s="143"/>
    </row>
    <row r="357" spans="1:32" ht="15.75" customHeight="1" x14ac:dyDescent="0.2">
      <c r="A357" s="135"/>
      <c r="B357" s="155"/>
      <c r="C357" s="135"/>
      <c r="D357" s="136"/>
      <c r="E357" s="136"/>
      <c r="F357" s="182"/>
      <c r="G357" s="163"/>
      <c r="H357" s="138"/>
      <c r="I357" s="138"/>
      <c r="J357" s="139"/>
      <c r="K357" s="164"/>
      <c r="L357" s="240"/>
      <c r="M357" s="241"/>
      <c r="N357" s="136"/>
      <c r="O357" s="139"/>
      <c r="P357" s="142"/>
      <c r="Q357" s="142"/>
      <c r="R357" s="143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3"/>
      <c r="AC357" s="142"/>
      <c r="AD357" s="143"/>
      <c r="AE357" s="142"/>
      <c r="AF357" s="143"/>
    </row>
    <row r="358" spans="1:32" ht="15.75" customHeight="1" x14ac:dyDescent="0.2">
      <c r="A358" s="135"/>
      <c r="B358" s="155"/>
      <c r="C358" s="135"/>
      <c r="D358" s="136"/>
      <c r="E358" s="136"/>
      <c r="F358" s="182"/>
      <c r="G358" s="163"/>
      <c r="H358" s="138"/>
      <c r="I358" s="138"/>
      <c r="J358" s="139"/>
      <c r="K358" s="164"/>
      <c r="L358" s="240"/>
      <c r="M358" s="241"/>
      <c r="N358" s="136"/>
      <c r="O358" s="139"/>
      <c r="P358" s="142"/>
      <c r="Q358" s="142"/>
      <c r="R358" s="143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3"/>
      <c r="AC358" s="142"/>
      <c r="AD358" s="143"/>
      <c r="AE358" s="142"/>
      <c r="AF358" s="143"/>
    </row>
    <row r="359" spans="1:32" ht="15.75" customHeight="1" x14ac:dyDescent="0.2">
      <c r="A359" s="135"/>
      <c r="B359" s="155"/>
      <c r="C359" s="135"/>
      <c r="D359" s="136"/>
      <c r="E359" s="136"/>
      <c r="F359" s="182"/>
      <c r="G359" s="163"/>
      <c r="H359" s="138"/>
      <c r="I359" s="138"/>
      <c r="J359" s="139"/>
      <c r="K359" s="164"/>
      <c r="L359" s="240"/>
      <c r="M359" s="241"/>
      <c r="N359" s="136"/>
      <c r="O359" s="139"/>
      <c r="P359" s="142"/>
      <c r="Q359" s="142"/>
      <c r="R359" s="143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3"/>
      <c r="AC359" s="142"/>
      <c r="AD359" s="143"/>
      <c r="AE359" s="142"/>
      <c r="AF359" s="143"/>
    </row>
    <row r="360" spans="1:32" ht="15.75" customHeight="1" x14ac:dyDescent="0.2">
      <c r="A360" s="135"/>
      <c r="B360" s="155"/>
      <c r="C360" s="135"/>
      <c r="D360" s="136"/>
      <c r="E360" s="136"/>
      <c r="F360" s="182"/>
      <c r="G360" s="163"/>
      <c r="H360" s="138"/>
      <c r="I360" s="138"/>
      <c r="J360" s="139"/>
      <c r="K360" s="164"/>
      <c r="L360" s="240"/>
      <c r="M360" s="241"/>
      <c r="N360" s="136"/>
      <c r="O360" s="139"/>
      <c r="P360" s="142"/>
      <c r="Q360" s="142"/>
      <c r="R360" s="143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3"/>
      <c r="AC360" s="142"/>
      <c r="AD360" s="143"/>
      <c r="AE360" s="142"/>
      <c r="AF360" s="143"/>
    </row>
    <row r="361" spans="1:32" ht="15.75" customHeight="1" x14ac:dyDescent="0.2">
      <c r="A361" s="135"/>
      <c r="B361" s="155"/>
      <c r="C361" s="135"/>
      <c r="D361" s="136"/>
      <c r="E361" s="136"/>
      <c r="F361" s="182"/>
      <c r="G361" s="163"/>
      <c r="H361" s="138"/>
      <c r="I361" s="138"/>
      <c r="J361" s="139"/>
      <c r="K361" s="164"/>
      <c r="L361" s="240"/>
      <c r="M361" s="241"/>
      <c r="N361" s="136"/>
      <c r="O361" s="139"/>
      <c r="P361" s="142"/>
      <c r="Q361" s="142"/>
      <c r="R361" s="143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3"/>
      <c r="AC361" s="142"/>
      <c r="AD361" s="143"/>
      <c r="AE361" s="142"/>
      <c r="AF361" s="143"/>
    </row>
    <row r="362" spans="1:32" ht="15.75" customHeight="1" x14ac:dyDescent="0.2">
      <c r="A362" s="135"/>
      <c r="B362" s="155"/>
      <c r="C362" s="135"/>
      <c r="D362" s="136"/>
      <c r="E362" s="136"/>
      <c r="F362" s="182"/>
      <c r="G362" s="163"/>
      <c r="H362" s="138"/>
      <c r="I362" s="138"/>
      <c r="J362" s="139"/>
      <c r="K362" s="164"/>
      <c r="L362" s="240"/>
      <c r="M362" s="241"/>
      <c r="N362" s="136"/>
      <c r="O362" s="139"/>
      <c r="P362" s="142"/>
      <c r="Q362" s="142"/>
      <c r="R362" s="143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3"/>
      <c r="AC362" s="142"/>
      <c r="AD362" s="143"/>
      <c r="AE362" s="142"/>
      <c r="AF362" s="143"/>
    </row>
    <row r="363" spans="1:32" ht="15.75" customHeight="1" x14ac:dyDescent="0.2">
      <c r="A363" s="135"/>
      <c r="B363" s="155"/>
      <c r="C363" s="135"/>
      <c r="D363" s="136"/>
      <c r="E363" s="136"/>
      <c r="F363" s="182"/>
      <c r="G363" s="163"/>
      <c r="H363" s="138"/>
      <c r="I363" s="138"/>
      <c r="J363" s="139"/>
      <c r="K363" s="164"/>
      <c r="L363" s="240"/>
      <c r="M363" s="241"/>
      <c r="N363" s="136"/>
      <c r="O363" s="139"/>
      <c r="P363" s="142"/>
      <c r="Q363" s="142"/>
      <c r="R363" s="143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3"/>
      <c r="AC363" s="142"/>
      <c r="AD363" s="143"/>
      <c r="AE363" s="142"/>
      <c r="AF363" s="143"/>
    </row>
    <row r="364" spans="1:32" ht="15.75" customHeight="1" x14ac:dyDescent="0.2">
      <c r="A364" s="135"/>
      <c r="B364" s="155"/>
      <c r="C364" s="135"/>
      <c r="D364" s="136"/>
      <c r="E364" s="136"/>
      <c r="F364" s="182"/>
      <c r="G364" s="163"/>
      <c r="H364" s="138"/>
      <c r="I364" s="138"/>
      <c r="J364" s="139"/>
      <c r="K364" s="164"/>
      <c r="L364" s="240"/>
      <c r="M364" s="241"/>
      <c r="N364" s="136"/>
      <c r="O364" s="139"/>
      <c r="P364" s="142"/>
      <c r="Q364" s="142"/>
      <c r="R364" s="143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3"/>
      <c r="AC364" s="142"/>
      <c r="AD364" s="143"/>
      <c r="AE364" s="142"/>
      <c r="AF364" s="143"/>
    </row>
    <row r="365" spans="1:32" ht="15.75" customHeight="1" x14ac:dyDescent="0.2">
      <c r="A365" s="135"/>
      <c r="B365" s="155"/>
      <c r="C365" s="135"/>
      <c r="D365" s="136"/>
      <c r="E365" s="136"/>
      <c r="F365" s="182"/>
      <c r="G365" s="163"/>
      <c r="H365" s="138"/>
      <c r="I365" s="138"/>
      <c r="J365" s="139"/>
      <c r="K365" s="164"/>
      <c r="L365" s="240"/>
      <c r="M365" s="241"/>
      <c r="N365" s="136"/>
      <c r="O365" s="139"/>
      <c r="P365" s="142"/>
      <c r="Q365" s="142"/>
      <c r="R365" s="143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3"/>
      <c r="AC365" s="142"/>
      <c r="AD365" s="143"/>
      <c r="AE365" s="142"/>
      <c r="AF365" s="143"/>
    </row>
    <row r="366" spans="1:32" ht="15.75" customHeight="1" x14ac:dyDescent="0.2">
      <c r="A366" s="135"/>
      <c r="B366" s="155"/>
      <c r="C366" s="135"/>
      <c r="D366" s="136"/>
      <c r="E366" s="136"/>
      <c r="F366" s="182"/>
      <c r="G366" s="163"/>
      <c r="H366" s="138"/>
      <c r="I366" s="138"/>
      <c r="J366" s="139"/>
      <c r="K366" s="164"/>
      <c r="L366" s="240"/>
      <c r="M366" s="241"/>
      <c r="N366" s="136"/>
      <c r="O366" s="139"/>
      <c r="P366" s="142"/>
      <c r="Q366" s="142"/>
      <c r="R366" s="143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3"/>
      <c r="AC366" s="142"/>
      <c r="AD366" s="143"/>
      <c r="AE366" s="142"/>
      <c r="AF366" s="143"/>
    </row>
    <row r="367" spans="1:32" ht="15.75" customHeight="1" x14ac:dyDescent="0.2">
      <c r="A367" s="135"/>
      <c r="B367" s="155"/>
      <c r="C367" s="135"/>
      <c r="D367" s="136"/>
      <c r="E367" s="136"/>
      <c r="F367" s="182"/>
      <c r="G367" s="163"/>
      <c r="H367" s="138"/>
      <c r="I367" s="138"/>
      <c r="J367" s="139"/>
      <c r="K367" s="164"/>
      <c r="L367" s="240"/>
      <c r="M367" s="241"/>
      <c r="N367" s="136"/>
      <c r="O367" s="139"/>
      <c r="P367" s="142"/>
      <c r="Q367" s="142"/>
      <c r="R367" s="143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3"/>
      <c r="AC367" s="142"/>
      <c r="AD367" s="143"/>
      <c r="AE367" s="142"/>
      <c r="AF367" s="143"/>
    </row>
    <row r="368" spans="1:32" ht="15.75" customHeight="1" x14ac:dyDescent="0.2">
      <c r="A368" s="135"/>
      <c r="B368" s="155"/>
      <c r="C368" s="135"/>
      <c r="D368" s="136"/>
      <c r="E368" s="136"/>
      <c r="F368" s="182"/>
      <c r="G368" s="163"/>
      <c r="H368" s="138"/>
      <c r="I368" s="138"/>
      <c r="J368" s="139"/>
      <c r="K368" s="164"/>
      <c r="L368" s="240"/>
      <c r="M368" s="241"/>
      <c r="N368" s="136"/>
      <c r="O368" s="139"/>
      <c r="P368" s="142"/>
      <c r="Q368" s="142"/>
      <c r="R368" s="143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3"/>
      <c r="AC368" s="142"/>
      <c r="AD368" s="143"/>
      <c r="AE368" s="142"/>
      <c r="AF368" s="143"/>
    </row>
    <row r="369" spans="1:32" ht="15.75" customHeight="1" x14ac:dyDescent="0.2">
      <c r="A369" s="135"/>
      <c r="B369" s="155"/>
      <c r="C369" s="135"/>
      <c r="D369" s="136"/>
      <c r="E369" s="136"/>
      <c r="F369" s="182"/>
      <c r="G369" s="163"/>
      <c r="H369" s="138"/>
      <c r="I369" s="138"/>
      <c r="J369" s="139"/>
      <c r="K369" s="164"/>
      <c r="L369" s="240"/>
      <c r="M369" s="241"/>
      <c r="N369" s="136"/>
      <c r="O369" s="139"/>
      <c r="P369" s="142"/>
      <c r="Q369" s="142"/>
      <c r="R369" s="143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3"/>
      <c r="AC369" s="142"/>
      <c r="AD369" s="143"/>
      <c r="AE369" s="142"/>
      <c r="AF369" s="143"/>
    </row>
    <row r="370" spans="1:32" ht="15.75" customHeight="1" x14ac:dyDescent="0.2">
      <c r="A370" s="135"/>
      <c r="B370" s="155"/>
      <c r="C370" s="135"/>
      <c r="D370" s="136"/>
      <c r="E370" s="136"/>
      <c r="F370" s="182"/>
      <c r="G370" s="163"/>
      <c r="H370" s="138"/>
      <c r="I370" s="138"/>
      <c r="J370" s="139"/>
      <c r="K370" s="164"/>
      <c r="L370" s="240"/>
      <c r="M370" s="241"/>
      <c r="N370" s="136"/>
      <c r="O370" s="139"/>
      <c r="P370" s="142"/>
      <c r="Q370" s="142"/>
      <c r="R370" s="143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3"/>
      <c r="AC370" s="142"/>
      <c r="AD370" s="143"/>
      <c r="AE370" s="142"/>
      <c r="AF370" s="143"/>
    </row>
    <row r="371" spans="1:32" ht="15.75" customHeight="1" x14ac:dyDescent="0.2">
      <c r="A371" s="135"/>
      <c r="B371" s="155"/>
      <c r="C371" s="135"/>
      <c r="D371" s="136"/>
      <c r="E371" s="136"/>
      <c r="F371" s="182"/>
      <c r="G371" s="163"/>
      <c r="H371" s="138"/>
      <c r="I371" s="138"/>
      <c r="J371" s="139"/>
      <c r="K371" s="164"/>
      <c r="L371" s="240"/>
      <c r="M371" s="241"/>
      <c r="N371" s="136"/>
      <c r="O371" s="139"/>
      <c r="P371" s="142"/>
      <c r="Q371" s="142"/>
      <c r="R371" s="143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3"/>
      <c r="AC371" s="142"/>
      <c r="AD371" s="143"/>
      <c r="AE371" s="142"/>
      <c r="AF371" s="143"/>
    </row>
    <row r="372" spans="1:32" ht="15.75" customHeight="1" x14ac:dyDescent="0.2">
      <c r="A372" s="135"/>
      <c r="B372" s="155"/>
      <c r="C372" s="135"/>
      <c r="D372" s="136"/>
      <c r="E372" s="136"/>
      <c r="F372" s="182"/>
      <c r="G372" s="163"/>
      <c r="H372" s="138"/>
      <c r="I372" s="138"/>
      <c r="J372" s="139"/>
      <c r="K372" s="164"/>
      <c r="L372" s="240"/>
      <c r="M372" s="241"/>
      <c r="N372" s="136"/>
      <c r="O372" s="139"/>
      <c r="P372" s="142"/>
      <c r="Q372" s="142"/>
      <c r="R372" s="143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3"/>
      <c r="AC372" s="142"/>
      <c r="AD372" s="143"/>
      <c r="AE372" s="142"/>
      <c r="AF372" s="143"/>
    </row>
    <row r="373" spans="1:32" ht="15.75" customHeight="1" x14ac:dyDescent="0.2">
      <c r="A373" s="135"/>
      <c r="B373" s="155"/>
      <c r="C373" s="135"/>
      <c r="D373" s="136"/>
      <c r="E373" s="136"/>
      <c r="F373" s="182"/>
      <c r="G373" s="163"/>
      <c r="H373" s="138"/>
      <c r="I373" s="138"/>
      <c r="J373" s="139"/>
      <c r="K373" s="164"/>
      <c r="L373" s="240"/>
      <c r="M373" s="241"/>
      <c r="N373" s="136"/>
      <c r="O373" s="139"/>
      <c r="P373" s="142"/>
      <c r="Q373" s="142"/>
      <c r="R373" s="143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3"/>
      <c r="AC373" s="142"/>
      <c r="AD373" s="143"/>
      <c r="AE373" s="142"/>
      <c r="AF373" s="143"/>
    </row>
    <row r="374" spans="1:32" ht="15.75" customHeight="1" x14ac:dyDescent="0.2">
      <c r="A374" s="135"/>
      <c r="B374" s="155"/>
      <c r="C374" s="135"/>
      <c r="D374" s="136"/>
      <c r="E374" s="136"/>
      <c r="F374" s="182"/>
      <c r="G374" s="163"/>
      <c r="H374" s="138"/>
      <c r="I374" s="138"/>
      <c r="J374" s="139"/>
      <c r="K374" s="164"/>
      <c r="L374" s="240"/>
      <c r="M374" s="241"/>
      <c r="N374" s="136"/>
      <c r="O374" s="139"/>
      <c r="P374" s="142"/>
      <c r="Q374" s="142"/>
      <c r="R374" s="143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3"/>
      <c r="AC374" s="142"/>
      <c r="AD374" s="143"/>
      <c r="AE374" s="142"/>
      <c r="AF374" s="143"/>
    </row>
    <row r="375" spans="1:32" ht="15.75" customHeight="1" x14ac:dyDescent="0.2">
      <c r="A375" s="135"/>
      <c r="B375" s="155"/>
      <c r="C375" s="135"/>
      <c r="D375" s="136"/>
      <c r="E375" s="136"/>
      <c r="F375" s="182"/>
      <c r="G375" s="163"/>
      <c r="H375" s="138"/>
      <c r="I375" s="138"/>
      <c r="J375" s="139"/>
      <c r="K375" s="164"/>
      <c r="L375" s="240"/>
      <c r="M375" s="241"/>
      <c r="N375" s="136"/>
      <c r="O375" s="139"/>
      <c r="P375" s="142"/>
      <c r="Q375" s="142"/>
      <c r="R375" s="143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3"/>
      <c r="AC375" s="142"/>
      <c r="AD375" s="143"/>
      <c r="AE375" s="142"/>
      <c r="AF375" s="143"/>
    </row>
    <row r="376" spans="1:32" ht="15.75" customHeight="1" x14ac:dyDescent="0.2">
      <c r="A376" s="135"/>
      <c r="B376" s="155"/>
      <c r="C376" s="135"/>
      <c r="D376" s="136"/>
      <c r="E376" s="136"/>
      <c r="F376" s="182"/>
      <c r="G376" s="163"/>
      <c r="H376" s="138"/>
      <c r="I376" s="138"/>
      <c r="J376" s="139"/>
      <c r="K376" s="164"/>
      <c r="L376" s="240"/>
      <c r="M376" s="241"/>
      <c r="N376" s="136"/>
      <c r="O376" s="139"/>
      <c r="P376" s="142"/>
      <c r="Q376" s="142"/>
      <c r="R376" s="143"/>
      <c r="S376" s="142"/>
      <c r="T376" s="142"/>
      <c r="U376" s="142"/>
      <c r="V376" s="142"/>
      <c r="W376" s="142"/>
      <c r="X376" s="142"/>
      <c r="Y376" s="142"/>
      <c r="Z376" s="142"/>
      <c r="AA376" s="142"/>
      <c r="AB376" s="143"/>
      <c r="AC376" s="142"/>
      <c r="AD376" s="143"/>
      <c r="AE376" s="142"/>
      <c r="AF376" s="143"/>
    </row>
    <row r="377" spans="1:32" ht="15.75" customHeight="1" x14ac:dyDescent="0.2">
      <c r="A377" s="135"/>
      <c r="B377" s="155"/>
      <c r="C377" s="135"/>
      <c r="D377" s="136"/>
      <c r="E377" s="136"/>
      <c r="F377" s="182"/>
      <c r="G377" s="163"/>
      <c r="H377" s="138"/>
      <c r="I377" s="138"/>
      <c r="J377" s="139"/>
      <c r="K377" s="164"/>
      <c r="L377" s="240"/>
      <c r="M377" s="241"/>
      <c r="N377" s="136"/>
      <c r="O377" s="139"/>
      <c r="P377" s="142"/>
      <c r="Q377" s="142"/>
      <c r="R377" s="143"/>
      <c r="S377" s="142"/>
      <c r="T377" s="142"/>
      <c r="U377" s="142"/>
      <c r="V377" s="142"/>
      <c r="W377" s="142"/>
      <c r="X377" s="142"/>
      <c r="Y377" s="142"/>
      <c r="Z377" s="142"/>
      <c r="AA377" s="142"/>
      <c r="AB377" s="143"/>
      <c r="AC377" s="142"/>
      <c r="AD377" s="143"/>
      <c r="AE377" s="142"/>
      <c r="AF377" s="143"/>
    </row>
    <row r="378" spans="1:32" ht="15.75" customHeight="1" x14ac:dyDescent="0.2">
      <c r="A378" s="135"/>
      <c r="B378" s="155"/>
      <c r="C378" s="135"/>
      <c r="D378" s="136"/>
      <c r="E378" s="136"/>
      <c r="F378" s="182"/>
      <c r="G378" s="163"/>
      <c r="H378" s="138"/>
      <c r="I378" s="138"/>
      <c r="J378" s="139"/>
      <c r="K378" s="164"/>
      <c r="L378" s="240"/>
      <c r="M378" s="241"/>
      <c r="N378" s="136"/>
      <c r="O378" s="139"/>
      <c r="P378" s="142"/>
      <c r="Q378" s="142"/>
      <c r="R378" s="143"/>
      <c r="S378" s="142"/>
      <c r="T378" s="142"/>
      <c r="U378" s="142"/>
      <c r="V378" s="142"/>
      <c r="W378" s="142"/>
      <c r="X378" s="142"/>
      <c r="Y378" s="142"/>
      <c r="Z378" s="142"/>
      <c r="AA378" s="142"/>
      <c r="AB378" s="143"/>
      <c r="AC378" s="142"/>
      <c r="AD378" s="143"/>
      <c r="AE378" s="142"/>
      <c r="AF378" s="143"/>
    </row>
    <row r="379" spans="1:32" ht="15.75" customHeight="1" x14ac:dyDescent="0.2">
      <c r="A379" s="135"/>
      <c r="B379" s="155"/>
      <c r="C379" s="135"/>
      <c r="D379" s="136"/>
      <c r="E379" s="136"/>
      <c r="F379" s="182"/>
      <c r="G379" s="163"/>
      <c r="H379" s="138"/>
      <c r="I379" s="138"/>
      <c r="J379" s="139"/>
      <c r="K379" s="164"/>
      <c r="L379" s="240"/>
      <c r="M379" s="241"/>
      <c r="N379" s="136"/>
      <c r="O379" s="139"/>
      <c r="P379" s="142"/>
      <c r="Q379" s="142"/>
      <c r="R379" s="143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3"/>
      <c r="AC379" s="142"/>
      <c r="AD379" s="143"/>
      <c r="AE379" s="142"/>
      <c r="AF379" s="143"/>
    </row>
    <row r="380" spans="1:32" ht="15.75" customHeight="1" x14ac:dyDescent="0.2">
      <c r="A380" s="135"/>
      <c r="B380" s="155"/>
      <c r="C380" s="135"/>
      <c r="D380" s="136"/>
      <c r="E380" s="136"/>
      <c r="F380" s="182"/>
      <c r="G380" s="163"/>
      <c r="H380" s="138"/>
      <c r="I380" s="138"/>
      <c r="J380" s="139"/>
      <c r="K380" s="164"/>
      <c r="L380" s="240"/>
      <c r="M380" s="241"/>
      <c r="N380" s="136"/>
      <c r="O380" s="139"/>
      <c r="P380" s="142"/>
      <c r="Q380" s="142"/>
      <c r="R380" s="143"/>
      <c r="S380" s="142"/>
      <c r="T380" s="142"/>
      <c r="U380" s="142"/>
      <c r="V380" s="142"/>
      <c r="W380" s="142"/>
      <c r="X380" s="142"/>
      <c r="Y380" s="142"/>
      <c r="Z380" s="142"/>
      <c r="AA380" s="142"/>
      <c r="AB380" s="143"/>
      <c r="AC380" s="142"/>
      <c r="AD380" s="143"/>
      <c r="AE380" s="142"/>
      <c r="AF380" s="143"/>
    </row>
    <row r="381" spans="1:32" ht="15.75" customHeight="1" x14ac:dyDescent="0.2">
      <c r="A381" s="135"/>
      <c r="B381" s="155"/>
      <c r="C381" s="135"/>
      <c r="D381" s="136"/>
      <c r="E381" s="136"/>
      <c r="F381" s="182"/>
      <c r="G381" s="163"/>
      <c r="H381" s="138"/>
      <c r="I381" s="138"/>
      <c r="J381" s="139"/>
      <c r="K381" s="164"/>
      <c r="L381" s="240"/>
      <c r="M381" s="241"/>
      <c r="N381" s="136"/>
      <c r="O381" s="139"/>
      <c r="P381" s="142"/>
      <c r="Q381" s="142"/>
      <c r="R381" s="143"/>
      <c r="S381" s="142"/>
      <c r="T381" s="142"/>
      <c r="U381" s="142"/>
      <c r="V381" s="142"/>
      <c r="W381" s="142"/>
      <c r="X381" s="142"/>
      <c r="Y381" s="142"/>
      <c r="Z381" s="142"/>
      <c r="AA381" s="142"/>
      <c r="AB381" s="143"/>
      <c r="AC381" s="142"/>
      <c r="AD381" s="143"/>
      <c r="AE381" s="142"/>
      <c r="AF381" s="143"/>
    </row>
    <row r="382" spans="1:32" ht="15.75" customHeight="1" x14ac:dyDescent="0.2">
      <c r="A382" s="135"/>
      <c r="B382" s="155"/>
      <c r="C382" s="135"/>
      <c r="D382" s="136"/>
      <c r="E382" s="136"/>
      <c r="F382" s="182"/>
      <c r="G382" s="163"/>
      <c r="H382" s="138"/>
      <c r="I382" s="138"/>
      <c r="J382" s="139"/>
      <c r="K382" s="164"/>
      <c r="L382" s="240"/>
      <c r="M382" s="241"/>
      <c r="N382" s="136"/>
      <c r="O382" s="139"/>
      <c r="P382" s="142"/>
      <c r="Q382" s="142"/>
      <c r="R382" s="143"/>
      <c r="S382" s="142"/>
      <c r="T382" s="142"/>
      <c r="U382" s="142"/>
      <c r="V382" s="142"/>
      <c r="W382" s="142"/>
      <c r="X382" s="142"/>
      <c r="Y382" s="142"/>
      <c r="Z382" s="142"/>
      <c r="AA382" s="142"/>
      <c r="AB382" s="143"/>
      <c r="AC382" s="142"/>
      <c r="AD382" s="143"/>
      <c r="AE382" s="142"/>
      <c r="AF382" s="143"/>
    </row>
    <row r="383" spans="1:32" ht="15.75" customHeight="1" x14ac:dyDescent="0.2">
      <c r="A383" s="135"/>
      <c r="B383" s="155"/>
      <c r="C383" s="135"/>
      <c r="D383" s="136"/>
      <c r="E383" s="136"/>
      <c r="F383" s="182"/>
      <c r="G383" s="163"/>
      <c r="H383" s="138"/>
      <c r="I383" s="138"/>
      <c r="J383" s="139"/>
      <c r="K383" s="164"/>
      <c r="L383" s="240"/>
      <c r="M383" s="241"/>
      <c r="N383" s="136"/>
      <c r="O383" s="139"/>
      <c r="P383" s="142"/>
      <c r="Q383" s="142"/>
      <c r="R383" s="143"/>
      <c r="S383" s="142"/>
      <c r="T383" s="142"/>
      <c r="U383" s="142"/>
      <c r="V383" s="142"/>
      <c r="W383" s="142"/>
      <c r="X383" s="142"/>
      <c r="Y383" s="142"/>
      <c r="Z383" s="142"/>
      <c r="AA383" s="142"/>
      <c r="AB383" s="143"/>
      <c r="AC383" s="142"/>
      <c r="AD383" s="143"/>
      <c r="AE383" s="142"/>
      <c r="AF383" s="143"/>
    </row>
    <row r="384" spans="1:32" ht="15.75" customHeight="1" x14ac:dyDescent="0.2">
      <c r="A384" s="135"/>
      <c r="B384" s="155"/>
      <c r="C384" s="135"/>
      <c r="D384" s="136"/>
      <c r="E384" s="136"/>
      <c r="F384" s="182"/>
      <c r="G384" s="163"/>
      <c r="H384" s="138"/>
      <c r="I384" s="138"/>
      <c r="J384" s="139"/>
      <c r="K384" s="164"/>
      <c r="L384" s="240"/>
      <c r="M384" s="241"/>
      <c r="N384" s="136"/>
      <c r="O384" s="139"/>
      <c r="P384" s="142"/>
      <c r="Q384" s="142"/>
      <c r="R384" s="143"/>
      <c r="S384" s="142"/>
      <c r="T384" s="142"/>
      <c r="U384" s="142"/>
      <c r="V384" s="142"/>
      <c r="W384" s="142"/>
      <c r="X384" s="142"/>
      <c r="Y384" s="142"/>
      <c r="Z384" s="142"/>
      <c r="AA384" s="142"/>
      <c r="AB384" s="143"/>
      <c r="AC384" s="142"/>
      <c r="AD384" s="143"/>
      <c r="AE384" s="142"/>
      <c r="AF384" s="143"/>
    </row>
    <row r="385" spans="1:32" ht="15.75" customHeight="1" x14ac:dyDescent="0.2">
      <c r="A385" s="135"/>
      <c r="B385" s="155"/>
      <c r="C385" s="135"/>
      <c r="D385" s="136"/>
      <c r="E385" s="136"/>
      <c r="F385" s="182"/>
      <c r="G385" s="163"/>
      <c r="H385" s="138"/>
      <c r="I385" s="138"/>
      <c r="J385" s="139"/>
      <c r="K385" s="164"/>
      <c r="L385" s="240"/>
      <c r="M385" s="241"/>
      <c r="N385" s="136"/>
      <c r="O385" s="139"/>
      <c r="P385" s="142"/>
      <c r="Q385" s="142"/>
      <c r="R385" s="143"/>
      <c r="S385" s="142"/>
      <c r="T385" s="142"/>
      <c r="U385" s="142"/>
      <c r="V385" s="142"/>
      <c r="W385" s="142"/>
      <c r="X385" s="142"/>
      <c r="Y385" s="142"/>
      <c r="Z385" s="142"/>
      <c r="AA385" s="142"/>
      <c r="AB385" s="143"/>
      <c r="AC385" s="142"/>
      <c r="AD385" s="143"/>
      <c r="AE385" s="142"/>
      <c r="AF385" s="143"/>
    </row>
    <row r="386" spans="1:32" ht="15.75" customHeight="1" x14ac:dyDescent="0.2">
      <c r="A386" s="135"/>
      <c r="B386" s="155"/>
      <c r="C386" s="135"/>
      <c r="D386" s="136"/>
      <c r="E386" s="136"/>
      <c r="F386" s="182"/>
      <c r="G386" s="163"/>
      <c r="H386" s="138"/>
      <c r="I386" s="138"/>
      <c r="J386" s="139"/>
      <c r="K386" s="164"/>
      <c r="L386" s="240"/>
      <c r="M386" s="241"/>
      <c r="N386" s="136"/>
      <c r="O386" s="139"/>
      <c r="P386" s="142"/>
      <c r="Q386" s="142"/>
      <c r="R386" s="143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3"/>
      <c r="AC386" s="142"/>
      <c r="AD386" s="143"/>
      <c r="AE386" s="142"/>
      <c r="AF386" s="143"/>
    </row>
    <row r="387" spans="1:32" ht="15.75" customHeight="1" x14ac:dyDescent="0.2">
      <c r="A387" s="135"/>
      <c r="B387" s="155"/>
      <c r="C387" s="135"/>
      <c r="D387" s="136"/>
      <c r="E387" s="136"/>
      <c r="F387" s="182"/>
      <c r="G387" s="163"/>
      <c r="H387" s="138"/>
      <c r="I387" s="138"/>
      <c r="J387" s="139"/>
      <c r="K387" s="164"/>
      <c r="L387" s="240"/>
      <c r="M387" s="241"/>
      <c r="N387" s="136"/>
      <c r="O387" s="139"/>
      <c r="P387" s="142"/>
      <c r="Q387" s="142"/>
      <c r="R387" s="143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3"/>
      <c r="AC387" s="142"/>
      <c r="AD387" s="143"/>
      <c r="AE387" s="142"/>
      <c r="AF387" s="143"/>
    </row>
    <row r="388" spans="1:32" ht="15.75" customHeight="1" x14ac:dyDescent="0.2">
      <c r="A388" s="135"/>
      <c r="B388" s="155"/>
      <c r="C388" s="135"/>
      <c r="D388" s="136"/>
      <c r="E388" s="136"/>
      <c r="F388" s="182"/>
      <c r="G388" s="163"/>
      <c r="H388" s="138"/>
      <c r="I388" s="138"/>
      <c r="J388" s="139"/>
      <c r="K388" s="164"/>
      <c r="L388" s="240"/>
      <c r="M388" s="241"/>
      <c r="N388" s="136"/>
      <c r="O388" s="139"/>
      <c r="P388" s="142"/>
      <c r="Q388" s="142"/>
      <c r="R388" s="143"/>
      <c r="S388" s="142"/>
      <c r="T388" s="142"/>
      <c r="U388" s="142"/>
      <c r="V388" s="142"/>
      <c r="W388" s="142"/>
      <c r="X388" s="142"/>
      <c r="Y388" s="142"/>
      <c r="Z388" s="142"/>
      <c r="AA388" s="142"/>
      <c r="AB388" s="143"/>
      <c r="AC388" s="142"/>
      <c r="AD388" s="143"/>
      <c r="AE388" s="142"/>
      <c r="AF388" s="143"/>
    </row>
    <row r="389" spans="1:32" ht="15.75" customHeight="1" x14ac:dyDescent="0.2">
      <c r="A389" s="135"/>
      <c r="B389" s="155"/>
      <c r="C389" s="135"/>
      <c r="D389" s="136"/>
      <c r="E389" s="136"/>
      <c r="F389" s="182"/>
      <c r="G389" s="163"/>
      <c r="H389" s="138"/>
      <c r="I389" s="138"/>
      <c r="J389" s="139"/>
      <c r="K389" s="164"/>
      <c r="L389" s="240"/>
      <c r="M389" s="241"/>
      <c r="N389" s="136"/>
      <c r="O389" s="139"/>
      <c r="P389" s="142"/>
      <c r="Q389" s="142"/>
      <c r="R389" s="143"/>
      <c r="S389" s="142"/>
      <c r="T389" s="142"/>
      <c r="U389" s="142"/>
      <c r="V389" s="142"/>
      <c r="W389" s="142"/>
      <c r="X389" s="142"/>
      <c r="Y389" s="142"/>
      <c r="Z389" s="142"/>
      <c r="AA389" s="142"/>
      <c r="AB389" s="143"/>
      <c r="AC389" s="142"/>
      <c r="AD389" s="143"/>
      <c r="AE389" s="142"/>
      <c r="AF389" s="143"/>
    </row>
    <row r="390" spans="1:32" ht="15.75" customHeight="1" x14ac:dyDescent="0.2">
      <c r="A390" s="135"/>
      <c r="B390" s="155"/>
      <c r="C390" s="135"/>
      <c r="D390" s="136"/>
      <c r="E390" s="136"/>
      <c r="F390" s="182"/>
      <c r="G390" s="163"/>
      <c r="H390" s="138"/>
      <c r="I390" s="138"/>
      <c r="J390" s="139"/>
      <c r="K390" s="164"/>
      <c r="L390" s="240"/>
      <c r="M390" s="241"/>
      <c r="N390" s="136"/>
      <c r="O390" s="139"/>
      <c r="P390" s="142"/>
      <c r="Q390" s="142"/>
      <c r="R390" s="143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3"/>
      <c r="AC390" s="142"/>
      <c r="AD390" s="143"/>
      <c r="AE390" s="142"/>
      <c r="AF390" s="143"/>
    </row>
    <row r="391" spans="1:32" ht="15.75" customHeight="1" x14ac:dyDescent="0.2">
      <c r="A391" s="135"/>
      <c r="B391" s="155"/>
      <c r="C391" s="135"/>
      <c r="D391" s="136"/>
      <c r="E391" s="136"/>
      <c r="F391" s="182"/>
      <c r="G391" s="163"/>
      <c r="H391" s="138"/>
      <c r="I391" s="138"/>
      <c r="J391" s="139"/>
      <c r="K391" s="164"/>
      <c r="L391" s="240"/>
      <c r="M391" s="241"/>
      <c r="N391" s="136"/>
      <c r="O391" s="139"/>
      <c r="P391" s="142"/>
      <c r="Q391" s="142"/>
      <c r="R391" s="143"/>
      <c r="S391" s="142"/>
      <c r="T391" s="142"/>
      <c r="U391" s="142"/>
      <c r="V391" s="142"/>
      <c r="W391" s="142"/>
      <c r="X391" s="142"/>
      <c r="Y391" s="142"/>
      <c r="Z391" s="142"/>
      <c r="AA391" s="142"/>
      <c r="AB391" s="143"/>
      <c r="AC391" s="142"/>
      <c r="AD391" s="143"/>
      <c r="AE391" s="142"/>
      <c r="AF391" s="143"/>
    </row>
    <row r="392" spans="1:32" ht="15.75" customHeight="1" x14ac:dyDescent="0.2">
      <c r="A392" s="135"/>
      <c r="B392" s="155"/>
      <c r="C392" s="135"/>
      <c r="D392" s="136"/>
      <c r="E392" s="136"/>
      <c r="F392" s="182"/>
      <c r="G392" s="163"/>
      <c r="H392" s="138"/>
      <c r="I392" s="138"/>
      <c r="J392" s="139"/>
      <c r="K392" s="164"/>
      <c r="L392" s="240"/>
      <c r="M392" s="241"/>
      <c r="N392" s="136"/>
      <c r="O392" s="139"/>
      <c r="P392" s="142"/>
      <c r="Q392" s="142"/>
      <c r="R392" s="143"/>
      <c r="S392" s="142"/>
      <c r="T392" s="142"/>
      <c r="U392" s="142"/>
      <c r="V392" s="142"/>
      <c r="W392" s="142"/>
      <c r="X392" s="142"/>
      <c r="Y392" s="142"/>
      <c r="Z392" s="142"/>
      <c r="AA392" s="142"/>
      <c r="AB392" s="143"/>
      <c r="AC392" s="142"/>
      <c r="AD392" s="143"/>
      <c r="AE392" s="142"/>
      <c r="AF392" s="143"/>
    </row>
    <row r="393" spans="1:32" ht="15.75" customHeight="1" x14ac:dyDescent="0.2">
      <c r="A393" s="135"/>
      <c r="B393" s="155"/>
      <c r="C393" s="135"/>
      <c r="D393" s="136"/>
      <c r="E393" s="136"/>
      <c r="F393" s="182"/>
      <c r="G393" s="163"/>
      <c r="H393" s="138"/>
      <c r="I393" s="138"/>
      <c r="J393" s="139"/>
      <c r="K393" s="164"/>
      <c r="L393" s="240"/>
      <c r="M393" s="241"/>
      <c r="N393" s="136"/>
      <c r="O393" s="139"/>
      <c r="P393" s="142"/>
      <c r="Q393" s="142"/>
      <c r="R393" s="143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3"/>
      <c r="AC393" s="142"/>
      <c r="AD393" s="143"/>
      <c r="AE393" s="142"/>
      <c r="AF393" s="143"/>
    </row>
    <row r="394" spans="1:32" ht="15.75" customHeight="1" x14ac:dyDescent="0.2">
      <c r="A394" s="135"/>
      <c r="B394" s="155"/>
      <c r="C394" s="135"/>
      <c r="D394" s="136"/>
      <c r="E394" s="136"/>
      <c r="F394" s="182"/>
      <c r="G394" s="163"/>
      <c r="H394" s="138"/>
      <c r="I394" s="138"/>
      <c r="J394" s="139"/>
      <c r="K394" s="164"/>
      <c r="L394" s="240"/>
      <c r="M394" s="241"/>
      <c r="N394" s="136"/>
      <c r="O394" s="139"/>
      <c r="P394" s="142"/>
      <c r="Q394" s="142"/>
      <c r="R394" s="143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3"/>
      <c r="AC394" s="142"/>
      <c r="AD394" s="143"/>
      <c r="AE394" s="142"/>
      <c r="AF394" s="143"/>
    </row>
    <row r="395" spans="1:32" ht="15.75" customHeight="1" x14ac:dyDescent="0.2">
      <c r="A395" s="135"/>
      <c r="B395" s="155"/>
      <c r="C395" s="135"/>
      <c r="D395" s="136"/>
      <c r="E395" s="136"/>
      <c r="F395" s="182"/>
      <c r="G395" s="163"/>
      <c r="H395" s="138"/>
      <c r="I395" s="138"/>
      <c r="J395" s="139"/>
      <c r="K395" s="164"/>
      <c r="L395" s="240"/>
      <c r="M395" s="241"/>
      <c r="N395" s="136"/>
      <c r="O395" s="139"/>
      <c r="P395" s="142"/>
      <c r="Q395" s="142"/>
      <c r="R395" s="143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3"/>
      <c r="AC395" s="142"/>
      <c r="AD395" s="143"/>
      <c r="AE395" s="142"/>
      <c r="AF395" s="143"/>
    </row>
    <row r="396" spans="1:32" ht="15.75" customHeight="1" x14ac:dyDescent="0.2">
      <c r="A396" s="135"/>
      <c r="B396" s="155"/>
      <c r="C396" s="135"/>
      <c r="D396" s="136"/>
      <c r="E396" s="136"/>
      <c r="F396" s="182"/>
      <c r="G396" s="163"/>
      <c r="H396" s="138"/>
      <c r="I396" s="138"/>
      <c r="J396" s="139"/>
      <c r="K396" s="164"/>
      <c r="L396" s="240"/>
      <c r="M396" s="241"/>
      <c r="N396" s="136"/>
      <c r="O396" s="139"/>
      <c r="P396" s="142"/>
      <c r="Q396" s="142"/>
      <c r="R396" s="143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3"/>
      <c r="AC396" s="142"/>
      <c r="AD396" s="143"/>
      <c r="AE396" s="142"/>
      <c r="AF396" s="143"/>
    </row>
    <row r="397" spans="1:32" ht="15.75" customHeight="1" x14ac:dyDescent="0.2">
      <c r="A397" s="135"/>
      <c r="B397" s="155"/>
      <c r="C397" s="135"/>
      <c r="D397" s="136"/>
      <c r="E397" s="136"/>
      <c r="F397" s="182"/>
      <c r="G397" s="163"/>
      <c r="H397" s="138"/>
      <c r="I397" s="138"/>
      <c r="J397" s="139"/>
      <c r="K397" s="164"/>
      <c r="L397" s="240"/>
      <c r="M397" s="241"/>
      <c r="N397" s="136"/>
      <c r="O397" s="139"/>
      <c r="P397" s="142"/>
      <c r="Q397" s="142"/>
      <c r="R397" s="143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3"/>
      <c r="AC397" s="142"/>
      <c r="AD397" s="143"/>
      <c r="AE397" s="142"/>
      <c r="AF397" s="143"/>
    </row>
    <row r="398" spans="1:32" ht="15.75" customHeight="1" x14ac:dyDescent="0.2">
      <c r="A398" s="135"/>
      <c r="B398" s="155"/>
      <c r="C398" s="135"/>
      <c r="D398" s="136"/>
      <c r="E398" s="136"/>
      <c r="F398" s="182"/>
      <c r="G398" s="163"/>
      <c r="H398" s="138"/>
      <c r="I398" s="138"/>
      <c r="J398" s="139"/>
      <c r="K398" s="164"/>
      <c r="L398" s="240"/>
      <c r="M398" s="241"/>
      <c r="N398" s="136"/>
      <c r="O398" s="139"/>
      <c r="P398" s="142"/>
      <c r="Q398" s="142"/>
      <c r="R398" s="143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3"/>
      <c r="AC398" s="142"/>
      <c r="AD398" s="143"/>
      <c r="AE398" s="142"/>
      <c r="AF398" s="143"/>
    </row>
    <row r="399" spans="1:32" ht="15.75" customHeight="1" x14ac:dyDescent="0.2">
      <c r="A399" s="135"/>
      <c r="B399" s="155"/>
      <c r="C399" s="135"/>
      <c r="D399" s="136"/>
      <c r="E399" s="136"/>
      <c r="F399" s="182"/>
      <c r="G399" s="163"/>
      <c r="H399" s="138"/>
      <c r="I399" s="138"/>
      <c r="J399" s="139"/>
      <c r="K399" s="164"/>
      <c r="L399" s="240"/>
      <c r="M399" s="241"/>
      <c r="N399" s="136"/>
      <c r="O399" s="139"/>
      <c r="P399" s="142"/>
      <c r="Q399" s="142"/>
      <c r="R399" s="143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3"/>
      <c r="AC399" s="142"/>
      <c r="AD399" s="143"/>
      <c r="AE399" s="142"/>
      <c r="AF399" s="143"/>
    </row>
    <row r="400" spans="1:32" ht="15.75" customHeight="1" x14ac:dyDescent="0.2">
      <c r="A400" s="135"/>
      <c r="B400" s="155"/>
      <c r="C400" s="135"/>
      <c r="D400" s="136"/>
      <c r="E400" s="136"/>
      <c r="F400" s="182"/>
      <c r="G400" s="163"/>
      <c r="H400" s="138"/>
      <c r="I400" s="138"/>
      <c r="J400" s="139"/>
      <c r="K400" s="164"/>
      <c r="L400" s="240"/>
      <c r="M400" s="241"/>
      <c r="N400" s="136"/>
      <c r="O400" s="139"/>
      <c r="P400" s="142"/>
      <c r="Q400" s="142"/>
      <c r="R400" s="143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3"/>
      <c r="AC400" s="142"/>
      <c r="AD400" s="143"/>
      <c r="AE400" s="142"/>
      <c r="AF400" s="143"/>
    </row>
    <row r="401" spans="1:32" ht="15.75" customHeight="1" x14ac:dyDescent="0.2">
      <c r="A401" s="135"/>
      <c r="B401" s="155"/>
      <c r="C401" s="135"/>
      <c r="D401" s="136"/>
      <c r="E401" s="136"/>
      <c r="F401" s="182"/>
      <c r="G401" s="163"/>
      <c r="H401" s="138"/>
      <c r="I401" s="138"/>
      <c r="J401" s="139"/>
      <c r="K401" s="164"/>
      <c r="L401" s="240"/>
      <c r="M401" s="241"/>
      <c r="N401" s="136"/>
      <c r="O401" s="139"/>
      <c r="P401" s="142"/>
      <c r="Q401" s="142"/>
      <c r="R401" s="143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3"/>
      <c r="AC401" s="142"/>
      <c r="AD401" s="143"/>
      <c r="AE401" s="142"/>
      <c r="AF401" s="143"/>
    </row>
    <row r="402" spans="1:32" ht="15.75" customHeight="1" x14ac:dyDescent="0.2">
      <c r="A402" s="135"/>
      <c r="B402" s="155"/>
      <c r="C402" s="135"/>
      <c r="D402" s="136"/>
      <c r="E402" s="136"/>
      <c r="F402" s="182"/>
      <c r="G402" s="163"/>
      <c r="H402" s="138"/>
      <c r="I402" s="138"/>
      <c r="J402" s="139"/>
      <c r="K402" s="164"/>
      <c r="L402" s="240"/>
      <c r="M402" s="241"/>
      <c r="N402" s="136"/>
      <c r="O402" s="139"/>
      <c r="P402" s="142"/>
      <c r="Q402" s="142"/>
      <c r="R402" s="143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3"/>
      <c r="AC402" s="142"/>
      <c r="AD402" s="143"/>
      <c r="AE402" s="142"/>
      <c r="AF402" s="143"/>
    </row>
    <row r="403" spans="1:32" ht="15.75" customHeight="1" x14ac:dyDescent="0.2">
      <c r="A403" s="135"/>
      <c r="B403" s="155"/>
      <c r="C403" s="135"/>
      <c r="D403" s="136"/>
      <c r="E403" s="136"/>
      <c r="F403" s="182"/>
      <c r="G403" s="163"/>
      <c r="H403" s="138"/>
      <c r="I403" s="138"/>
      <c r="J403" s="139"/>
      <c r="K403" s="164"/>
      <c r="L403" s="240"/>
      <c r="M403" s="241"/>
      <c r="N403" s="136"/>
      <c r="O403" s="139"/>
      <c r="P403" s="142"/>
      <c r="Q403" s="142"/>
      <c r="R403" s="143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3"/>
      <c r="AC403" s="142"/>
      <c r="AD403" s="143"/>
      <c r="AE403" s="142"/>
      <c r="AF403" s="143"/>
    </row>
    <row r="404" spans="1:32" ht="15.75" customHeight="1" x14ac:dyDescent="0.2">
      <c r="A404" s="135"/>
      <c r="B404" s="155"/>
      <c r="C404" s="135"/>
      <c r="D404" s="136"/>
      <c r="E404" s="136"/>
      <c r="F404" s="182"/>
      <c r="G404" s="163"/>
      <c r="H404" s="138"/>
      <c r="I404" s="138"/>
      <c r="J404" s="139"/>
      <c r="K404" s="164"/>
      <c r="L404" s="240"/>
      <c r="M404" s="241"/>
      <c r="N404" s="136"/>
      <c r="O404" s="139"/>
      <c r="P404" s="142"/>
      <c r="Q404" s="142"/>
      <c r="R404" s="143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3"/>
      <c r="AC404" s="142"/>
      <c r="AD404" s="143"/>
      <c r="AE404" s="142"/>
      <c r="AF404" s="143"/>
    </row>
    <row r="405" spans="1:32" ht="15.75" customHeight="1" x14ac:dyDescent="0.2">
      <c r="A405" s="135"/>
      <c r="B405" s="155"/>
      <c r="C405" s="135"/>
      <c r="D405" s="136"/>
      <c r="E405" s="136"/>
      <c r="F405" s="182"/>
      <c r="G405" s="163"/>
      <c r="H405" s="138"/>
      <c r="I405" s="138"/>
      <c r="J405" s="139"/>
      <c r="K405" s="164"/>
      <c r="L405" s="240"/>
      <c r="M405" s="241"/>
      <c r="N405" s="136"/>
      <c r="O405" s="139"/>
      <c r="P405" s="142"/>
      <c r="Q405" s="142"/>
      <c r="R405" s="143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3"/>
      <c r="AC405" s="142"/>
      <c r="AD405" s="143"/>
      <c r="AE405" s="142"/>
      <c r="AF405" s="143"/>
    </row>
    <row r="406" spans="1:32" ht="15.75" customHeight="1" x14ac:dyDescent="0.2">
      <c r="A406" s="135"/>
      <c r="B406" s="155"/>
      <c r="C406" s="135"/>
      <c r="D406" s="136"/>
      <c r="E406" s="136"/>
      <c r="F406" s="182"/>
      <c r="G406" s="163"/>
      <c r="H406" s="138"/>
      <c r="I406" s="138"/>
      <c r="J406" s="139"/>
      <c r="K406" s="164"/>
      <c r="L406" s="240"/>
      <c r="M406" s="241"/>
      <c r="N406" s="136"/>
      <c r="O406" s="139"/>
      <c r="P406" s="142"/>
      <c r="Q406" s="142"/>
      <c r="R406" s="143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3"/>
      <c r="AC406" s="142"/>
      <c r="AD406" s="143"/>
      <c r="AE406" s="142"/>
      <c r="AF406" s="143"/>
    </row>
    <row r="407" spans="1:32" ht="15.75" customHeight="1" x14ac:dyDescent="0.2">
      <c r="A407" s="135"/>
      <c r="B407" s="155"/>
      <c r="C407" s="135"/>
      <c r="D407" s="136"/>
      <c r="E407" s="136"/>
      <c r="F407" s="182"/>
      <c r="G407" s="163"/>
      <c r="H407" s="138"/>
      <c r="I407" s="138"/>
      <c r="J407" s="139"/>
      <c r="K407" s="164"/>
      <c r="L407" s="240"/>
      <c r="M407" s="241"/>
      <c r="N407" s="136"/>
      <c r="O407" s="139"/>
      <c r="P407" s="142"/>
      <c r="Q407" s="142"/>
      <c r="R407" s="143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3"/>
      <c r="AC407" s="142"/>
      <c r="AD407" s="143"/>
      <c r="AE407" s="142"/>
      <c r="AF407" s="143"/>
    </row>
    <row r="408" spans="1:32" ht="15.75" customHeight="1" x14ac:dyDescent="0.2">
      <c r="A408" s="135"/>
      <c r="B408" s="155"/>
      <c r="C408" s="135"/>
      <c r="D408" s="136"/>
      <c r="E408" s="136"/>
      <c r="F408" s="182"/>
      <c r="G408" s="163"/>
      <c r="H408" s="138"/>
      <c r="I408" s="138"/>
      <c r="J408" s="139"/>
      <c r="K408" s="164"/>
      <c r="L408" s="240"/>
      <c r="M408" s="241"/>
      <c r="N408" s="136"/>
      <c r="O408" s="139"/>
      <c r="P408" s="142"/>
      <c r="Q408" s="142"/>
      <c r="R408" s="143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3"/>
      <c r="AC408" s="142"/>
      <c r="AD408" s="143"/>
      <c r="AE408" s="142"/>
      <c r="AF408" s="143"/>
    </row>
    <row r="409" spans="1:32" ht="15.75" customHeight="1" x14ac:dyDescent="0.2">
      <c r="A409" s="135"/>
      <c r="B409" s="155"/>
      <c r="C409" s="135"/>
      <c r="D409" s="136"/>
      <c r="E409" s="136"/>
      <c r="F409" s="182"/>
      <c r="G409" s="163"/>
      <c r="H409" s="138"/>
      <c r="I409" s="138"/>
      <c r="J409" s="139"/>
      <c r="K409" s="164"/>
      <c r="L409" s="240"/>
      <c r="M409" s="241"/>
      <c r="N409" s="136"/>
      <c r="O409" s="139"/>
      <c r="P409" s="142"/>
      <c r="Q409" s="142"/>
      <c r="R409" s="143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3"/>
      <c r="AC409" s="142"/>
      <c r="AD409" s="143"/>
      <c r="AE409" s="142"/>
      <c r="AF409" s="143"/>
    </row>
    <row r="410" spans="1:32" ht="15.75" customHeight="1" x14ac:dyDescent="0.2">
      <c r="A410" s="135"/>
      <c r="B410" s="155"/>
      <c r="C410" s="135"/>
      <c r="D410" s="136"/>
      <c r="E410" s="136"/>
      <c r="F410" s="182"/>
      <c r="G410" s="163"/>
      <c r="H410" s="138"/>
      <c r="I410" s="138"/>
      <c r="J410" s="139"/>
      <c r="K410" s="164"/>
      <c r="L410" s="240"/>
      <c r="M410" s="241"/>
      <c r="N410" s="136"/>
      <c r="O410" s="139"/>
      <c r="P410" s="142"/>
      <c r="Q410" s="142"/>
      <c r="R410" s="143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3"/>
      <c r="AC410" s="142"/>
      <c r="AD410" s="143"/>
      <c r="AE410" s="142"/>
      <c r="AF410" s="143"/>
    </row>
    <row r="411" spans="1:32" ht="15.75" customHeight="1" x14ac:dyDescent="0.2">
      <c r="A411" s="135"/>
      <c r="B411" s="155"/>
      <c r="C411" s="135"/>
      <c r="D411" s="136"/>
      <c r="E411" s="136"/>
      <c r="F411" s="182"/>
      <c r="G411" s="163"/>
      <c r="H411" s="138"/>
      <c r="I411" s="138"/>
      <c r="J411" s="139"/>
      <c r="K411" s="164"/>
      <c r="L411" s="240"/>
      <c r="M411" s="241"/>
      <c r="N411" s="136"/>
      <c r="O411" s="139"/>
      <c r="P411" s="142"/>
      <c r="Q411" s="142"/>
      <c r="R411" s="143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3"/>
      <c r="AC411" s="142"/>
      <c r="AD411" s="143"/>
      <c r="AE411" s="142"/>
      <c r="AF411" s="143"/>
    </row>
    <row r="412" spans="1:32" ht="15.75" customHeight="1" x14ac:dyDescent="0.2">
      <c r="A412" s="135"/>
      <c r="B412" s="155"/>
      <c r="C412" s="135"/>
      <c r="D412" s="136"/>
      <c r="E412" s="136"/>
      <c r="F412" s="182"/>
      <c r="G412" s="163"/>
      <c r="H412" s="138"/>
      <c r="I412" s="138"/>
      <c r="J412" s="139"/>
      <c r="K412" s="164"/>
      <c r="L412" s="240"/>
      <c r="M412" s="241"/>
      <c r="N412" s="136"/>
      <c r="O412" s="139"/>
      <c r="P412" s="142"/>
      <c r="Q412" s="142"/>
      <c r="R412" s="143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3"/>
      <c r="AC412" s="142"/>
      <c r="AD412" s="143"/>
      <c r="AE412" s="142"/>
      <c r="AF412" s="143"/>
    </row>
    <row r="413" spans="1:32" ht="15.75" customHeight="1" x14ac:dyDescent="0.2">
      <c r="A413" s="135"/>
      <c r="B413" s="155"/>
      <c r="C413" s="135"/>
      <c r="D413" s="136"/>
      <c r="E413" s="136"/>
      <c r="F413" s="182"/>
      <c r="G413" s="163"/>
      <c r="H413" s="138"/>
      <c r="I413" s="138"/>
      <c r="J413" s="139"/>
      <c r="K413" s="164"/>
      <c r="L413" s="240"/>
      <c r="M413" s="241"/>
      <c r="N413" s="136"/>
      <c r="O413" s="139"/>
      <c r="P413" s="142"/>
      <c r="Q413" s="142"/>
      <c r="R413" s="143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3"/>
      <c r="AC413" s="142"/>
      <c r="AD413" s="143"/>
      <c r="AE413" s="142"/>
      <c r="AF413" s="143"/>
    </row>
    <row r="414" spans="1:32" ht="15.75" customHeight="1" x14ac:dyDescent="0.2">
      <c r="A414" s="135"/>
      <c r="B414" s="155"/>
      <c r="C414" s="135"/>
      <c r="D414" s="136"/>
      <c r="E414" s="136"/>
      <c r="F414" s="182"/>
      <c r="G414" s="163"/>
      <c r="H414" s="138"/>
      <c r="I414" s="138"/>
      <c r="J414" s="139"/>
      <c r="K414" s="164"/>
      <c r="L414" s="240"/>
      <c r="M414" s="241"/>
      <c r="N414" s="136"/>
      <c r="O414" s="139"/>
      <c r="P414" s="142"/>
      <c r="Q414" s="142"/>
      <c r="R414" s="143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3"/>
      <c r="AC414" s="142"/>
      <c r="AD414" s="143"/>
      <c r="AE414" s="142"/>
      <c r="AF414" s="143"/>
    </row>
    <row r="415" spans="1:32" ht="15.75" customHeight="1" x14ac:dyDescent="0.2">
      <c r="A415" s="135"/>
      <c r="B415" s="155"/>
      <c r="C415" s="135"/>
      <c r="D415" s="136"/>
      <c r="E415" s="136"/>
      <c r="F415" s="182"/>
      <c r="G415" s="163"/>
      <c r="H415" s="138"/>
      <c r="I415" s="138"/>
      <c r="J415" s="139"/>
      <c r="K415" s="164"/>
      <c r="L415" s="240"/>
      <c r="M415" s="241"/>
      <c r="N415" s="136"/>
      <c r="O415" s="139"/>
      <c r="P415" s="142"/>
      <c r="Q415" s="142"/>
      <c r="R415" s="143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3"/>
      <c r="AC415" s="142"/>
      <c r="AD415" s="143"/>
      <c r="AE415" s="142"/>
      <c r="AF415" s="143"/>
    </row>
    <row r="416" spans="1:32" ht="15.75" customHeight="1" x14ac:dyDescent="0.2">
      <c r="A416" s="135"/>
      <c r="B416" s="155"/>
      <c r="C416" s="135"/>
      <c r="D416" s="136"/>
      <c r="E416" s="136"/>
      <c r="F416" s="182"/>
      <c r="G416" s="163"/>
      <c r="H416" s="138"/>
      <c r="I416" s="138"/>
      <c r="J416" s="139"/>
      <c r="K416" s="164"/>
      <c r="L416" s="240"/>
      <c r="M416" s="241"/>
      <c r="N416" s="136"/>
      <c r="O416" s="139"/>
      <c r="P416" s="142"/>
      <c r="Q416" s="142"/>
      <c r="R416" s="143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3"/>
      <c r="AC416" s="142"/>
      <c r="AD416" s="143"/>
      <c r="AE416" s="142"/>
      <c r="AF416" s="143"/>
    </row>
    <row r="417" spans="1:32" ht="15.75" customHeight="1" x14ac:dyDescent="0.2">
      <c r="A417" s="135"/>
      <c r="B417" s="155"/>
      <c r="C417" s="135"/>
      <c r="D417" s="136"/>
      <c r="E417" s="136"/>
      <c r="F417" s="182"/>
      <c r="G417" s="163"/>
      <c r="H417" s="138"/>
      <c r="I417" s="138"/>
      <c r="J417" s="139"/>
      <c r="K417" s="164"/>
      <c r="L417" s="240"/>
      <c r="M417" s="241"/>
      <c r="N417" s="136"/>
      <c r="O417" s="139"/>
      <c r="P417" s="142"/>
      <c r="Q417" s="142"/>
      <c r="R417" s="143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3"/>
      <c r="AC417" s="142"/>
      <c r="AD417" s="143"/>
      <c r="AE417" s="142"/>
      <c r="AF417" s="143"/>
    </row>
    <row r="418" spans="1:32" ht="15.75" customHeight="1" x14ac:dyDescent="0.2">
      <c r="A418" s="135"/>
      <c r="B418" s="155"/>
      <c r="C418" s="135"/>
      <c r="D418" s="136"/>
      <c r="E418" s="136"/>
      <c r="F418" s="182"/>
      <c r="G418" s="163"/>
      <c r="H418" s="138"/>
      <c r="I418" s="138"/>
      <c r="J418" s="139"/>
      <c r="K418" s="164"/>
      <c r="L418" s="240"/>
      <c r="M418" s="241"/>
      <c r="N418" s="136"/>
      <c r="O418" s="139"/>
      <c r="P418" s="142"/>
      <c r="Q418" s="142"/>
      <c r="R418" s="143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3"/>
      <c r="AC418" s="142"/>
      <c r="AD418" s="143"/>
      <c r="AE418" s="142"/>
      <c r="AF418" s="143"/>
    </row>
    <row r="419" spans="1:32" ht="15.75" customHeight="1" x14ac:dyDescent="0.2">
      <c r="A419" s="135"/>
      <c r="B419" s="155"/>
      <c r="C419" s="135"/>
      <c r="D419" s="136"/>
      <c r="E419" s="136"/>
      <c r="F419" s="182"/>
      <c r="G419" s="163"/>
      <c r="H419" s="138"/>
      <c r="I419" s="138"/>
      <c r="J419" s="139"/>
      <c r="K419" s="164"/>
      <c r="L419" s="240"/>
      <c r="M419" s="241"/>
      <c r="N419" s="136"/>
      <c r="O419" s="139"/>
      <c r="P419" s="142"/>
      <c r="Q419" s="142"/>
      <c r="R419" s="143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3"/>
      <c r="AC419" s="142"/>
      <c r="AD419" s="143"/>
      <c r="AE419" s="142"/>
      <c r="AF419" s="143"/>
    </row>
    <row r="420" spans="1:32" ht="15.75" customHeight="1" x14ac:dyDescent="0.2">
      <c r="A420" s="135"/>
      <c r="B420" s="155"/>
      <c r="C420" s="135"/>
      <c r="D420" s="136"/>
      <c r="E420" s="136"/>
      <c r="F420" s="182"/>
      <c r="G420" s="163"/>
      <c r="H420" s="138"/>
      <c r="I420" s="138"/>
      <c r="J420" s="139"/>
      <c r="K420" s="164"/>
      <c r="L420" s="240"/>
      <c r="M420" s="241"/>
      <c r="N420" s="136"/>
      <c r="O420" s="139"/>
      <c r="P420" s="142"/>
      <c r="Q420" s="142"/>
      <c r="R420" s="143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3"/>
      <c r="AC420" s="142"/>
      <c r="AD420" s="143"/>
      <c r="AE420" s="142"/>
      <c r="AF420" s="143"/>
    </row>
    <row r="421" spans="1:32" ht="15.75" customHeight="1" x14ac:dyDescent="0.2">
      <c r="A421" s="135"/>
      <c r="B421" s="155"/>
      <c r="C421" s="135"/>
      <c r="D421" s="136"/>
      <c r="E421" s="136"/>
      <c r="F421" s="182"/>
      <c r="G421" s="163"/>
      <c r="H421" s="138"/>
      <c r="I421" s="138"/>
      <c r="J421" s="139"/>
      <c r="K421" s="164"/>
      <c r="L421" s="240"/>
      <c r="M421" s="241"/>
      <c r="N421" s="136"/>
      <c r="O421" s="139"/>
      <c r="P421" s="142"/>
      <c r="Q421" s="142"/>
      <c r="R421" s="143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3"/>
      <c r="AC421" s="142"/>
      <c r="AD421" s="143"/>
      <c r="AE421" s="142"/>
      <c r="AF421" s="143"/>
    </row>
    <row r="422" spans="1:32" ht="15.75" customHeight="1" x14ac:dyDescent="0.2">
      <c r="A422" s="135"/>
      <c r="B422" s="155"/>
      <c r="C422" s="135"/>
      <c r="D422" s="136"/>
      <c r="E422" s="136"/>
      <c r="F422" s="182"/>
      <c r="G422" s="163"/>
      <c r="H422" s="138"/>
      <c r="I422" s="138"/>
      <c r="J422" s="139"/>
      <c r="K422" s="164"/>
      <c r="L422" s="240"/>
      <c r="M422" s="241"/>
      <c r="N422" s="136"/>
      <c r="O422" s="139"/>
      <c r="P422" s="142"/>
      <c r="Q422" s="142"/>
      <c r="R422" s="143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3"/>
      <c r="AC422" s="142"/>
      <c r="AD422" s="143"/>
      <c r="AE422" s="142"/>
      <c r="AF422" s="143"/>
    </row>
    <row r="423" spans="1:32" ht="15.75" customHeight="1" x14ac:dyDescent="0.2">
      <c r="A423" s="135"/>
      <c r="B423" s="155"/>
      <c r="C423" s="135"/>
      <c r="D423" s="136"/>
      <c r="E423" s="136"/>
      <c r="F423" s="182"/>
      <c r="G423" s="163"/>
      <c r="H423" s="138"/>
      <c r="I423" s="138"/>
      <c r="J423" s="139"/>
      <c r="K423" s="164"/>
      <c r="L423" s="240"/>
      <c r="M423" s="241"/>
      <c r="N423" s="136"/>
      <c r="O423" s="139"/>
      <c r="P423" s="142"/>
      <c r="Q423" s="142"/>
      <c r="R423" s="143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3"/>
      <c r="AC423" s="142"/>
      <c r="AD423" s="143"/>
      <c r="AE423" s="142"/>
      <c r="AF423" s="143"/>
    </row>
    <row r="424" spans="1:32" ht="15.75" customHeight="1" x14ac:dyDescent="0.2">
      <c r="A424" s="135"/>
      <c r="B424" s="155"/>
      <c r="C424" s="135"/>
      <c r="D424" s="136"/>
      <c r="E424" s="136"/>
      <c r="F424" s="182"/>
      <c r="G424" s="163"/>
      <c r="H424" s="138"/>
      <c r="I424" s="138"/>
      <c r="J424" s="139"/>
      <c r="K424" s="164"/>
      <c r="L424" s="240"/>
      <c r="M424" s="241"/>
      <c r="N424" s="136"/>
      <c r="O424" s="139"/>
      <c r="P424" s="142"/>
      <c r="Q424" s="142"/>
      <c r="R424" s="143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3"/>
      <c r="AC424" s="142"/>
      <c r="AD424" s="143"/>
      <c r="AE424" s="142"/>
      <c r="AF424" s="143"/>
    </row>
    <row r="425" spans="1:32" ht="15.75" customHeight="1" x14ac:dyDescent="0.2">
      <c r="A425" s="135"/>
      <c r="B425" s="155"/>
      <c r="C425" s="135"/>
      <c r="D425" s="136"/>
      <c r="E425" s="136"/>
      <c r="F425" s="182"/>
      <c r="G425" s="163"/>
      <c r="H425" s="138"/>
      <c r="I425" s="138"/>
      <c r="J425" s="139"/>
      <c r="K425" s="164"/>
      <c r="L425" s="240"/>
      <c r="M425" s="241"/>
      <c r="N425" s="136"/>
      <c r="O425" s="139"/>
      <c r="P425" s="142"/>
      <c r="Q425" s="142"/>
      <c r="R425" s="143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3"/>
      <c r="AC425" s="142"/>
      <c r="AD425" s="143"/>
      <c r="AE425" s="142"/>
      <c r="AF425" s="143"/>
    </row>
    <row r="426" spans="1:32" ht="15.75" customHeight="1" x14ac:dyDescent="0.2">
      <c r="A426" s="135"/>
      <c r="B426" s="155"/>
      <c r="C426" s="135"/>
      <c r="D426" s="136"/>
      <c r="E426" s="136"/>
      <c r="F426" s="182"/>
      <c r="G426" s="163"/>
      <c r="H426" s="138"/>
      <c r="I426" s="138"/>
      <c r="J426" s="139"/>
      <c r="K426" s="164"/>
      <c r="L426" s="240"/>
      <c r="M426" s="241"/>
      <c r="N426" s="136"/>
      <c r="O426" s="139"/>
      <c r="P426" s="142"/>
      <c r="Q426" s="142"/>
      <c r="R426" s="143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3"/>
      <c r="AC426" s="142"/>
      <c r="AD426" s="143"/>
      <c r="AE426" s="142"/>
      <c r="AF426" s="143"/>
    </row>
    <row r="427" spans="1:32" ht="15.75" customHeight="1" x14ac:dyDescent="0.2">
      <c r="A427" s="135"/>
      <c r="B427" s="155"/>
      <c r="C427" s="135"/>
      <c r="D427" s="136"/>
      <c r="E427" s="136"/>
      <c r="F427" s="182"/>
      <c r="G427" s="163"/>
      <c r="H427" s="138"/>
      <c r="I427" s="138"/>
      <c r="J427" s="139"/>
      <c r="K427" s="164"/>
      <c r="L427" s="240"/>
      <c r="M427" s="241"/>
      <c r="N427" s="136"/>
      <c r="O427" s="139"/>
      <c r="P427" s="142"/>
      <c r="Q427" s="142"/>
      <c r="R427" s="143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3"/>
      <c r="AC427" s="142"/>
      <c r="AD427" s="143"/>
      <c r="AE427" s="142"/>
      <c r="AF427" s="143"/>
    </row>
    <row r="428" spans="1:32" ht="15.75" customHeight="1" x14ac:dyDescent="0.2">
      <c r="A428" s="135"/>
      <c r="B428" s="155"/>
      <c r="C428" s="135"/>
      <c r="D428" s="136"/>
      <c r="E428" s="136"/>
      <c r="F428" s="182"/>
      <c r="G428" s="163"/>
      <c r="H428" s="138"/>
      <c r="I428" s="138"/>
      <c r="J428" s="139"/>
      <c r="K428" s="164"/>
      <c r="L428" s="240"/>
      <c r="M428" s="241"/>
      <c r="N428" s="136"/>
      <c r="O428" s="139"/>
      <c r="P428" s="142"/>
      <c r="Q428" s="142"/>
      <c r="R428" s="143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3"/>
      <c r="AC428" s="142"/>
      <c r="AD428" s="143"/>
      <c r="AE428" s="142"/>
      <c r="AF428" s="143"/>
    </row>
    <row r="429" spans="1:32" ht="15.75" customHeight="1" x14ac:dyDescent="0.2">
      <c r="A429" s="135"/>
      <c r="B429" s="155"/>
      <c r="C429" s="135"/>
      <c r="D429" s="136"/>
      <c r="E429" s="136"/>
      <c r="F429" s="182"/>
      <c r="G429" s="163"/>
      <c r="H429" s="138"/>
      <c r="I429" s="138"/>
      <c r="J429" s="139"/>
      <c r="K429" s="164"/>
      <c r="L429" s="240"/>
      <c r="M429" s="241"/>
      <c r="N429" s="136"/>
      <c r="O429" s="139"/>
      <c r="P429" s="142"/>
      <c r="Q429" s="142"/>
      <c r="R429" s="143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3"/>
      <c r="AC429" s="142"/>
      <c r="AD429" s="143"/>
      <c r="AE429" s="142"/>
      <c r="AF429" s="143"/>
    </row>
    <row r="430" spans="1:32" ht="15.75" customHeight="1" x14ac:dyDescent="0.2">
      <c r="A430" s="135"/>
      <c r="B430" s="155"/>
      <c r="C430" s="135"/>
      <c r="D430" s="136"/>
      <c r="E430" s="136"/>
      <c r="F430" s="182"/>
      <c r="G430" s="163"/>
      <c r="H430" s="138"/>
      <c r="I430" s="138"/>
      <c r="J430" s="139"/>
      <c r="K430" s="164"/>
      <c r="L430" s="240"/>
      <c r="M430" s="241"/>
      <c r="N430" s="136"/>
      <c r="O430" s="139"/>
      <c r="P430" s="142"/>
      <c r="Q430" s="142"/>
      <c r="R430" s="143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3"/>
      <c r="AC430" s="142"/>
      <c r="AD430" s="143"/>
      <c r="AE430" s="142"/>
      <c r="AF430" s="143"/>
    </row>
    <row r="431" spans="1:32" ht="15.75" customHeight="1" x14ac:dyDescent="0.2">
      <c r="A431" s="135"/>
      <c r="B431" s="155"/>
      <c r="C431" s="135"/>
      <c r="D431" s="136"/>
      <c r="E431" s="136"/>
      <c r="F431" s="182"/>
      <c r="G431" s="163"/>
      <c r="H431" s="138"/>
      <c r="I431" s="138"/>
      <c r="J431" s="139"/>
      <c r="K431" s="164"/>
      <c r="L431" s="240"/>
      <c r="M431" s="241"/>
      <c r="N431" s="136"/>
      <c r="O431" s="139"/>
      <c r="P431" s="142"/>
      <c r="Q431" s="142"/>
      <c r="R431" s="143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3"/>
      <c r="AC431" s="142"/>
      <c r="AD431" s="143"/>
      <c r="AE431" s="142"/>
      <c r="AF431" s="143"/>
    </row>
    <row r="432" spans="1:32" ht="15.75" customHeight="1" x14ac:dyDescent="0.2">
      <c r="A432" s="135"/>
      <c r="B432" s="155"/>
      <c r="C432" s="135"/>
      <c r="D432" s="136"/>
      <c r="E432" s="136"/>
      <c r="F432" s="182"/>
      <c r="G432" s="163"/>
      <c r="H432" s="138"/>
      <c r="I432" s="138"/>
      <c r="J432" s="139"/>
      <c r="K432" s="164"/>
      <c r="L432" s="240"/>
      <c r="M432" s="241"/>
      <c r="N432" s="136"/>
      <c r="O432" s="139"/>
      <c r="P432" s="142"/>
      <c r="Q432" s="142"/>
      <c r="R432" s="143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3"/>
      <c r="AC432" s="142"/>
      <c r="AD432" s="143"/>
      <c r="AE432" s="142"/>
      <c r="AF432" s="143"/>
    </row>
    <row r="433" spans="1:32" ht="15.75" customHeight="1" x14ac:dyDescent="0.2">
      <c r="A433" s="135"/>
      <c r="B433" s="155"/>
      <c r="C433" s="135"/>
      <c r="D433" s="136"/>
      <c r="E433" s="136"/>
      <c r="F433" s="182"/>
      <c r="G433" s="163"/>
      <c r="H433" s="138"/>
      <c r="I433" s="138"/>
      <c r="J433" s="139"/>
      <c r="K433" s="164"/>
      <c r="L433" s="240"/>
      <c r="M433" s="241"/>
      <c r="N433" s="136"/>
      <c r="O433" s="139"/>
      <c r="P433" s="142"/>
      <c r="Q433" s="142"/>
      <c r="R433" s="143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3"/>
      <c r="AC433" s="142"/>
      <c r="AD433" s="143"/>
      <c r="AE433" s="142"/>
      <c r="AF433" s="143"/>
    </row>
    <row r="434" spans="1:32" ht="15.75" customHeight="1" x14ac:dyDescent="0.2">
      <c r="A434" s="135"/>
      <c r="B434" s="155"/>
      <c r="C434" s="135"/>
      <c r="D434" s="136"/>
      <c r="E434" s="136"/>
      <c r="F434" s="182"/>
      <c r="G434" s="163"/>
      <c r="H434" s="138"/>
      <c r="I434" s="138"/>
      <c r="J434" s="139"/>
      <c r="K434" s="164"/>
      <c r="L434" s="240"/>
      <c r="M434" s="241"/>
      <c r="N434" s="136"/>
      <c r="O434" s="139"/>
      <c r="P434" s="142"/>
      <c r="Q434" s="142"/>
      <c r="R434" s="143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3"/>
      <c r="AC434" s="142"/>
      <c r="AD434" s="143"/>
      <c r="AE434" s="142"/>
      <c r="AF434" s="143"/>
    </row>
    <row r="435" spans="1:32" ht="15.75" customHeight="1" x14ac:dyDescent="0.2">
      <c r="A435" s="135"/>
      <c r="B435" s="155"/>
      <c r="C435" s="135"/>
      <c r="D435" s="136"/>
      <c r="E435" s="136"/>
      <c r="F435" s="182"/>
      <c r="G435" s="163"/>
      <c r="H435" s="138"/>
      <c r="I435" s="138"/>
      <c r="J435" s="139"/>
      <c r="K435" s="164"/>
      <c r="L435" s="240"/>
      <c r="M435" s="241"/>
      <c r="N435" s="136"/>
      <c r="O435" s="139"/>
      <c r="P435" s="142"/>
      <c r="Q435" s="142"/>
      <c r="R435" s="143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3"/>
      <c r="AC435" s="142"/>
      <c r="AD435" s="143"/>
      <c r="AE435" s="142"/>
      <c r="AF435" s="143"/>
    </row>
    <row r="436" spans="1:32" ht="15.75" customHeight="1" x14ac:dyDescent="0.2">
      <c r="A436" s="135"/>
      <c r="B436" s="155"/>
      <c r="C436" s="135"/>
      <c r="D436" s="136"/>
      <c r="E436" s="136"/>
      <c r="F436" s="182"/>
      <c r="G436" s="163"/>
      <c r="H436" s="138"/>
      <c r="I436" s="138"/>
      <c r="J436" s="139"/>
      <c r="K436" s="164"/>
      <c r="L436" s="240"/>
      <c r="M436" s="241"/>
      <c r="N436" s="136"/>
      <c r="O436" s="139"/>
      <c r="P436" s="142"/>
      <c r="Q436" s="142"/>
      <c r="R436" s="143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3"/>
      <c r="AC436" s="142"/>
      <c r="AD436" s="143"/>
      <c r="AE436" s="142"/>
      <c r="AF436" s="143"/>
    </row>
    <row r="437" spans="1:32" ht="15.75" customHeight="1" x14ac:dyDescent="0.2">
      <c r="A437" s="135"/>
      <c r="B437" s="155"/>
      <c r="C437" s="135"/>
      <c r="D437" s="136"/>
      <c r="E437" s="136"/>
      <c r="F437" s="182"/>
      <c r="G437" s="163"/>
      <c r="H437" s="138"/>
      <c r="I437" s="138"/>
      <c r="J437" s="139"/>
      <c r="K437" s="164"/>
      <c r="L437" s="240"/>
      <c r="M437" s="241"/>
      <c r="N437" s="136"/>
      <c r="O437" s="139"/>
      <c r="P437" s="142"/>
      <c r="Q437" s="142"/>
      <c r="R437" s="143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3"/>
      <c r="AC437" s="142"/>
      <c r="AD437" s="143"/>
      <c r="AE437" s="142"/>
      <c r="AF437" s="143"/>
    </row>
    <row r="438" spans="1:32" ht="15.75" customHeight="1" x14ac:dyDescent="0.2">
      <c r="A438" s="135"/>
      <c r="B438" s="155"/>
      <c r="C438" s="135"/>
      <c r="D438" s="136"/>
      <c r="E438" s="136"/>
      <c r="F438" s="182"/>
      <c r="G438" s="163"/>
      <c r="H438" s="138"/>
      <c r="I438" s="138"/>
      <c r="J438" s="139"/>
      <c r="K438" s="164"/>
      <c r="L438" s="240"/>
      <c r="M438" s="241"/>
      <c r="N438" s="136"/>
      <c r="O438" s="139"/>
      <c r="P438" s="142"/>
      <c r="Q438" s="142"/>
      <c r="R438" s="143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3"/>
      <c r="AC438" s="142"/>
      <c r="AD438" s="143"/>
      <c r="AE438" s="142"/>
      <c r="AF438" s="143"/>
    </row>
    <row r="439" spans="1:32" ht="15.75" customHeight="1" x14ac:dyDescent="0.2">
      <c r="A439" s="135"/>
      <c r="B439" s="155"/>
      <c r="C439" s="135"/>
      <c r="D439" s="136"/>
      <c r="E439" s="136"/>
      <c r="F439" s="182"/>
      <c r="G439" s="163"/>
      <c r="H439" s="138"/>
      <c r="I439" s="138"/>
      <c r="J439" s="139"/>
      <c r="K439" s="164"/>
      <c r="L439" s="240"/>
      <c r="M439" s="241"/>
      <c r="N439" s="136"/>
      <c r="O439" s="139"/>
      <c r="P439" s="142"/>
      <c r="Q439" s="142"/>
      <c r="R439" s="143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3"/>
      <c r="AC439" s="142"/>
      <c r="AD439" s="143"/>
      <c r="AE439" s="142"/>
      <c r="AF439" s="143"/>
    </row>
    <row r="440" spans="1:32" ht="15.75" customHeight="1" x14ac:dyDescent="0.2">
      <c r="A440" s="135"/>
      <c r="B440" s="155"/>
      <c r="C440" s="135"/>
      <c r="D440" s="136"/>
      <c r="E440" s="136"/>
      <c r="F440" s="182"/>
      <c r="G440" s="163"/>
      <c r="H440" s="138"/>
      <c r="I440" s="138"/>
      <c r="J440" s="139"/>
      <c r="K440" s="164"/>
      <c r="L440" s="240"/>
      <c r="M440" s="241"/>
      <c r="N440" s="136"/>
      <c r="O440" s="139"/>
      <c r="P440" s="142"/>
      <c r="Q440" s="142"/>
      <c r="R440" s="143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3"/>
      <c r="AC440" s="142"/>
      <c r="AD440" s="143"/>
      <c r="AE440" s="142"/>
      <c r="AF440" s="143"/>
    </row>
    <row r="441" spans="1:32" ht="15.75" customHeight="1" x14ac:dyDescent="0.2">
      <c r="A441" s="135"/>
      <c r="B441" s="155"/>
      <c r="C441" s="135"/>
      <c r="D441" s="136"/>
      <c r="E441" s="136"/>
      <c r="F441" s="182"/>
      <c r="G441" s="163"/>
      <c r="H441" s="138"/>
      <c r="I441" s="138"/>
      <c r="J441" s="139"/>
      <c r="K441" s="164"/>
      <c r="L441" s="240"/>
      <c r="M441" s="241"/>
      <c r="N441" s="136"/>
      <c r="O441" s="139"/>
      <c r="P441" s="142"/>
      <c r="Q441" s="142"/>
      <c r="R441" s="143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3"/>
      <c r="AC441" s="142"/>
      <c r="AD441" s="143"/>
      <c r="AE441" s="142"/>
      <c r="AF441" s="143"/>
    </row>
    <row r="442" spans="1:32" ht="15.75" customHeight="1" x14ac:dyDescent="0.2">
      <c r="A442" s="135"/>
      <c r="B442" s="155"/>
      <c r="C442" s="135"/>
      <c r="D442" s="136"/>
      <c r="E442" s="136"/>
      <c r="F442" s="182"/>
      <c r="G442" s="163"/>
      <c r="H442" s="138"/>
      <c r="I442" s="138"/>
      <c r="J442" s="139"/>
      <c r="K442" s="164"/>
      <c r="L442" s="240"/>
      <c r="M442" s="241"/>
      <c r="N442" s="136"/>
      <c r="O442" s="139"/>
      <c r="P442" s="142"/>
      <c r="Q442" s="142"/>
      <c r="R442" s="143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3"/>
      <c r="AC442" s="142"/>
      <c r="AD442" s="143"/>
      <c r="AE442" s="142"/>
      <c r="AF442" s="143"/>
    </row>
    <row r="443" spans="1:32" ht="15.75" customHeight="1" x14ac:dyDescent="0.2">
      <c r="A443" s="135"/>
      <c r="B443" s="155"/>
      <c r="C443" s="135"/>
      <c r="D443" s="136"/>
      <c r="E443" s="136"/>
      <c r="F443" s="182"/>
      <c r="G443" s="163"/>
      <c r="H443" s="138"/>
      <c r="I443" s="138"/>
      <c r="J443" s="139"/>
      <c r="K443" s="164"/>
      <c r="L443" s="240"/>
      <c r="M443" s="241"/>
      <c r="N443" s="136"/>
      <c r="O443" s="139"/>
      <c r="P443" s="142"/>
      <c r="Q443" s="142"/>
      <c r="R443" s="143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3"/>
      <c r="AC443" s="142"/>
      <c r="AD443" s="143"/>
      <c r="AE443" s="142"/>
      <c r="AF443" s="143"/>
    </row>
    <row r="444" spans="1:32" ht="15.75" customHeight="1" x14ac:dyDescent="0.2">
      <c r="A444" s="135"/>
      <c r="B444" s="155"/>
      <c r="C444" s="135"/>
      <c r="D444" s="136"/>
      <c r="E444" s="136"/>
      <c r="F444" s="182"/>
      <c r="G444" s="163"/>
      <c r="H444" s="138"/>
      <c r="I444" s="138"/>
      <c r="J444" s="139"/>
      <c r="K444" s="164"/>
      <c r="L444" s="240"/>
      <c r="M444" s="241"/>
      <c r="N444" s="136"/>
      <c r="O444" s="139"/>
      <c r="P444" s="142"/>
      <c r="Q444" s="142"/>
      <c r="R444" s="143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3"/>
      <c r="AC444" s="142"/>
      <c r="AD444" s="143"/>
      <c r="AE444" s="142"/>
      <c r="AF444" s="143"/>
    </row>
    <row r="445" spans="1:32" ht="15.75" customHeight="1" x14ac:dyDescent="0.2">
      <c r="A445" s="135"/>
      <c r="B445" s="155"/>
      <c r="C445" s="135"/>
      <c r="D445" s="136"/>
      <c r="E445" s="136"/>
      <c r="F445" s="182"/>
      <c r="G445" s="163"/>
      <c r="H445" s="138"/>
      <c r="I445" s="138"/>
      <c r="J445" s="139"/>
      <c r="K445" s="164"/>
      <c r="L445" s="240"/>
      <c r="M445" s="241"/>
      <c r="N445" s="136"/>
      <c r="O445" s="139"/>
      <c r="P445" s="142"/>
      <c r="Q445" s="142"/>
      <c r="R445" s="143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3"/>
      <c r="AC445" s="142"/>
      <c r="AD445" s="143"/>
      <c r="AE445" s="142"/>
      <c r="AF445" s="143"/>
    </row>
    <row r="446" spans="1:32" ht="15.75" customHeight="1" x14ac:dyDescent="0.2">
      <c r="A446" s="135"/>
      <c r="B446" s="155"/>
      <c r="C446" s="135"/>
      <c r="D446" s="136"/>
      <c r="E446" s="136"/>
      <c r="F446" s="182"/>
      <c r="G446" s="163"/>
      <c r="H446" s="138"/>
      <c r="I446" s="138"/>
      <c r="J446" s="139"/>
      <c r="K446" s="164"/>
      <c r="L446" s="240"/>
      <c r="M446" s="241"/>
      <c r="N446" s="136"/>
      <c r="O446" s="139"/>
      <c r="P446" s="142"/>
      <c r="Q446" s="142"/>
      <c r="R446" s="143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3"/>
      <c r="AC446" s="142"/>
      <c r="AD446" s="143"/>
      <c r="AE446" s="142"/>
      <c r="AF446" s="143"/>
    </row>
    <row r="447" spans="1:32" ht="15.75" customHeight="1" x14ac:dyDescent="0.2">
      <c r="A447" s="135"/>
      <c r="B447" s="155"/>
      <c r="C447" s="135"/>
      <c r="D447" s="136"/>
      <c r="E447" s="136"/>
      <c r="F447" s="182"/>
      <c r="G447" s="163"/>
      <c r="H447" s="138"/>
      <c r="I447" s="138"/>
      <c r="J447" s="139"/>
      <c r="K447" s="164"/>
      <c r="L447" s="240"/>
      <c r="M447" s="241"/>
      <c r="N447" s="136"/>
      <c r="O447" s="139"/>
      <c r="P447" s="142"/>
      <c r="Q447" s="142"/>
      <c r="R447" s="143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3"/>
      <c r="AC447" s="142"/>
      <c r="AD447" s="143"/>
      <c r="AE447" s="142"/>
      <c r="AF447" s="143"/>
    </row>
    <row r="448" spans="1:32" ht="15.75" customHeight="1" x14ac:dyDescent="0.2">
      <c r="A448" s="135"/>
      <c r="B448" s="155"/>
      <c r="C448" s="135"/>
      <c r="D448" s="136"/>
      <c r="E448" s="136"/>
      <c r="F448" s="182"/>
      <c r="G448" s="163"/>
      <c r="H448" s="138"/>
      <c r="I448" s="138"/>
      <c r="J448" s="139"/>
      <c r="K448" s="164"/>
      <c r="L448" s="240"/>
      <c r="M448" s="241"/>
      <c r="N448" s="136"/>
      <c r="O448" s="139"/>
      <c r="P448" s="142"/>
      <c r="Q448" s="142"/>
      <c r="R448" s="143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3"/>
      <c r="AC448" s="142"/>
      <c r="AD448" s="143"/>
      <c r="AE448" s="142"/>
      <c r="AF448" s="143"/>
    </row>
    <row r="449" spans="1:32" ht="15.75" customHeight="1" x14ac:dyDescent="0.2">
      <c r="A449" s="135"/>
      <c r="B449" s="155"/>
      <c r="C449" s="135"/>
      <c r="D449" s="136"/>
      <c r="E449" s="136"/>
      <c r="F449" s="182"/>
      <c r="G449" s="163"/>
      <c r="H449" s="138"/>
      <c r="I449" s="138"/>
      <c r="J449" s="139"/>
      <c r="K449" s="164"/>
      <c r="L449" s="240"/>
      <c r="M449" s="241"/>
      <c r="N449" s="136"/>
      <c r="O449" s="139"/>
      <c r="P449" s="142"/>
      <c r="Q449" s="142"/>
      <c r="R449" s="143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3"/>
      <c r="AC449" s="142"/>
      <c r="AD449" s="143"/>
      <c r="AE449" s="142"/>
      <c r="AF449" s="143"/>
    </row>
    <row r="450" spans="1:32" ht="15.75" customHeight="1" x14ac:dyDescent="0.2">
      <c r="A450" s="135"/>
      <c r="B450" s="155"/>
      <c r="C450" s="135"/>
      <c r="D450" s="136"/>
      <c r="E450" s="136"/>
      <c r="F450" s="182"/>
      <c r="G450" s="163"/>
      <c r="H450" s="138"/>
      <c r="I450" s="138"/>
      <c r="J450" s="139"/>
      <c r="K450" s="164"/>
      <c r="L450" s="240"/>
      <c r="M450" s="241"/>
      <c r="N450" s="136"/>
      <c r="O450" s="139"/>
      <c r="P450" s="142"/>
      <c r="Q450" s="142"/>
      <c r="R450" s="143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3"/>
      <c r="AC450" s="142"/>
      <c r="AD450" s="143"/>
      <c r="AE450" s="142"/>
      <c r="AF450" s="143"/>
    </row>
    <row r="451" spans="1:32" ht="15.75" customHeight="1" x14ac:dyDescent="0.2">
      <c r="A451" s="135"/>
      <c r="B451" s="155"/>
      <c r="C451" s="135"/>
      <c r="D451" s="136"/>
      <c r="E451" s="136"/>
      <c r="F451" s="182"/>
      <c r="G451" s="163"/>
      <c r="H451" s="138"/>
      <c r="I451" s="138"/>
      <c r="J451" s="139"/>
      <c r="K451" s="164"/>
      <c r="L451" s="240"/>
      <c r="M451" s="241"/>
      <c r="N451" s="136"/>
      <c r="O451" s="139"/>
      <c r="P451" s="142"/>
      <c r="Q451" s="142"/>
      <c r="R451" s="143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3"/>
      <c r="AC451" s="142"/>
      <c r="AD451" s="143"/>
      <c r="AE451" s="142"/>
      <c r="AF451" s="143"/>
    </row>
    <row r="452" spans="1:32" ht="15.75" customHeight="1" x14ac:dyDescent="0.2">
      <c r="A452" s="135"/>
      <c r="B452" s="155"/>
      <c r="C452" s="135"/>
      <c r="D452" s="136"/>
      <c r="E452" s="136"/>
      <c r="F452" s="182"/>
      <c r="G452" s="163"/>
      <c r="H452" s="138"/>
      <c r="I452" s="138"/>
      <c r="J452" s="139"/>
      <c r="K452" s="164"/>
      <c r="L452" s="240"/>
      <c r="M452" s="241"/>
      <c r="N452" s="136"/>
      <c r="O452" s="139"/>
      <c r="P452" s="142"/>
      <c r="Q452" s="142"/>
      <c r="R452" s="143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3"/>
      <c r="AC452" s="142"/>
      <c r="AD452" s="143"/>
      <c r="AE452" s="142"/>
      <c r="AF452" s="143"/>
    </row>
    <row r="453" spans="1:32" ht="15.75" customHeight="1" x14ac:dyDescent="0.2">
      <c r="A453" s="135"/>
      <c r="B453" s="155"/>
      <c r="C453" s="135"/>
      <c r="D453" s="136"/>
      <c r="E453" s="136"/>
      <c r="F453" s="182"/>
      <c r="G453" s="163"/>
      <c r="H453" s="138"/>
      <c r="I453" s="138"/>
      <c r="J453" s="139"/>
      <c r="K453" s="164"/>
      <c r="L453" s="240"/>
      <c r="M453" s="241"/>
      <c r="N453" s="136"/>
      <c r="O453" s="139"/>
      <c r="P453" s="142"/>
      <c r="Q453" s="142"/>
      <c r="R453" s="143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3"/>
      <c r="AC453" s="142"/>
      <c r="AD453" s="143"/>
      <c r="AE453" s="142"/>
      <c r="AF453" s="143"/>
    </row>
    <row r="454" spans="1:32" ht="15.75" customHeight="1" x14ac:dyDescent="0.2">
      <c r="A454" s="135"/>
      <c r="B454" s="155"/>
      <c r="C454" s="135"/>
      <c r="D454" s="136"/>
      <c r="E454" s="136"/>
      <c r="F454" s="182"/>
      <c r="G454" s="163"/>
      <c r="H454" s="138"/>
      <c r="I454" s="138"/>
      <c r="J454" s="139"/>
      <c r="K454" s="164"/>
      <c r="L454" s="240"/>
      <c r="M454" s="241"/>
      <c r="N454" s="136"/>
      <c r="O454" s="139"/>
      <c r="P454" s="142"/>
      <c r="Q454" s="142"/>
      <c r="R454" s="143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3"/>
      <c r="AC454" s="142"/>
      <c r="AD454" s="143"/>
      <c r="AE454" s="142"/>
      <c r="AF454" s="143"/>
    </row>
    <row r="455" spans="1:32" ht="15.75" customHeight="1" x14ac:dyDescent="0.2">
      <c r="A455" s="135"/>
      <c r="B455" s="155"/>
      <c r="C455" s="135"/>
      <c r="D455" s="136"/>
      <c r="E455" s="136"/>
      <c r="F455" s="182"/>
      <c r="G455" s="163"/>
      <c r="H455" s="138"/>
      <c r="I455" s="138"/>
      <c r="J455" s="139"/>
      <c r="K455" s="164"/>
      <c r="L455" s="240"/>
      <c r="M455" s="241"/>
      <c r="N455" s="136"/>
      <c r="O455" s="139"/>
      <c r="P455" s="142"/>
      <c r="Q455" s="142"/>
      <c r="R455" s="143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3"/>
      <c r="AC455" s="142"/>
      <c r="AD455" s="143"/>
      <c r="AE455" s="142"/>
      <c r="AF455" s="143"/>
    </row>
    <row r="456" spans="1:32" ht="15.75" customHeight="1" x14ac:dyDescent="0.2">
      <c r="A456" s="135"/>
      <c r="B456" s="155"/>
      <c r="C456" s="135"/>
      <c r="D456" s="136"/>
      <c r="E456" s="136"/>
      <c r="F456" s="182"/>
      <c r="G456" s="163"/>
      <c r="H456" s="138"/>
      <c r="I456" s="138"/>
      <c r="J456" s="139"/>
      <c r="K456" s="164"/>
      <c r="L456" s="240"/>
      <c r="M456" s="241"/>
      <c r="N456" s="136"/>
      <c r="O456" s="139"/>
      <c r="P456" s="142"/>
      <c r="Q456" s="142"/>
      <c r="R456" s="143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3"/>
      <c r="AC456" s="142"/>
      <c r="AD456" s="143"/>
      <c r="AE456" s="142"/>
      <c r="AF456" s="143"/>
    </row>
    <row r="457" spans="1:32" ht="15.75" customHeight="1" x14ac:dyDescent="0.2">
      <c r="A457" s="135"/>
      <c r="B457" s="155"/>
      <c r="C457" s="135"/>
      <c r="D457" s="136"/>
      <c r="E457" s="136"/>
      <c r="F457" s="182"/>
      <c r="G457" s="163"/>
      <c r="H457" s="138"/>
      <c r="I457" s="138"/>
      <c r="J457" s="139"/>
      <c r="K457" s="164"/>
      <c r="L457" s="240"/>
      <c r="M457" s="241"/>
      <c r="N457" s="136"/>
      <c r="O457" s="139"/>
      <c r="P457" s="142"/>
      <c r="Q457" s="142"/>
      <c r="R457" s="143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3"/>
      <c r="AC457" s="142"/>
      <c r="AD457" s="143"/>
      <c r="AE457" s="142"/>
      <c r="AF457" s="143"/>
    </row>
    <row r="458" spans="1:32" ht="15.75" customHeight="1" x14ac:dyDescent="0.2">
      <c r="A458" s="135"/>
      <c r="B458" s="155"/>
      <c r="C458" s="135"/>
      <c r="D458" s="136"/>
      <c r="E458" s="136"/>
      <c r="F458" s="182"/>
      <c r="G458" s="163"/>
      <c r="H458" s="138"/>
      <c r="I458" s="138"/>
      <c r="J458" s="139"/>
      <c r="K458" s="164"/>
      <c r="L458" s="240"/>
      <c r="M458" s="241"/>
      <c r="N458" s="136"/>
      <c r="O458" s="139"/>
      <c r="P458" s="142"/>
      <c r="Q458" s="142"/>
      <c r="R458" s="143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3"/>
      <c r="AC458" s="142"/>
      <c r="AD458" s="143"/>
      <c r="AE458" s="142"/>
      <c r="AF458" s="143"/>
    </row>
    <row r="459" spans="1:32" ht="15.75" customHeight="1" x14ac:dyDescent="0.2">
      <c r="A459" s="135"/>
      <c r="B459" s="155"/>
      <c r="C459" s="135"/>
      <c r="D459" s="136"/>
      <c r="E459" s="136"/>
      <c r="F459" s="182"/>
      <c r="G459" s="163"/>
      <c r="H459" s="138"/>
      <c r="I459" s="138"/>
      <c r="J459" s="139"/>
      <c r="K459" s="164"/>
      <c r="L459" s="240"/>
      <c r="M459" s="241"/>
      <c r="N459" s="136"/>
      <c r="O459" s="139"/>
      <c r="P459" s="142"/>
      <c r="Q459" s="142"/>
      <c r="R459" s="143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3"/>
      <c r="AC459" s="142"/>
      <c r="AD459" s="143"/>
      <c r="AE459" s="142"/>
      <c r="AF459" s="143"/>
    </row>
    <row r="460" spans="1:32" ht="15.75" customHeight="1" x14ac:dyDescent="0.2">
      <c r="A460" s="135"/>
      <c r="B460" s="155"/>
      <c r="C460" s="135"/>
      <c r="D460" s="136"/>
      <c r="E460" s="136"/>
      <c r="F460" s="182"/>
      <c r="G460" s="163"/>
      <c r="H460" s="138"/>
      <c r="I460" s="138"/>
      <c r="J460" s="139"/>
      <c r="K460" s="164"/>
      <c r="L460" s="240"/>
      <c r="M460" s="241"/>
      <c r="N460" s="136"/>
      <c r="O460" s="139"/>
      <c r="P460" s="142"/>
      <c r="Q460" s="142"/>
      <c r="R460" s="143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3"/>
      <c r="AC460" s="142"/>
      <c r="AD460" s="143"/>
      <c r="AE460" s="142"/>
      <c r="AF460" s="143"/>
    </row>
    <row r="461" spans="1:32" ht="15.75" customHeight="1" x14ac:dyDescent="0.2">
      <c r="A461" s="135"/>
      <c r="B461" s="155"/>
      <c r="C461" s="135"/>
      <c r="D461" s="136"/>
      <c r="E461" s="136"/>
      <c r="F461" s="182"/>
      <c r="G461" s="163"/>
      <c r="H461" s="138"/>
      <c r="I461" s="138"/>
      <c r="J461" s="139"/>
      <c r="K461" s="164"/>
      <c r="L461" s="240"/>
      <c r="M461" s="241"/>
      <c r="N461" s="136"/>
      <c r="O461" s="139"/>
      <c r="P461" s="142"/>
      <c r="Q461" s="142"/>
      <c r="R461" s="143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3"/>
      <c r="AC461" s="142"/>
      <c r="AD461" s="143"/>
      <c r="AE461" s="142"/>
      <c r="AF461" s="143"/>
    </row>
    <row r="462" spans="1:32" ht="15.75" customHeight="1" x14ac:dyDescent="0.2">
      <c r="A462" s="135"/>
      <c r="B462" s="155"/>
      <c r="C462" s="135"/>
      <c r="D462" s="136"/>
      <c r="E462" s="136"/>
      <c r="F462" s="182"/>
      <c r="G462" s="163"/>
      <c r="H462" s="138"/>
      <c r="I462" s="138"/>
      <c r="J462" s="139"/>
      <c r="K462" s="164"/>
      <c r="L462" s="240"/>
      <c r="M462" s="241"/>
      <c r="N462" s="136"/>
      <c r="O462" s="139"/>
      <c r="P462" s="142"/>
      <c r="Q462" s="142"/>
      <c r="R462" s="143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3"/>
      <c r="AC462" s="142"/>
      <c r="AD462" s="143"/>
      <c r="AE462" s="142"/>
      <c r="AF462" s="143"/>
    </row>
    <row r="463" spans="1:32" ht="15.75" customHeight="1" x14ac:dyDescent="0.2">
      <c r="A463" s="135"/>
      <c r="B463" s="155"/>
      <c r="C463" s="135"/>
      <c r="D463" s="136"/>
      <c r="E463" s="136"/>
      <c r="F463" s="182"/>
      <c r="G463" s="163"/>
      <c r="H463" s="138"/>
      <c r="I463" s="138"/>
      <c r="J463" s="139"/>
      <c r="K463" s="164"/>
      <c r="L463" s="240"/>
      <c r="M463" s="241"/>
      <c r="N463" s="136"/>
      <c r="O463" s="139"/>
      <c r="P463" s="142"/>
      <c r="Q463" s="142"/>
      <c r="R463" s="143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3"/>
      <c r="AC463" s="142"/>
      <c r="AD463" s="143"/>
      <c r="AE463" s="142"/>
      <c r="AF463" s="143"/>
    </row>
    <row r="464" spans="1:32" ht="15.75" customHeight="1" x14ac:dyDescent="0.2">
      <c r="A464" s="135"/>
      <c r="B464" s="155"/>
      <c r="C464" s="135"/>
      <c r="D464" s="136"/>
      <c r="E464" s="136"/>
      <c r="F464" s="182"/>
      <c r="G464" s="163"/>
      <c r="H464" s="138"/>
      <c r="I464" s="138"/>
      <c r="J464" s="139"/>
      <c r="K464" s="164"/>
      <c r="L464" s="240"/>
      <c r="M464" s="241"/>
      <c r="N464" s="136"/>
      <c r="O464" s="139"/>
      <c r="P464" s="142"/>
      <c r="Q464" s="142"/>
      <c r="R464" s="143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3"/>
      <c r="AC464" s="142"/>
      <c r="AD464" s="143"/>
      <c r="AE464" s="142"/>
      <c r="AF464" s="143"/>
    </row>
    <row r="465" spans="1:32" ht="15.75" customHeight="1" x14ac:dyDescent="0.2">
      <c r="A465" s="135"/>
      <c r="B465" s="155"/>
      <c r="C465" s="135"/>
      <c r="D465" s="136"/>
      <c r="E465" s="136"/>
      <c r="F465" s="182"/>
      <c r="G465" s="163"/>
      <c r="H465" s="138"/>
      <c r="I465" s="138"/>
      <c r="J465" s="139"/>
      <c r="K465" s="164"/>
      <c r="L465" s="240"/>
      <c r="M465" s="241"/>
      <c r="N465" s="136"/>
      <c r="O465" s="139"/>
      <c r="P465" s="142"/>
      <c r="Q465" s="142"/>
      <c r="R465" s="143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3"/>
      <c r="AC465" s="142"/>
      <c r="AD465" s="143"/>
      <c r="AE465" s="142"/>
      <c r="AF465" s="143"/>
    </row>
    <row r="466" spans="1:32" ht="15.75" customHeight="1" x14ac:dyDescent="0.2">
      <c r="A466" s="135"/>
      <c r="B466" s="155"/>
      <c r="C466" s="135"/>
      <c r="D466" s="136"/>
      <c r="E466" s="136"/>
      <c r="F466" s="182"/>
      <c r="G466" s="163"/>
      <c r="H466" s="138"/>
      <c r="I466" s="138"/>
      <c r="J466" s="139"/>
      <c r="K466" s="164"/>
      <c r="L466" s="240"/>
      <c r="M466" s="241"/>
      <c r="N466" s="136"/>
      <c r="O466" s="139"/>
      <c r="P466" s="142"/>
      <c r="Q466" s="142"/>
      <c r="R466" s="143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3"/>
      <c r="AC466" s="142"/>
      <c r="AD466" s="143"/>
      <c r="AE466" s="142"/>
      <c r="AF466" s="143"/>
    </row>
    <row r="467" spans="1:32" ht="15.75" customHeight="1" x14ac:dyDescent="0.2">
      <c r="A467" s="135"/>
      <c r="B467" s="155"/>
      <c r="C467" s="135"/>
      <c r="D467" s="136"/>
      <c r="E467" s="136"/>
      <c r="F467" s="182"/>
      <c r="G467" s="163"/>
      <c r="H467" s="138"/>
      <c r="I467" s="138"/>
      <c r="J467" s="139"/>
      <c r="K467" s="164"/>
      <c r="L467" s="240"/>
      <c r="M467" s="241"/>
      <c r="N467" s="136"/>
      <c r="O467" s="139"/>
      <c r="P467" s="142"/>
      <c r="Q467" s="142"/>
      <c r="R467" s="143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3"/>
      <c r="AC467" s="142"/>
      <c r="AD467" s="143"/>
      <c r="AE467" s="142"/>
      <c r="AF467" s="143"/>
    </row>
    <row r="468" spans="1:32" ht="15.75" customHeight="1" x14ac:dyDescent="0.2">
      <c r="A468" s="135"/>
      <c r="B468" s="155"/>
      <c r="C468" s="135"/>
      <c r="D468" s="136"/>
      <c r="E468" s="136"/>
      <c r="F468" s="182"/>
      <c r="G468" s="163"/>
      <c r="H468" s="138"/>
      <c r="I468" s="138"/>
      <c r="J468" s="139"/>
      <c r="K468" s="164"/>
      <c r="L468" s="240"/>
      <c r="M468" s="241"/>
      <c r="N468" s="136"/>
      <c r="O468" s="139"/>
      <c r="P468" s="142"/>
      <c r="Q468" s="142"/>
      <c r="R468" s="143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3"/>
      <c r="AC468" s="142"/>
      <c r="AD468" s="143"/>
      <c r="AE468" s="142"/>
      <c r="AF468" s="143"/>
    </row>
    <row r="469" spans="1:32" ht="15.75" customHeight="1" x14ac:dyDescent="0.2">
      <c r="A469" s="135"/>
      <c r="B469" s="155"/>
      <c r="C469" s="135"/>
      <c r="D469" s="136"/>
      <c r="E469" s="136"/>
      <c r="F469" s="182"/>
      <c r="G469" s="163"/>
      <c r="H469" s="138"/>
      <c r="I469" s="138"/>
      <c r="J469" s="139"/>
      <c r="K469" s="164"/>
      <c r="L469" s="240"/>
      <c r="M469" s="241"/>
      <c r="N469" s="136"/>
      <c r="O469" s="139"/>
      <c r="P469" s="142"/>
      <c r="Q469" s="142"/>
      <c r="R469" s="143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3"/>
      <c r="AC469" s="142"/>
      <c r="AD469" s="143"/>
      <c r="AE469" s="142"/>
      <c r="AF469" s="143"/>
    </row>
    <row r="470" spans="1:32" ht="15.75" customHeight="1" x14ac:dyDescent="0.2">
      <c r="A470" s="135"/>
      <c r="B470" s="155"/>
      <c r="C470" s="135"/>
      <c r="D470" s="136"/>
      <c r="E470" s="136"/>
      <c r="F470" s="182"/>
      <c r="G470" s="163"/>
      <c r="H470" s="138"/>
      <c r="I470" s="138"/>
      <c r="J470" s="139"/>
      <c r="K470" s="164"/>
      <c r="L470" s="240"/>
      <c r="M470" s="241"/>
      <c r="N470" s="136"/>
      <c r="O470" s="139"/>
      <c r="P470" s="142"/>
      <c r="Q470" s="142"/>
      <c r="R470" s="143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3"/>
      <c r="AC470" s="142"/>
      <c r="AD470" s="143"/>
      <c r="AE470" s="142"/>
      <c r="AF470" s="143"/>
    </row>
    <row r="471" spans="1:32" ht="15.75" customHeight="1" x14ac:dyDescent="0.2">
      <c r="A471" s="135"/>
      <c r="B471" s="155"/>
      <c r="C471" s="135"/>
      <c r="D471" s="136"/>
      <c r="E471" s="136"/>
      <c r="F471" s="182"/>
      <c r="G471" s="163"/>
      <c r="H471" s="138"/>
      <c r="I471" s="138"/>
      <c r="J471" s="139"/>
      <c r="K471" s="164"/>
      <c r="L471" s="240"/>
      <c r="M471" s="241"/>
      <c r="N471" s="136"/>
      <c r="O471" s="139"/>
      <c r="P471" s="142"/>
      <c r="Q471" s="142"/>
      <c r="R471" s="143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3"/>
      <c r="AC471" s="142"/>
      <c r="AD471" s="143"/>
      <c r="AE471" s="142"/>
      <c r="AF471" s="143"/>
    </row>
    <row r="472" spans="1:32" ht="15.75" customHeight="1" x14ac:dyDescent="0.2">
      <c r="A472" s="135"/>
      <c r="B472" s="155"/>
      <c r="C472" s="135"/>
      <c r="D472" s="136"/>
      <c r="E472" s="136"/>
      <c r="F472" s="182"/>
      <c r="G472" s="163"/>
      <c r="H472" s="138"/>
      <c r="I472" s="138"/>
      <c r="J472" s="139"/>
      <c r="K472" s="164"/>
      <c r="L472" s="240"/>
      <c r="M472" s="241"/>
      <c r="N472" s="136"/>
      <c r="O472" s="139"/>
      <c r="P472" s="142"/>
      <c r="Q472" s="142"/>
      <c r="R472" s="143"/>
      <c r="S472" s="142"/>
      <c r="T472" s="142"/>
      <c r="U472" s="142"/>
      <c r="V472" s="142"/>
      <c r="W472" s="142"/>
      <c r="X472" s="142"/>
      <c r="Y472" s="142"/>
      <c r="Z472" s="142"/>
      <c r="AA472" s="142"/>
      <c r="AB472" s="143"/>
      <c r="AC472" s="142"/>
      <c r="AD472" s="143"/>
      <c r="AE472" s="142"/>
      <c r="AF472" s="143"/>
    </row>
    <row r="473" spans="1:32" ht="15.75" customHeight="1" x14ac:dyDescent="0.2">
      <c r="A473" s="135"/>
      <c r="B473" s="155"/>
      <c r="C473" s="135"/>
      <c r="D473" s="136"/>
      <c r="E473" s="136"/>
      <c r="F473" s="182"/>
      <c r="G473" s="163"/>
      <c r="H473" s="138"/>
      <c r="I473" s="138"/>
      <c r="J473" s="139"/>
      <c r="K473" s="164"/>
      <c r="L473" s="240"/>
      <c r="M473" s="241"/>
      <c r="N473" s="136"/>
      <c r="O473" s="139"/>
      <c r="P473" s="142"/>
      <c r="Q473" s="142"/>
      <c r="R473" s="143"/>
      <c r="S473" s="142"/>
      <c r="T473" s="142"/>
      <c r="U473" s="142"/>
      <c r="V473" s="142"/>
      <c r="W473" s="142"/>
      <c r="X473" s="142"/>
      <c r="Y473" s="142"/>
      <c r="Z473" s="142"/>
      <c r="AA473" s="142"/>
      <c r="AB473" s="143"/>
      <c r="AC473" s="142"/>
      <c r="AD473" s="143"/>
      <c r="AE473" s="142"/>
      <c r="AF473" s="143"/>
    </row>
    <row r="474" spans="1:32" ht="15.75" customHeight="1" x14ac:dyDescent="0.2">
      <c r="A474" s="135"/>
      <c r="B474" s="155"/>
      <c r="C474" s="135"/>
      <c r="D474" s="136"/>
      <c r="E474" s="136"/>
      <c r="F474" s="182"/>
      <c r="G474" s="163"/>
      <c r="H474" s="138"/>
      <c r="I474" s="138"/>
      <c r="J474" s="139"/>
      <c r="K474" s="164"/>
      <c r="L474" s="240"/>
      <c r="M474" s="241"/>
      <c r="N474" s="136"/>
      <c r="O474" s="139"/>
      <c r="P474" s="142"/>
      <c r="Q474" s="142"/>
      <c r="R474" s="143"/>
      <c r="S474" s="142"/>
      <c r="T474" s="142"/>
      <c r="U474" s="142"/>
      <c r="V474" s="142"/>
      <c r="W474" s="142"/>
      <c r="X474" s="142"/>
      <c r="Y474" s="142"/>
      <c r="Z474" s="142"/>
      <c r="AA474" s="142"/>
      <c r="AB474" s="143"/>
      <c r="AC474" s="142"/>
      <c r="AD474" s="143"/>
      <c r="AE474" s="142"/>
      <c r="AF474" s="143"/>
    </row>
    <row r="475" spans="1:32" ht="15.75" customHeight="1" x14ac:dyDescent="0.2">
      <c r="A475" s="135"/>
      <c r="B475" s="155"/>
      <c r="C475" s="135"/>
      <c r="D475" s="136"/>
      <c r="E475" s="136"/>
      <c r="F475" s="182"/>
      <c r="G475" s="163"/>
      <c r="H475" s="138"/>
      <c r="I475" s="138"/>
      <c r="J475" s="139"/>
      <c r="K475" s="164"/>
      <c r="L475" s="240"/>
      <c r="M475" s="241"/>
      <c r="N475" s="136"/>
      <c r="O475" s="139"/>
      <c r="P475" s="142"/>
      <c r="Q475" s="142"/>
      <c r="R475" s="143"/>
      <c r="S475" s="142"/>
      <c r="T475" s="142"/>
      <c r="U475" s="142"/>
      <c r="V475" s="142"/>
      <c r="W475" s="142"/>
      <c r="X475" s="142"/>
      <c r="Y475" s="142"/>
      <c r="Z475" s="142"/>
      <c r="AA475" s="142"/>
      <c r="AB475" s="143"/>
      <c r="AC475" s="142"/>
      <c r="AD475" s="143"/>
      <c r="AE475" s="142"/>
      <c r="AF475" s="143"/>
    </row>
    <row r="476" spans="1:32" ht="15.75" customHeight="1" x14ac:dyDescent="0.2">
      <c r="A476" s="135"/>
      <c r="B476" s="155"/>
      <c r="C476" s="135"/>
      <c r="D476" s="136"/>
      <c r="E476" s="136"/>
      <c r="F476" s="182"/>
      <c r="G476" s="163"/>
      <c r="H476" s="138"/>
      <c r="I476" s="138"/>
      <c r="J476" s="139"/>
      <c r="K476" s="164"/>
      <c r="L476" s="240"/>
      <c r="M476" s="241"/>
      <c r="N476" s="136"/>
      <c r="O476" s="139"/>
      <c r="P476" s="142"/>
      <c r="Q476" s="142"/>
      <c r="R476" s="143"/>
      <c r="S476" s="142"/>
      <c r="T476" s="142"/>
      <c r="U476" s="142"/>
      <c r="V476" s="142"/>
      <c r="W476" s="142"/>
      <c r="X476" s="142"/>
      <c r="Y476" s="142"/>
      <c r="Z476" s="142"/>
      <c r="AA476" s="142"/>
      <c r="AB476" s="143"/>
      <c r="AC476" s="142"/>
      <c r="AD476" s="143"/>
      <c r="AE476" s="142"/>
      <c r="AF476" s="143"/>
    </row>
    <row r="477" spans="1:32" ht="15.75" customHeight="1" x14ac:dyDescent="0.2">
      <c r="A477" s="135"/>
      <c r="B477" s="155"/>
      <c r="C477" s="135"/>
      <c r="D477" s="136"/>
      <c r="E477" s="136"/>
      <c r="F477" s="182"/>
      <c r="G477" s="163"/>
      <c r="H477" s="138"/>
      <c r="I477" s="138"/>
      <c r="J477" s="139"/>
      <c r="K477" s="164"/>
      <c r="L477" s="240"/>
      <c r="M477" s="241"/>
      <c r="N477" s="136"/>
      <c r="O477" s="139"/>
      <c r="P477" s="142"/>
      <c r="Q477" s="142"/>
      <c r="R477" s="143"/>
      <c r="S477" s="142"/>
      <c r="T477" s="142"/>
      <c r="U477" s="142"/>
      <c r="V477" s="142"/>
      <c r="W477" s="142"/>
      <c r="X477" s="142"/>
      <c r="Y477" s="142"/>
      <c r="Z477" s="142"/>
      <c r="AA477" s="142"/>
      <c r="AB477" s="143"/>
      <c r="AC477" s="142"/>
      <c r="AD477" s="143"/>
      <c r="AE477" s="142"/>
      <c r="AF477" s="143"/>
    </row>
    <row r="478" spans="1:32" ht="15.75" customHeight="1" x14ac:dyDescent="0.2">
      <c r="A478" s="135"/>
      <c r="B478" s="155"/>
      <c r="C478" s="135"/>
      <c r="D478" s="136"/>
      <c r="E478" s="136"/>
      <c r="F478" s="182"/>
      <c r="G478" s="163"/>
      <c r="H478" s="138"/>
      <c r="I478" s="138"/>
      <c r="J478" s="139"/>
      <c r="K478" s="164"/>
      <c r="L478" s="240"/>
      <c r="M478" s="241"/>
      <c r="N478" s="136"/>
      <c r="O478" s="139"/>
      <c r="P478" s="142"/>
      <c r="Q478" s="142"/>
      <c r="R478" s="143"/>
      <c r="S478" s="142"/>
      <c r="T478" s="142"/>
      <c r="U478" s="142"/>
      <c r="V478" s="142"/>
      <c r="W478" s="142"/>
      <c r="X478" s="142"/>
      <c r="Y478" s="142"/>
      <c r="Z478" s="142"/>
      <c r="AA478" s="142"/>
      <c r="AB478" s="143"/>
      <c r="AC478" s="142"/>
      <c r="AD478" s="143"/>
      <c r="AE478" s="142"/>
      <c r="AF478" s="143"/>
    </row>
    <row r="479" spans="1:32" ht="15.75" customHeight="1" x14ac:dyDescent="0.2">
      <c r="A479" s="135"/>
      <c r="B479" s="155"/>
      <c r="C479" s="135"/>
      <c r="D479" s="136"/>
      <c r="E479" s="136"/>
      <c r="F479" s="182"/>
      <c r="G479" s="163"/>
      <c r="H479" s="138"/>
      <c r="I479" s="138"/>
      <c r="J479" s="139"/>
      <c r="K479" s="164"/>
      <c r="L479" s="240"/>
      <c r="M479" s="241"/>
      <c r="N479" s="136"/>
      <c r="O479" s="139"/>
      <c r="P479" s="142"/>
      <c r="Q479" s="142"/>
      <c r="R479" s="143"/>
      <c r="S479" s="142"/>
      <c r="T479" s="142"/>
      <c r="U479" s="142"/>
      <c r="V479" s="142"/>
      <c r="W479" s="142"/>
      <c r="X479" s="142"/>
      <c r="Y479" s="142"/>
      <c r="Z479" s="142"/>
      <c r="AA479" s="142"/>
      <c r="AB479" s="143"/>
      <c r="AC479" s="142"/>
      <c r="AD479" s="143"/>
      <c r="AE479" s="142"/>
      <c r="AF479" s="143"/>
    </row>
    <row r="480" spans="1:32" ht="15.75" customHeight="1" x14ac:dyDescent="0.2">
      <c r="A480" s="135"/>
      <c r="B480" s="155"/>
      <c r="C480" s="135"/>
      <c r="D480" s="136"/>
      <c r="E480" s="136"/>
      <c r="F480" s="182"/>
      <c r="G480" s="163"/>
      <c r="H480" s="138"/>
      <c r="I480" s="138"/>
      <c r="J480" s="139"/>
      <c r="K480" s="164"/>
      <c r="L480" s="240"/>
      <c r="M480" s="241"/>
      <c r="N480" s="136"/>
      <c r="O480" s="139"/>
      <c r="P480" s="142"/>
      <c r="Q480" s="142"/>
      <c r="R480" s="143"/>
      <c r="S480" s="142"/>
      <c r="T480" s="142"/>
      <c r="U480" s="142"/>
      <c r="V480" s="142"/>
      <c r="W480" s="142"/>
      <c r="X480" s="142"/>
      <c r="Y480" s="142"/>
      <c r="Z480" s="142"/>
      <c r="AA480" s="142"/>
      <c r="AB480" s="143"/>
      <c r="AC480" s="142"/>
      <c r="AD480" s="143"/>
      <c r="AE480" s="142"/>
      <c r="AF480" s="143"/>
    </row>
    <row r="481" spans="1:32" ht="15.75" customHeight="1" x14ac:dyDescent="0.2">
      <c r="A481" s="135"/>
      <c r="B481" s="155"/>
      <c r="C481" s="135"/>
      <c r="D481" s="136"/>
      <c r="E481" s="136"/>
      <c r="F481" s="182"/>
      <c r="G481" s="163"/>
      <c r="H481" s="138"/>
      <c r="I481" s="138"/>
      <c r="J481" s="139"/>
      <c r="K481" s="164"/>
      <c r="L481" s="240"/>
      <c r="M481" s="241"/>
      <c r="N481" s="136"/>
      <c r="O481" s="139"/>
      <c r="P481" s="142"/>
      <c r="Q481" s="142"/>
      <c r="R481" s="143"/>
      <c r="S481" s="142"/>
      <c r="T481" s="142"/>
      <c r="U481" s="142"/>
      <c r="V481" s="142"/>
      <c r="W481" s="142"/>
      <c r="X481" s="142"/>
      <c r="Y481" s="142"/>
      <c r="Z481" s="142"/>
      <c r="AA481" s="142"/>
      <c r="AB481" s="143"/>
      <c r="AC481" s="142"/>
      <c r="AD481" s="143"/>
      <c r="AE481" s="142"/>
      <c r="AF481" s="143"/>
    </row>
    <row r="482" spans="1:32" ht="15.75" customHeight="1" x14ac:dyDescent="0.2">
      <c r="A482" s="135"/>
      <c r="B482" s="155"/>
      <c r="C482" s="135"/>
      <c r="D482" s="136"/>
      <c r="E482" s="136"/>
      <c r="F482" s="182"/>
      <c r="G482" s="163"/>
      <c r="H482" s="138"/>
      <c r="I482" s="138"/>
      <c r="J482" s="139"/>
      <c r="K482" s="164"/>
      <c r="L482" s="240"/>
      <c r="M482" s="241"/>
      <c r="N482" s="136"/>
      <c r="O482" s="139"/>
      <c r="P482" s="142"/>
      <c r="Q482" s="142"/>
      <c r="R482" s="143"/>
      <c r="S482" s="142"/>
      <c r="T482" s="142"/>
      <c r="U482" s="142"/>
      <c r="V482" s="142"/>
      <c r="W482" s="142"/>
      <c r="X482" s="142"/>
      <c r="Y482" s="142"/>
      <c r="Z482" s="142"/>
      <c r="AA482" s="142"/>
      <c r="AB482" s="143"/>
      <c r="AC482" s="142"/>
      <c r="AD482" s="143"/>
      <c r="AE482" s="142"/>
      <c r="AF482" s="143"/>
    </row>
    <row r="483" spans="1:32" ht="15.75" customHeight="1" x14ac:dyDescent="0.2">
      <c r="A483" s="135"/>
      <c r="B483" s="155"/>
      <c r="C483" s="135"/>
      <c r="D483" s="136"/>
      <c r="E483" s="136"/>
      <c r="F483" s="182"/>
      <c r="G483" s="163"/>
      <c r="H483" s="138"/>
      <c r="I483" s="138"/>
      <c r="J483" s="139"/>
      <c r="K483" s="164"/>
      <c r="L483" s="240"/>
      <c r="M483" s="241"/>
      <c r="N483" s="136"/>
      <c r="O483" s="139"/>
      <c r="P483" s="142"/>
      <c r="Q483" s="142"/>
      <c r="R483" s="143"/>
      <c r="S483" s="142"/>
      <c r="T483" s="142"/>
      <c r="U483" s="142"/>
      <c r="V483" s="142"/>
      <c r="W483" s="142"/>
      <c r="X483" s="142"/>
      <c r="Y483" s="142"/>
      <c r="Z483" s="142"/>
      <c r="AA483" s="142"/>
      <c r="AB483" s="143"/>
      <c r="AC483" s="142"/>
      <c r="AD483" s="143"/>
      <c r="AE483" s="142"/>
      <c r="AF483" s="143"/>
    </row>
    <row r="484" spans="1:32" ht="15.75" customHeight="1" x14ac:dyDescent="0.2">
      <c r="A484" s="135"/>
      <c r="B484" s="155"/>
      <c r="C484" s="135"/>
      <c r="D484" s="136"/>
      <c r="E484" s="136"/>
      <c r="F484" s="182"/>
      <c r="G484" s="163"/>
      <c r="H484" s="138"/>
      <c r="I484" s="138"/>
      <c r="J484" s="139"/>
      <c r="K484" s="164"/>
      <c r="L484" s="240"/>
      <c r="M484" s="241"/>
      <c r="N484" s="136"/>
      <c r="O484" s="139"/>
      <c r="P484" s="142"/>
      <c r="Q484" s="142"/>
      <c r="R484" s="143"/>
      <c r="S484" s="142"/>
      <c r="T484" s="142"/>
      <c r="U484" s="142"/>
      <c r="V484" s="142"/>
      <c r="W484" s="142"/>
      <c r="X484" s="142"/>
      <c r="Y484" s="142"/>
      <c r="Z484" s="142"/>
      <c r="AA484" s="142"/>
      <c r="AB484" s="143"/>
      <c r="AC484" s="142"/>
      <c r="AD484" s="143"/>
      <c r="AE484" s="142"/>
      <c r="AF484" s="143"/>
    </row>
    <row r="485" spans="1:32" ht="15.75" customHeight="1" x14ac:dyDescent="0.2">
      <c r="A485" s="135"/>
      <c r="B485" s="155"/>
      <c r="C485" s="135"/>
      <c r="D485" s="136"/>
      <c r="E485" s="136"/>
      <c r="F485" s="182"/>
      <c r="G485" s="163"/>
      <c r="H485" s="138"/>
      <c r="I485" s="138"/>
      <c r="J485" s="139"/>
      <c r="K485" s="164"/>
      <c r="L485" s="240"/>
      <c r="M485" s="241"/>
      <c r="N485" s="136"/>
      <c r="O485" s="139"/>
      <c r="P485" s="142"/>
      <c r="Q485" s="142"/>
      <c r="R485" s="143"/>
      <c r="S485" s="142"/>
      <c r="T485" s="142"/>
      <c r="U485" s="142"/>
      <c r="V485" s="142"/>
      <c r="W485" s="142"/>
      <c r="X485" s="142"/>
      <c r="Y485" s="142"/>
      <c r="Z485" s="142"/>
      <c r="AA485" s="142"/>
      <c r="AB485" s="143"/>
      <c r="AC485" s="142"/>
      <c r="AD485" s="143"/>
      <c r="AE485" s="142"/>
      <c r="AF485" s="143"/>
    </row>
    <row r="486" spans="1:32" ht="15.75" customHeight="1" x14ac:dyDescent="0.2">
      <c r="A486" s="135"/>
      <c r="B486" s="155"/>
      <c r="C486" s="135"/>
      <c r="D486" s="136"/>
      <c r="E486" s="136"/>
      <c r="F486" s="182"/>
      <c r="G486" s="163"/>
      <c r="H486" s="138"/>
      <c r="I486" s="138"/>
      <c r="J486" s="139"/>
      <c r="K486" s="164"/>
      <c r="L486" s="240"/>
      <c r="M486" s="241"/>
      <c r="N486" s="136"/>
      <c r="O486" s="139"/>
      <c r="P486" s="142"/>
      <c r="Q486" s="142"/>
      <c r="R486" s="143"/>
      <c r="S486" s="142"/>
      <c r="T486" s="142"/>
      <c r="U486" s="142"/>
      <c r="V486" s="142"/>
      <c r="W486" s="142"/>
      <c r="X486" s="142"/>
      <c r="Y486" s="142"/>
      <c r="Z486" s="142"/>
      <c r="AA486" s="142"/>
      <c r="AB486" s="143"/>
      <c r="AC486" s="142"/>
      <c r="AD486" s="143"/>
      <c r="AE486" s="142"/>
      <c r="AF486" s="143"/>
    </row>
    <row r="487" spans="1:32" ht="15.75" customHeight="1" x14ac:dyDescent="0.2">
      <c r="A487" s="135"/>
      <c r="B487" s="155"/>
      <c r="C487" s="135"/>
      <c r="D487" s="136"/>
      <c r="E487" s="136"/>
      <c r="F487" s="182"/>
      <c r="G487" s="163"/>
      <c r="H487" s="138"/>
      <c r="I487" s="138"/>
      <c r="J487" s="139"/>
      <c r="K487" s="164"/>
      <c r="L487" s="240"/>
      <c r="M487" s="241"/>
      <c r="N487" s="136"/>
      <c r="O487" s="139"/>
      <c r="P487" s="142"/>
      <c r="Q487" s="142"/>
      <c r="R487" s="143"/>
      <c r="S487" s="142"/>
      <c r="T487" s="142"/>
      <c r="U487" s="142"/>
      <c r="V487" s="142"/>
      <c r="W487" s="142"/>
      <c r="X487" s="142"/>
      <c r="Y487" s="142"/>
      <c r="Z487" s="142"/>
      <c r="AA487" s="142"/>
      <c r="AB487" s="143"/>
      <c r="AC487" s="142"/>
      <c r="AD487" s="143"/>
      <c r="AE487" s="142"/>
      <c r="AF487" s="143"/>
    </row>
    <row r="488" spans="1:32" ht="15.75" customHeight="1" x14ac:dyDescent="0.2">
      <c r="A488" s="135"/>
      <c r="B488" s="155"/>
      <c r="C488" s="135"/>
      <c r="D488" s="136"/>
      <c r="E488" s="136"/>
      <c r="F488" s="182"/>
      <c r="G488" s="163"/>
      <c r="H488" s="138"/>
      <c r="I488" s="138"/>
      <c r="J488" s="139"/>
      <c r="K488" s="164"/>
      <c r="L488" s="240"/>
      <c r="M488" s="241"/>
      <c r="N488" s="136"/>
      <c r="O488" s="139"/>
      <c r="P488" s="142"/>
      <c r="Q488" s="142"/>
      <c r="R488" s="143"/>
      <c r="S488" s="142"/>
      <c r="T488" s="142"/>
      <c r="U488" s="142"/>
      <c r="V488" s="142"/>
      <c r="W488" s="142"/>
      <c r="X488" s="142"/>
      <c r="Y488" s="142"/>
      <c r="Z488" s="142"/>
      <c r="AA488" s="142"/>
      <c r="AB488" s="143"/>
      <c r="AC488" s="142"/>
      <c r="AD488" s="143"/>
      <c r="AE488" s="142"/>
      <c r="AF488" s="143"/>
    </row>
    <row r="489" spans="1:32" ht="15.75" customHeight="1" x14ac:dyDescent="0.2">
      <c r="A489" s="135"/>
      <c r="B489" s="155"/>
      <c r="C489" s="135"/>
      <c r="D489" s="136"/>
      <c r="E489" s="136"/>
      <c r="F489" s="182"/>
      <c r="G489" s="163"/>
      <c r="H489" s="138"/>
      <c r="I489" s="138"/>
      <c r="J489" s="139"/>
      <c r="K489" s="164"/>
      <c r="L489" s="240"/>
      <c r="M489" s="241"/>
      <c r="N489" s="136"/>
      <c r="O489" s="139"/>
      <c r="P489" s="142"/>
      <c r="Q489" s="142"/>
      <c r="R489" s="143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3"/>
      <c r="AC489" s="142"/>
      <c r="AD489" s="143"/>
      <c r="AE489" s="142"/>
      <c r="AF489" s="143"/>
    </row>
    <row r="490" spans="1:32" ht="15.75" customHeight="1" x14ac:dyDescent="0.2">
      <c r="A490" s="135"/>
      <c r="B490" s="155"/>
      <c r="C490" s="135"/>
      <c r="D490" s="136"/>
      <c r="E490" s="136"/>
      <c r="F490" s="182"/>
      <c r="G490" s="163"/>
      <c r="H490" s="138"/>
      <c r="I490" s="138"/>
      <c r="J490" s="139"/>
      <c r="K490" s="164"/>
      <c r="L490" s="240"/>
      <c r="M490" s="241"/>
      <c r="N490" s="136"/>
      <c r="O490" s="139"/>
      <c r="P490" s="142"/>
      <c r="Q490" s="142"/>
      <c r="R490" s="143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3"/>
      <c r="AC490" s="142"/>
      <c r="AD490" s="143"/>
      <c r="AE490" s="142"/>
      <c r="AF490" s="143"/>
    </row>
    <row r="491" spans="1:32" ht="15.75" customHeight="1" x14ac:dyDescent="0.2">
      <c r="A491" s="135"/>
      <c r="B491" s="155"/>
      <c r="C491" s="135"/>
      <c r="D491" s="136"/>
      <c r="E491" s="136"/>
      <c r="F491" s="182"/>
      <c r="G491" s="163"/>
      <c r="H491" s="138"/>
      <c r="I491" s="138"/>
      <c r="J491" s="139"/>
      <c r="K491" s="164"/>
      <c r="L491" s="240"/>
      <c r="M491" s="241"/>
      <c r="N491" s="136"/>
      <c r="O491" s="139"/>
      <c r="P491" s="142"/>
      <c r="Q491" s="142"/>
      <c r="R491" s="143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3"/>
      <c r="AC491" s="142"/>
      <c r="AD491" s="143"/>
      <c r="AE491" s="142"/>
      <c r="AF491" s="143"/>
    </row>
    <row r="492" spans="1:32" ht="15.75" customHeight="1" x14ac:dyDescent="0.2">
      <c r="A492" s="135"/>
      <c r="B492" s="155"/>
      <c r="C492" s="135"/>
      <c r="D492" s="136"/>
      <c r="E492" s="136"/>
      <c r="F492" s="182"/>
      <c r="G492" s="163"/>
      <c r="H492" s="138"/>
      <c r="I492" s="138"/>
      <c r="J492" s="139"/>
      <c r="K492" s="164"/>
      <c r="L492" s="240"/>
      <c r="M492" s="241"/>
      <c r="N492" s="136"/>
      <c r="O492" s="139"/>
      <c r="P492" s="142"/>
      <c r="Q492" s="142"/>
      <c r="R492" s="143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3"/>
      <c r="AC492" s="142"/>
      <c r="AD492" s="143"/>
      <c r="AE492" s="142"/>
      <c r="AF492" s="143"/>
    </row>
    <row r="493" spans="1:32" ht="15.75" customHeight="1" x14ac:dyDescent="0.2">
      <c r="A493" s="135"/>
      <c r="B493" s="155"/>
      <c r="C493" s="135"/>
      <c r="D493" s="136"/>
      <c r="E493" s="136"/>
      <c r="F493" s="182"/>
      <c r="G493" s="163"/>
      <c r="H493" s="138"/>
      <c r="I493" s="138"/>
      <c r="J493" s="139"/>
      <c r="K493" s="164"/>
      <c r="L493" s="240"/>
      <c r="M493" s="241"/>
      <c r="N493" s="136"/>
      <c r="O493" s="139"/>
      <c r="P493" s="142"/>
      <c r="Q493" s="142"/>
      <c r="R493" s="143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3"/>
      <c r="AC493" s="142"/>
      <c r="AD493" s="143"/>
      <c r="AE493" s="142"/>
      <c r="AF493" s="143"/>
    </row>
    <row r="494" spans="1:32" ht="15.75" customHeight="1" x14ac:dyDescent="0.2">
      <c r="A494" s="135"/>
      <c r="B494" s="155"/>
      <c r="C494" s="135"/>
      <c r="D494" s="136"/>
      <c r="E494" s="136"/>
      <c r="F494" s="182"/>
      <c r="G494" s="163"/>
      <c r="H494" s="138"/>
      <c r="I494" s="138"/>
      <c r="J494" s="139"/>
      <c r="K494" s="164"/>
      <c r="L494" s="240"/>
      <c r="M494" s="241"/>
      <c r="N494" s="136"/>
      <c r="O494" s="139"/>
      <c r="P494" s="142"/>
      <c r="Q494" s="142"/>
      <c r="R494" s="143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3"/>
      <c r="AC494" s="142"/>
      <c r="AD494" s="143"/>
      <c r="AE494" s="142"/>
      <c r="AF494" s="143"/>
    </row>
    <row r="495" spans="1:32" ht="15.75" customHeight="1" x14ac:dyDescent="0.2">
      <c r="A495" s="135"/>
      <c r="B495" s="155"/>
      <c r="C495" s="135"/>
      <c r="D495" s="136"/>
      <c r="E495" s="136"/>
      <c r="F495" s="182"/>
      <c r="G495" s="163"/>
      <c r="H495" s="138"/>
      <c r="I495" s="138"/>
      <c r="J495" s="139"/>
      <c r="K495" s="164"/>
      <c r="L495" s="240"/>
      <c r="M495" s="241"/>
      <c r="N495" s="136"/>
      <c r="O495" s="139"/>
      <c r="P495" s="142"/>
      <c r="Q495" s="142"/>
      <c r="R495" s="143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3"/>
      <c r="AC495" s="142"/>
      <c r="AD495" s="143"/>
      <c r="AE495" s="142"/>
      <c r="AF495" s="143"/>
    </row>
    <row r="496" spans="1:32" ht="15.75" customHeight="1" x14ac:dyDescent="0.2">
      <c r="A496" s="135"/>
      <c r="B496" s="155"/>
      <c r="C496" s="135"/>
      <c r="D496" s="136"/>
      <c r="E496" s="136"/>
      <c r="F496" s="182"/>
      <c r="G496" s="163"/>
      <c r="H496" s="138"/>
      <c r="I496" s="138"/>
      <c r="J496" s="139"/>
      <c r="K496" s="164"/>
      <c r="L496" s="240"/>
      <c r="M496" s="241"/>
      <c r="N496" s="136"/>
      <c r="O496" s="139"/>
      <c r="P496" s="142"/>
      <c r="Q496" s="142"/>
      <c r="R496" s="143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3"/>
      <c r="AC496" s="142"/>
      <c r="AD496" s="143"/>
      <c r="AE496" s="142"/>
      <c r="AF496" s="143"/>
    </row>
    <row r="497" spans="1:32" ht="15.75" customHeight="1" x14ac:dyDescent="0.2">
      <c r="A497" s="135"/>
      <c r="B497" s="155"/>
      <c r="C497" s="135"/>
      <c r="D497" s="136"/>
      <c r="E497" s="136"/>
      <c r="F497" s="182"/>
      <c r="G497" s="163"/>
      <c r="H497" s="138"/>
      <c r="I497" s="138"/>
      <c r="J497" s="139"/>
      <c r="K497" s="164"/>
      <c r="L497" s="240"/>
      <c r="M497" s="241"/>
      <c r="N497" s="136"/>
      <c r="O497" s="139"/>
      <c r="P497" s="142"/>
      <c r="Q497" s="142"/>
      <c r="R497" s="143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3"/>
      <c r="AC497" s="142"/>
      <c r="AD497" s="143"/>
      <c r="AE497" s="142"/>
      <c r="AF497" s="143"/>
    </row>
    <row r="498" spans="1:32" ht="15.75" customHeight="1" x14ac:dyDescent="0.2">
      <c r="A498" s="135"/>
      <c r="B498" s="155"/>
      <c r="C498" s="135"/>
      <c r="D498" s="136"/>
      <c r="E498" s="136"/>
      <c r="F498" s="182"/>
      <c r="G498" s="163"/>
      <c r="H498" s="138"/>
      <c r="I498" s="138"/>
      <c r="J498" s="139"/>
      <c r="K498" s="164"/>
      <c r="L498" s="240"/>
      <c r="M498" s="241"/>
      <c r="N498" s="136"/>
      <c r="O498" s="139"/>
      <c r="P498" s="142"/>
      <c r="Q498" s="142"/>
      <c r="R498" s="143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3"/>
      <c r="AC498" s="142"/>
      <c r="AD498" s="143"/>
      <c r="AE498" s="142"/>
      <c r="AF498" s="143"/>
    </row>
    <row r="499" spans="1:32" ht="15.75" customHeight="1" x14ac:dyDescent="0.2">
      <c r="A499" s="135"/>
      <c r="B499" s="155"/>
      <c r="C499" s="135"/>
      <c r="D499" s="136"/>
      <c r="E499" s="136"/>
      <c r="F499" s="182"/>
      <c r="G499" s="163"/>
      <c r="H499" s="138"/>
      <c r="I499" s="138"/>
      <c r="J499" s="139"/>
      <c r="K499" s="164"/>
      <c r="L499" s="240"/>
      <c r="M499" s="241"/>
      <c r="N499" s="136"/>
      <c r="O499" s="139"/>
      <c r="P499" s="142"/>
      <c r="Q499" s="142"/>
      <c r="R499" s="143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3"/>
      <c r="AC499" s="142"/>
      <c r="AD499" s="143"/>
      <c r="AE499" s="142"/>
      <c r="AF499" s="143"/>
    </row>
    <row r="500" spans="1:32" ht="15.75" customHeight="1" x14ac:dyDescent="0.2">
      <c r="A500" s="135"/>
      <c r="B500" s="155"/>
      <c r="C500" s="135"/>
      <c r="D500" s="136"/>
      <c r="E500" s="136"/>
      <c r="F500" s="182"/>
      <c r="G500" s="163"/>
      <c r="H500" s="138"/>
      <c r="I500" s="138"/>
      <c r="J500" s="139"/>
      <c r="K500" s="164"/>
      <c r="L500" s="240"/>
      <c r="M500" s="241"/>
      <c r="N500" s="136"/>
      <c r="O500" s="139"/>
      <c r="P500" s="142"/>
      <c r="Q500" s="142"/>
      <c r="R500" s="143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3"/>
      <c r="AC500" s="142"/>
      <c r="AD500" s="143"/>
      <c r="AE500" s="142"/>
      <c r="AF500" s="143"/>
    </row>
    <row r="501" spans="1:32" ht="15.75" customHeight="1" x14ac:dyDescent="0.2">
      <c r="A501" s="135"/>
      <c r="B501" s="155"/>
      <c r="C501" s="135"/>
      <c r="D501" s="136"/>
      <c r="E501" s="136"/>
      <c r="F501" s="182"/>
      <c r="G501" s="163"/>
      <c r="H501" s="138"/>
      <c r="I501" s="138"/>
      <c r="J501" s="139"/>
      <c r="K501" s="164"/>
      <c r="L501" s="240"/>
      <c r="M501" s="241"/>
      <c r="N501" s="136"/>
      <c r="O501" s="139"/>
      <c r="P501" s="142"/>
      <c r="Q501" s="142"/>
      <c r="R501" s="143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3"/>
      <c r="AC501" s="142"/>
      <c r="AD501" s="143"/>
      <c r="AE501" s="142"/>
      <c r="AF501" s="143"/>
    </row>
    <row r="502" spans="1:32" ht="15.75" customHeight="1" x14ac:dyDescent="0.2">
      <c r="A502" s="135"/>
      <c r="B502" s="155"/>
      <c r="C502" s="135"/>
      <c r="D502" s="136"/>
      <c r="E502" s="136"/>
      <c r="F502" s="182"/>
      <c r="G502" s="163"/>
      <c r="H502" s="138"/>
      <c r="I502" s="138"/>
      <c r="J502" s="139"/>
      <c r="K502" s="164"/>
      <c r="L502" s="240"/>
      <c r="M502" s="241"/>
      <c r="N502" s="136"/>
      <c r="O502" s="139"/>
      <c r="P502" s="142"/>
      <c r="Q502" s="142"/>
      <c r="R502" s="143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3"/>
      <c r="AC502" s="142"/>
      <c r="AD502" s="143"/>
      <c r="AE502" s="142"/>
      <c r="AF502" s="143"/>
    </row>
    <row r="503" spans="1:32" ht="15.75" customHeight="1" x14ac:dyDescent="0.2">
      <c r="A503" s="135"/>
      <c r="B503" s="155"/>
      <c r="C503" s="135"/>
      <c r="D503" s="136"/>
      <c r="E503" s="136"/>
      <c r="F503" s="182"/>
      <c r="G503" s="163"/>
      <c r="H503" s="138"/>
      <c r="I503" s="138"/>
      <c r="J503" s="139"/>
      <c r="K503" s="164"/>
      <c r="L503" s="240"/>
      <c r="M503" s="241"/>
      <c r="N503" s="136"/>
      <c r="O503" s="139"/>
      <c r="P503" s="142"/>
      <c r="Q503" s="142"/>
      <c r="R503" s="143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3"/>
      <c r="AC503" s="142"/>
      <c r="AD503" s="143"/>
      <c r="AE503" s="142"/>
      <c r="AF503" s="143"/>
    </row>
    <row r="504" spans="1:32" ht="15.75" customHeight="1" x14ac:dyDescent="0.2">
      <c r="A504" s="135"/>
      <c r="B504" s="155"/>
      <c r="C504" s="135"/>
      <c r="D504" s="136"/>
      <c r="E504" s="136"/>
      <c r="F504" s="182"/>
      <c r="G504" s="163"/>
      <c r="H504" s="138"/>
      <c r="I504" s="138"/>
      <c r="J504" s="139"/>
      <c r="K504" s="164"/>
      <c r="L504" s="240"/>
      <c r="M504" s="241"/>
      <c r="N504" s="136"/>
      <c r="O504" s="139"/>
      <c r="P504" s="142"/>
      <c r="Q504" s="142"/>
      <c r="R504" s="143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3"/>
      <c r="AC504" s="142"/>
      <c r="AD504" s="143"/>
      <c r="AE504" s="142"/>
      <c r="AF504" s="143"/>
    </row>
    <row r="505" spans="1:32" ht="15.75" customHeight="1" x14ac:dyDescent="0.2">
      <c r="A505" s="135"/>
      <c r="B505" s="155"/>
      <c r="C505" s="135"/>
      <c r="D505" s="136"/>
      <c r="E505" s="136"/>
      <c r="F505" s="182"/>
      <c r="G505" s="163"/>
      <c r="H505" s="138"/>
      <c r="I505" s="138"/>
      <c r="J505" s="139"/>
      <c r="K505" s="164"/>
      <c r="L505" s="240"/>
      <c r="M505" s="241"/>
      <c r="N505" s="136"/>
      <c r="O505" s="139"/>
      <c r="P505" s="142"/>
      <c r="Q505" s="142"/>
      <c r="R505" s="143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3"/>
      <c r="AC505" s="142"/>
      <c r="AD505" s="143"/>
      <c r="AE505" s="142"/>
      <c r="AF505" s="143"/>
    </row>
    <row r="506" spans="1:32" ht="15.75" customHeight="1" x14ac:dyDescent="0.2">
      <c r="A506" s="135"/>
      <c r="B506" s="155"/>
      <c r="C506" s="135"/>
      <c r="D506" s="136"/>
      <c r="E506" s="136"/>
      <c r="F506" s="182"/>
      <c r="G506" s="163"/>
      <c r="H506" s="138"/>
      <c r="I506" s="138"/>
      <c r="J506" s="139"/>
      <c r="K506" s="164"/>
      <c r="L506" s="240"/>
      <c r="M506" s="241"/>
      <c r="N506" s="136"/>
      <c r="O506" s="139"/>
      <c r="P506" s="142"/>
      <c r="Q506" s="142"/>
      <c r="R506" s="143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3"/>
      <c r="AC506" s="142"/>
      <c r="AD506" s="143"/>
      <c r="AE506" s="142"/>
      <c r="AF506" s="143"/>
    </row>
    <row r="507" spans="1:32" ht="15.75" customHeight="1" x14ac:dyDescent="0.2">
      <c r="A507" s="135"/>
      <c r="B507" s="155"/>
      <c r="C507" s="135"/>
      <c r="D507" s="136"/>
      <c r="E507" s="136"/>
      <c r="F507" s="182"/>
      <c r="G507" s="163"/>
      <c r="H507" s="138"/>
      <c r="I507" s="138"/>
      <c r="J507" s="139"/>
      <c r="K507" s="164"/>
      <c r="L507" s="240"/>
      <c r="M507" s="241"/>
      <c r="N507" s="136"/>
      <c r="O507" s="139"/>
      <c r="P507" s="142"/>
      <c r="Q507" s="142"/>
      <c r="R507" s="143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3"/>
      <c r="AC507" s="142"/>
      <c r="AD507" s="143"/>
      <c r="AE507" s="142"/>
      <c r="AF507" s="143"/>
    </row>
    <row r="508" spans="1:32" ht="15.75" customHeight="1" x14ac:dyDescent="0.2">
      <c r="A508" s="135"/>
      <c r="B508" s="155"/>
      <c r="C508" s="135"/>
      <c r="D508" s="136"/>
      <c r="E508" s="136"/>
      <c r="F508" s="182"/>
      <c r="G508" s="163"/>
      <c r="H508" s="138"/>
      <c r="I508" s="138"/>
      <c r="J508" s="139"/>
      <c r="K508" s="164"/>
      <c r="L508" s="240"/>
      <c r="M508" s="241"/>
      <c r="N508" s="136"/>
      <c r="O508" s="139"/>
      <c r="P508" s="142"/>
      <c r="Q508" s="142"/>
      <c r="R508" s="143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3"/>
      <c r="AC508" s="142"/>
      <c r="AD508" s="143"/>
      <c r="AE508" s="142"/>
      <c r="AF508" s="143"/>
    </row>
    <row r="509" spans="1:32" ht="15.75" customHeight="1" x14ac:dyDescent="0.2">
      <c r="A509" s="135"/>
      <c r="B509" s="155"/>
      <c r="C509" s="135"/>
      <c r="D509" s="136"/>
      <c r="E509" s="136"/>
      <c r="F509" s="182"/>
      <c r="G509" s="163"/>
      <c r="H509" s="138"/>
      <c r="I509" s="138"/>
      <c r="J509" s="139"/>
      <c r="K509" s="164"/>
      <c r="L509" s="240"/>
      <c r="M509" s="241"/>
      <c r="N509" s="136"/>
      <c r="O509" s="139"/>
      <c r="P509" s="142"/>
      <c r="Q509" s="142"/>
      <c r="R509" s="143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3"/>
      <c r="AC509" s="142"/>
      <c r="AD509" s="143"/>
      <c r="AE509" s="142"/>
      <c r="AF509" s="143"/>
    </row>
    <row r="510" spans="1:32" ht="15.75" customHeight="1" x14ac:dyDescent="0.2">
      <c r="A510" s="135"/>
      <c r="B510" s="155"/>
      <c r="C510" s="135"/>
      <c r="D510" s="136"/>
      <c r="E510" s="136"/>
      <c r="F510" s="182"/>
      <c r="G510" s="163"/>
      <c r="H510" s="138"/>
      <c r="I510" s="138"/>
      <c r="J510" s="139"/>
      <c r="K510" s="164"/>
      <c r="L510" s="240"/>
      <c r="M510" s="241"/>
      <c r="N510" s="136"/>
      <c r="O510" s="139"/>
      <c r="P510" s="142"/>
      <c r="Q510" s="142"/>
      <c r="R510" s="143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3"/>
      <c r="AC510" s="142"/>
      <c r="AD510" s="143"/>
      <c r="AE510" s="142"/>
      <c r="AF510" s="143"/>
    </row>
    <row r="511" spans="1:32" ht="15.75" customHeight="1" x14ac:dyDescent="0.2">
      <c r="A511" s="135"/>
      <c r="B511" s="155"/>
      <c r="C511" s="135"/>
      <c r="D511" s="136"/>
      <c r="E511" s="136"/>
      <c r="F511" s="182"/>
      <c r="G511" s="163"/>
      <c r="H511" s="138"/>
      <c r="I511" s="138"/>
      <c r="J511" s="139"/>
      <c r="K511" s="164"/>
      <c r="L511" s="240"/>
      <c r="M511" s="241"/>
      <c r="N511" s="136"/>
      <c r="O511" s="139"/>
      <c r="P511" s="142"/>
      <c r="Q511" s="142"/>
      <c r="R511" s="143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3"/>
      <c r="AC511" s="142"/>
      <c r="AD511" s="143"/>
      <c r="AE511" s="142"/>
      <c r="AF511" s="143"/>
    </row>
    <row r="512" spans="1:32" ht="15.75" customHeight="1" x14ac:dyDescent="0.2">
      <c r="A512" s="135"/>
      <c r="B512" s="155"/>
      <c r="C512" s="135"/>
      <c r="D512" s="136"/>
      <c r="E512" s="136"/>
      <c r="F512" s="182"/>
      <c r="G512" s="163"/>
      <c r="H512" s="138"/>
      <c r="I512" s="138"/>
      <c r="J512" s="139"/>
      <c r="K512" s="164"/>
      <c r="L512" s="240"/>
      <c r="M512" s="241"/>
      <c r="N512" s="136"/>
      <c r="O512" s="139"/>
      <c r="P512" s="142"/>
      <c r="Q512" s="142"/>
      <c r="R512" s="143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3"/>
      <c r="AC512" s="142"/>
      <c r="AD512" s="143"/>
      <c r="AE512" s="142"/>
      <c r="AF512" s="143"/>
    </row>
    <row r="513" spans="1:32" ht="15.75" customHeight="1" x14ac:dyDescent="0.2">
      <c r="A513" s="135"/>
      <c r="B513" s="155"/>
      <c r="C513" s="135"/>
      <c r="D513" s="136"/>
      <c r="E513" s="136"/>
      <c r="F513" s="182"/>
      <c r="G513" s="163"/>
      <c r="H513" s="138"/>
      <c r="I513" s="138"/>
      <c r="J513" s="139"/>
      <c r="K513" s="164"/>
      <c r="L513" s="240"/>
      <c r="M513" s="241"/>
      <c r="N513" s="136"/>
      <c r="O513" s="139"/>
      <c r="P513" s="142"/>
      <c r="Q513" s="142"/>
      <c r="R513" s="143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3"/>
      <c r="AC513" s="142"/>
      <c r="AD513" s="143"/>
      <c r="AE513" s="142"/>
      <c r="AF513" s="143"/>
    </row>
    <row r="514" spans="1:32" ht="15.75" customHeight="1" x14ac:dyDescent="0.2">
      <c r="A514" s="135"/>
      <c r="B514" s="155"/>
      <c r="C514" s="135"/>
      <c r="D514" s="136"/>
      <c r="E514" s="136"/>
      <c r="F514" s="182"/>
      <c r="G514" s="163"/>
      <c r="H514" s="138"/>
      <c r="I514" s="138"/>
      <c r="J514" s="139"/>
      <c r="K514" s="164"/>
      <c r="L514" s="240"/>
      <c r="M514" s="241"/>
      <c r="N514" s="136"/>
      <c r="O514" s="139"/>
      <c r="P514" s="142"/>
      <c r="Q514" s="142"/>
      <c r="R514" s="143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3"/>
      <c r="AC514" s="142"/>
      <c r="AD514" s="143"/>
      <c r="AE514" s="142"/>
      <c r="AF514" s="143"/>
    </row>
    <row r="515" spans="1:32" ht="15.75" customHeight="1" x14ac:dyDescent="0.2">
      <c r="A515" s="135"/>
      <c r="B515" s="155"/>
      <c r="C515" s="135"/>
      <c r="D515" s="136"/>
      <c r="E515" s="136"/>
      <c r="F515" s="182"/>
      <c r="G515" s="163"/>
      <c r="H515" s="138"/>
      <c r="I515" s="138"/>
      <c r="J515" s="139"/>
      <c r="K515" s="164"/>
      <c r="L515" s="240"/>
      <c r="M515" s="241"/>
      <c r="N515" s="136"/>
      <c r="O515" s="139"/>
      <c r="P515" s="142"/>
      <c r="Q515" s="142"/>
      <c r="R515" s="143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3"/>
      <c r="AC515" s="142"/>
      <c r="AD515" s="143"/>
      <c r="AE515" s="142"/>
      <c r="AF515" s="143"/>
    </row>
    <row r="516" spans="1:32" ht="15.75" customHeight="1" x14ac:dyDescent="0.2">
      <c r="A516" s="135"/>
      <c r="B516" s="155"/>
      <c r="C516" s="135"/>
      <c r="D516" s="136"/>
      <c r="E516" s="136"/>
      <c r="F516" s="182"/>
      <c r="G516" s="163"/>
      <c r="H516" s="138"/>
      <c r="I516" s="138"/>
      <c r="J516" s="139"/>
      <c r="K516" s="164"/>
      <c r="L516" s="240"/>
      <c r="M516" s="241"/>
      <c r="N516" s="136"/>
      <c r="O516" s="139"/>
      <c r="P516" s="142"/>
      <c r="Q516" s="142"/>
      <c r="R516" s="143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3"/>
      <c r="AC516" s="142"/>
      <c r="AD516" s="143"/>
      <c r="AE516" s="142"/>
      <c r="AF516" s="143"/>
    </row>
    <row r="517" spans="1:32" ht="15.75" customHeight="1" x14ac:dyDescent="0.2">
      <c r="A517" s="135"/>
      <c r="B517" s="155"/>
      <c r="C517" s="135"/>
      <c r="D517" s="136"/>
      <c r="E517" s="136"/>
      <c r="F517" s="182"/>
      <c r="G517" s="163"/>
      <c r="H517" s="138"/>
      <c r="I517" s="138"/>
      <c r="J517" s="139"/>
      <c r="K517" s="164"/>
      <c r="L517" s="240"/>
      <c r="M517" s="241"/>
      <c r="N517" s="136"/>
      <c r="O517" s="139"/>
      <c r="P517" s="142"/>
      <c r="Q517" s="142"/>
      <c r="R517" s="143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3"/>
      <c r="AC517" s="142"/>
      <c r="AD517" s="143"/>
      <c r="AE517" s="142"/>
      <c r="AF517" s="143"/>
    </row>
    <row r="518" spans="1:32" ht="15.75" customHeight="1" x14ac:dyDescent="0.2">
      <c r="A518" s="135"/>
      <c r="B518" s="155"/>
      <c r="C518" s="135"/>
      <c r="D518" s="136"/>
      <c r="E518" s="136"/>
      <c r="F518" s="182"/>
      <c r="G518" s="163"/>
      <c r="H518" s="138"/>
      <c r="I518" s="138"/>
      <c r="J518" s="139"/>
      <c r="K518" s="164"/>
      <c r="L518" s="240"/>
      <c r="M518" s="241"/>
      <c r="N518" s="136"/>
      <c r="O518" s="139"/>
      <c r="P518" s="142"/>
      <c r="Q518" s="142"/>
      <c r="R518" s="143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3"/>
      <c r="AC518" s="142"/>
      <c r="AD518" s="143"/>
      <c r="AE518" s="142"/>
      <c r="AF518" s="143"/>
    </row>
    <row r="519" spans="1:32" ht="15.75" customHeight="1" x14ac:dyDescent="0.2">
      <c r="A519" s="135"/>
      <c r="B519" s="155"/>
      <c r="C519" s="135"/>
      <c r="D519" s="136"/>
      <c r="E519" s="136"/>
      <c r="F519" s="182"/>
      <c r="G519" s="163"/>
      <c r="H519" s="138"/>
      <c r="I519" s="138"/>
      <c r="J519" s="139"/>
      <c r="K519" s="164"/>
      <c r="L519" s="240"/>
      <c r="M519" s="241"/>
      <c r="N519" s="136"/>
      <c r="O519" s="139"/>
      <c r="P519" s="142"/>
      <c r="Q519" s="142"/>
      <c r="R519" s="143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3"/>
      <c r="AC519" s="142"/>
      <c r="AD519" s="143"/>
      <c r="AE519" s="142"/>
      <c r="AF519" s="143"/>
    </row>
    <row r="520" spans="1:32" ht="15.75" customHeight="1" x14ac:dyDescent="0.2">
      <c r="A520" s="135"/>
      <c r="B520" s="155"/>
      <c r="C520" s="135"/>
      <c r="D520" s="136"/>
      <c r="E520" s="136"/>
      <c r="F520" s="182"/>
      <c r="G520" s="163"/>
      <c r="H520" s="138"/>
      <c r="I520" s="138"/>
      <c r="J520" s="139"/>
      <c r="K520" s="164"/>
      <c r="L520" s="240"/>
      <c r="M520" s="241"/>
      <c r="N520" s="136"/>
      <c r="O520" s="139"/>
      <c r="P520" s="142"/>
      <c r="Q520" s="142"/>
      <c r="R520" s="143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3"/>
      <c r="AC520" s="142"/>
      <c r="AD520" s="143"/>
      <c r="AE520" s="142"/>
      <c r="AF520" s="143"/>
    </row>
    <row r="521" spans="1:32" ht="15.75" customHeight="1" x14ac:dyDescent="0.2">
      <c r="A521" s="135"/>
      <c r="B521" s="155"/>
      <c r="C521" s="135"/>
      <c r="D521" s="136"/>
      <c r="E521" s="136"/>
      <c r="F521" s="182"/>
      <c r="G521" s="163"/>
      <c r="H521" s="138"/>
      <c r="I521" s="138"/>
      <c r="J521" s="139"/>
      <c r="K521" s="164"/>
      <c r="L521" s="240"/>
      <c r="M521" s="241"/>
      <c r="N521" s="136"/>
      <c r="O521" s="139"/>
      <c r="P521" s="142"/>
      <c r="Q521" s="142"/>
      <c r="R521" s="143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3"/>
      <c r="AC521" s="142"/>
      <c r="AD521" s="143"/>
      <c r="AE521" s="142"/>
      <c r="AF521" s="143"/>
    </row>
    <row r="522" spans="1:32" ht="15.75" customHeight="1" x14ac:dyDescent="0.2">
      <c r="A522" s="135"/>
      <c r="B522" s="155"/>
      <c r="C522" s="135"/>
      <c r="D522" s="136"/>
      <c r="E522" s="136"/>
      <c r="F522" s="182"/>
      <c r="G522" s="163"/>
      <c r="H522" s="138"/>
      <c r="I522" s="138"/>
      <c r="J522" s="139"/>
      <c r="K522" s="164"/>
      <c r="L522" s="240"/>
      <c r="M522" s="241"/>
      <c r="N522" s="136"/>
      <c r="O522" s="139"/>
      <c r="P522" s="142"/>
      <c r="Q522" s="142"/>
      <c r="R522" s="143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3"/>
      <c r="AC522" s="142"/>
      <c r="AD522" s="143"/>
      <c r="AE522" s="142"/>
      <c r="AF522" s="143"/>
    </row>
    <row r="523" spans="1:32" ht="15.75" customHeight="1" x14ac:dyDescent="0.2">
      <c r="A523" s="135"/>
      <c r="B523" s="155"/>
      <c r="C523" s="135"/>
      <c r="D523" s="136"/>
      <c r="E523" s="136"/>
      <c r="F523" s="182"/>
      <c r="G523" s="163"/>
      <c r="H523" s="138"/>
      <c r="I523" s="138"/>
      <c r="J523" s="139"/>
      <c r="K523" s="164"/>
      <c r="L523" s="240"/>
      <c r="M523" s="241"/>
      <c r="N523" s="136"/>
      <c r="O523" s="139"/>
      <c r="P523" s="142"/>
      <c r="Q523" s="142"/>
      <c r="R523" s="143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3"/>
      <c r="AC523" s="142"/>
      <c r="AD523" s="143"/>
      <c r="AE523" s="142"/>
      <c r="AF523" s="143"/>
    </row>
    <row r="524" spans="1:32" ht="15.75" customHeight="1" x14ac:dyDescent="0.2">
      <c r="A524" s="135"/>
      <c r="B524" s="155"/>
      <c r="C524" s="135"/>
      <c r="D524" s="136"/>
      <c r="E524" s="136"/>
      <c r="F524" s="182"/>
      <c r="G524" s="163"/>
      <c r="H524" s="138"/>
      <c r="I524" s="138"/>
      <c r="J524" s="139"/>
      <c r="K524" s="164"/>
      <c r="L524" s="240"/>
      <c r="M524" s="241"/>
      <c r="N524" s="136"/>
      <c r="O524" s="139"/>
      <c r="P524" s="142"/>
      <c r="Q524" s="142"/>
      <c r="R524" s="143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3"/>
      <c r="AC524" s="142"/>
      <c r="AD524" s="143"/>
      <c r="AE524" s="142"/>
      <c r="AF524" s="143"/>
    </row>
    <row r="525" spans="1:32" ht="15.75" customHeight="1" x14ac:dyDescent="0.2">
      <c r="A525" s="135"/>
      <c r="B525" s="155"/>
      <c r="C525" s="135"/>
      <c r="D525" s="136"/>
      <c r="E525" s="136"/>
      <c r="F525" s="182"/>
      <c r="G525" s="163"/>
      <c r="H525" s="138"/>
      <c r="I525" s="138"/>
      <c r="J525" s="139"/>
      <c r="K525" s="164"/>
      <c r="L525" s="240"/>
      <c r="M525" s="241"/>
      <c r="N525" s="136"/>
      <c r="O525" s="139"/>
      <c r="P525" s="142"/>
      <c r="Q525" s="142"/>
      <c r="R525" s="143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3"/>
      <c r="AC525" s="142"/>
      <c r="AD525" s="143"/>
      <c r="AE525" s="142"/>
      <c r="AF525" s="143"/>
    </row>
    <row r="526" spans="1:32" ht="15.75" customHeight="1" x14ac:dyDescent="0.2">
      <c r="A526" s="135"/>
      <c r="B526" s="155"/>
      <c r="C526" s="135"/>
      <c r="D526" s="136"/>
      <c r="E526" s="136"/>
      <c r="F526" s="182"/>
      <c r="G526" s="163"/>
      <c r="H526" s="138"/>
      <c r="I526" s="138"/>
      <c r="J526" s="139"/>
      <c r="K526" s="164"/>
      <c r="L526" s="240"/>
      <c r="M526" s="241"/>
      <c r="N526" s="136"/>
      <c r="O526" s="139"/>
      <c r="P526" s="142"/>
      <c r="Q526" s="142"/>
      <c r="R526" s="143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3"/>
      <c r="AC526" s="142"/>
      <c r="AD526" s="143"/>
      <c r="AE526" s="142"/>
      <c r="AF526" s="143"/>
    </row>
    <row r="527" spans="1:32" ht="15.75" customHeight="1" x14ac:dyDescent="0.2">
      <c r="A527" s="135"/>
      <c r="B527" s="155"/>
      <c r="C527" s="135"/>
      <c r="D527" s="136"/>
      <c r="E527" s="136"/>
      <c r="F527" s="182"/>
      <c r="G527" s="163"/>
      <c r="H527" s="138"/>
      <c r="I527" s="138"/>
      <c r="J527" s="139"/>
      <c r="K527" s="164"/>
      <c r="L527" s="240"/>
      <c r="M527" s="241"/>
      <c r="N527" s="136"/>
      <c r="O527" s="139"/>
      <c r="P527" s="142"/>
      <c r="Q527" s="142"/>
      <c r="R527" s="143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3"/>
      <c r="AC527" s="142"/>
      <c r="AD527" s="143"/>
      <c r="AE527" s="142"/>
      <c r="AF527" s="143"/>
    </row>
    <row r="528" spans="1:32" ht="15.75" customHeight="1" x14ac:dyDescent="0.2">
      <c r="A528" s="135"/>
      <c r="B528" s="155"/>
      <c r="C528" s="135"/>
      <c r="D528" s="136"/>
      <c r="E528" s="136"/>
      <c r="F528" s="182"/>
      <c r="G528" s="163"/>
      <c r="H528" s="138"/>
      <c r="I528" s="138"/>
      <c r="J528" s="139"/>
      <c r="K528" s="164"/>
      <c r="L528" s="240"/>
      <c r="M528" s="241"/>
      <c r="N528" s="136"/>
      <c r="O528" s="139"/>
      <c r="P528" s="142"/>
      <c r="Q528" s="142"/>
      <c r="R528" s="143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3"/>
      <c r="AC528" s="142"/>
      <c r="AD528" s="143"/>
      <c r="AE528" s="142"/>
      <c r="AF528" s="143"/>
    </row>
    <row r="529" spans="1:32" ht="15.75" customHeight="1" x14ac:dyDescent="0.2">
      <c r="A529" s="135"/>
      <c r="B529" s="155"/>
      <c r="C529" s="135"/>
      <c r="D529" s="136"/>
      <c r="E529" s="136"/>
      <c r="F529" s="182"/>
      <c r="G529" s="163"/>
      <c r="H529" s="138"/>
      <c r="I529" s="138"/>
      <c r="J529" s="139"/>
      <c r="K529" s="164"/>
      <c r="L529" s="240"/>
      <c r="M529" s="241"/>
      <c r="N529" s="136"/>
      <c r="O529" s="139"/>
      <c r="P529" s="142"/>
      <c r="Q529" s="142"/>
      <c r="R529" s="143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3"/>
      <c r="AC529" s="142"/>
      <c r="AD529" s="143"/>
      <c r="AE529" s="142"/>
      <c r="AF529" s="143"/>
    </row>
    <row r="530" spans="1:32" ht="15.75" customHeight="1" x14ac:dyDescent="0.2">
      <c r="A530" s="135"/>
      <c r="B530" s="155"/>
      <c r="C530" s="135"/>
      <c r="D530" s="136"/>
      <c r="E530" s="136"/>
      <c r="F530" s="182"/>
      <c r="G530" s="163"/>
      <c r="H530" s="138"/>
      <c r="I530" s="138"/>
      <c r="J530" s="139"/>
      <c r="K530" s="164"/>
      <c r="L530" s="240"/>
      <c r="M530" s="241"/>
      <c r="N530" s="136"/>
      <c r="O530" s="139"/>
      <c r="P530" s="142"/>
      <c r="Q530" s="142"/>
      <c r="R530" s="143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3"/>
      <c r="AC530" s="142"/>
      <c r="AD530" s="143"/>
      <c r="AE530" s="142"/>
      <c r="AF530" s="143"/>
    </row>
    <row r="531" spans="1:32" ht="15.75" customHeight="1" x14ac:dyDescent="0.2">
      <c r="A531" s="135"/>
      <c r="B531" s="155"/>
      <c r="C531" s="135"/>
      <c r="D531" s="136"/>
      <c r="E531" s="136"/>
      <c r="F531" s="182"/>
      <c r="G531" s="163"/>
      <c r="H531" s="138"/>
      <c r="I531" s="138"/>
      <c r="J531" s="139"/>
      <c r="K531" s="164"/>
      <c r="L531" s="240"/>
      <c r="M531" s="241"/>
      <c r="N531" s="136"/>
      <c r="O531" s="139"/>
      <c r="P531" s="142"/>
      <c r="Q531" s="142"/>
      <c r="R531" s="143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3"/>
      <c r="AC531" s="142"/>
      <c r="AD531" s="143"/>
      <c r="AE531" s="142"/>
      <c r="AF531" s="143"/>
    </row>
    <row r="532" spans="1:32" ht="15.75" customHeight="1" x14ac:dyDescent="0.2">
      <c r="A532" s="135"/>
      <c r="B532" s="155"/>
      <c r="C532" s="135"/>
      <c r="D532" s="136"/>
      <c r="E532" s="136"/>
      <c r="F532" s="182"/>
      <c r="G532" s="163"/>
      <c r="H532" s="138"/>
      <c r="I532" s="138"/>
      <c r="J532" s="139"/>
      <c r="K532" s="164"/>
      <c r="L532" s="240"/>
      <c r="M532" s="241"/>
      <c r="N532" s="136"/>
      <c r="O532" s="139"/>
      <c r="P532" s="142"/>
      <c r="Q532" s="142"/>
      <c r="R532" s="143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3"/>
      <c r="AC532" s="142"/>
      <c r="AD532" s="143"/>
      <c r="AE532" s="142"/>
      <c r="AF532" s="143"/>
    </row>
    <row r="533" spans="1:32" ht="15.75" customHeight="1" x14ac:dyDescent="0.2">
      <c r="A533" s="135"/>
      <c r="B533" s="155"/>
      <c r="C533" s="135"/>
      <c r="D533" s="136"/>
      <c r="E533" s="136"/>
      <c r="F533" s="182"/>
      <c r="G533" s="163"/>
      <c r="H533" s="138"/>
      <c r="I533" s="138"/>
      <c r="J533" s="139"/>
      <c r="K533" s="164"/>
      <c r="L533" s="240"/>
      <c r="M533" s="241"/>
      <c r="N533" s="136"/>
      <c r="O533" s="139"/>
      <c r="P533" s="142"/>
      <c r="Q533" s="142"/>
      <c r="R533" s="143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3"/>
      <c r="AC533" s="142"/>
      <c r="AD533" s="143"/>
      <c r="AE533" s="142"/>
      <c r="AF533" s="143"/>
    </row>
    <row r="534" spans="1:32" ht="15.75" customHeight="1" x14ac:dyDescent="0.2">
      <c r="A534" s="135"/>
      <c r="B534" s="155"/>
      <c r="C534" s="135"/>
      <c r="D534" s="136"/>
      <c r="E534" s="136"/>
      <c r="F534" s="182"/>
      <c r="G534" s="163"/>
      <c r="H534" s="138"/>
      <c r="I534" s="138"/>
      <c r="J534" s="139"/>
      <c r="K534" s="164"/>
      <c r="L534" s="240"/>
      <c r="M534" s="241"/>
      <c r="N534" s="136"/>
      <c r="O534" s="139"/>
      <c r="P534" s="142"/>
      <c r="Q534" s="142"/>
      <c r="R534" s="143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3"/>
      <c r="AC534" s="142"/>
      <c r="AD534" s="143"/>
      <c r="AE534" s="142"/>
      <c r="AF534" s="143"/>
    </row>
    <row r="535" spans="1:32" ht="15.75" customHeight="1" x14ac:dyDescent="0.2">
      <c r="A535" s="135"/>
      <c r="B535" s="155"/>
      <c r="C535" s="135"/>
      <c r="D535" s="136"/>
      <c r="E535" s="136"/>
      <c r="F535" s="182"/>
      <c r="G535" s="163"/>
      <c r="H535" s="138"/>
      <c r="I535" s="138"/>
      <c r="J535" s="139"/>
      <c r="K535" s="164"/>
      <c r="L535" s="240"/>
      <c r="M535" s="241"/>
      <c r="N535" s="136"/>
      <c r="O535" s="139"/>
      <c r="P535" s="142"/>
      <c r="Q535" s="142"/>
      <c r="R535" s="143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3"/>
      <c r="AC535" s="142"/>
      <c r="AD535" s="143"/>
      <c r="AE535" s="142"/>
      <c r="AF535" s="143"/>
    </row>
    <row r="536" spans="1:32" ht="15.75" customHeight="1" x14ac:dyDescent="0.2">
      <c r="A536" s="135"/>
      <c r="B536" s="155"/>
      <c r="C536" s="135"/>
      <c r="D536" s="136"/>
      <c r="E536" s="136"/>
      <c r="F536" s="182"/>
      <c r="G536" s="163"/>
      <c r="H536" s="138"/>
      <c r="I536" s="138"/>
      <c r="J536" s="139"/>
      <c r="K536" s="164"/>
      <c r="L536" s="240"/>
      <c r="M536" s="241"/>
      <c r="N536" s="136"/>
      <c r="O536" s="139"/>
      <c r="P536" s="142"/>
      <c r="Q536" s="142"/>
      <c r="R536" s="143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3"/>
      <c r="AC536" s="142"/>
      <c r="AD536" s="143"/>
      <c r="AE536" s="142"/>
      <c r="AF536" s="143"/>
    </row>
    <row r="537" spans="1:32" ht="15.75" customHeight="1" x14ac:dyDescent="0.2">
      <c r="A537" s="135"/>
      <c r="B537" s="155"/>
      <c r="C537" s="135"/>
      <c r="D537" s="136"/>
      <c r="E537" s="136"/>
      <c r="F537" s="182"/>
      <c r="G537" s="163"/>
      <c r="H537" s="138"/>
      <c r="I537" s="138"/>
      <c r="J537" s="139"/>
      <c r="K537" s="164"/>
      <c r="L537" s="240"/>
      <c r="M537" s="241"/>
      <c r="N537" s="136"/>
      <c r="O537" s="139"/>
      <c r="P537" s="142"/>
      <c r="Q537" s="142"/>
      <c r="R537" s="143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3"/>
      <c r="AC537" s="142"/>
      <c r="AD537" s="143"/>
      <c r="AE537" s="142"/>
      <c r="AF537" s="143"/>
    </row>
    <row r="538" spans="1:32" ht="15.75" customHeight="1" x14ac:dyDescent="0.2">
      <c r="A538" s="135"/>
      <c r="B538" s="155"/>
      <c r="C538" s="135"/>
      <c r="D538" s="136"/>
      <c r="E538" s="136"/>
      <c r="F538" s="182"/>
      <c r="G538" s="163"/>
      <c r="H538" s="138"/>
      <c r="I538" s="138"/>
      <c r="J538" s="139"/>
      <c r="K538" s="164"/>
      <c r="L538" s="240"/>
      <c r="M538" s="241"/>
      <c r="N538" s="136"/>
      <c r="O538" s="139"/>
      <c r="P538" s="142"/>
      <c r="Q538" s="142"/>
      <c r="R538" s="143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3"/>
      <c r="AC538" s="142"/>
      <c r="AD538" s="143"/>
      <c r="AE538" s="142"/>
      <c r="AF538" s="143"/>
    </row>
    <row r="539" spans="1:32" ht="15.75" customHeight="1" x14ac:dyDescent="0.2">
      <c r="A539" s="135"/>
      <c r="B539" s="155"/>
      <c r="C539" s="135"/>
      <c r="D539" s="136"/>
      <c r="E539" s="136"/>
      <c r="F539" s="182"/>
      <c r="G539" s="163"/>
      <c r="H539" s="138"/>
      <c r="I539" s="138"/>
      <c r="J539" s="139"/>
      <c r="K539" s="164"/>
      <c r="L539" s="240"/>
      <c r="M539" s="241"/>
      <c r="N539" s="136"/>
      <c r="O539" s="139"/>
      <c r="P539" s="142"/>
      <c r="Q539" s="142"/>
      <c r="R539" s="143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3"/>
      <c r="AC539" s="142"/>
      <c r="AD539" s="143"/>
      <c r="AE539" s="142"/>
      <c r="AF539" s="143"/>
    </row>
    <row r="540" spans="1:32" ht="15.75" customHeight="1" x14ac:dyDescent="0.2">
      <c r="A540" s="135"/>
      <c r="B540" s="155"/>
      <c r="C540" s="135"/>
      <c r="D540" s="136"/>
      <c r="E540" s="136"/>
      <c r="F540" s="182"/>
      <c r="G540" s="163"/>
      <c r="H540" s="138"/>
      <c r="I540" s="138"/>
      <c r="J540" s="139"/>
      <c r="K540" s="164"/>
      <c r="L540" s="240"/>
      <c r="M540" s="241"/>
      <c r="N540" s="136"/>
      <c r="O540" s="139"/>
      <c r="P540" s="142"/>
      <c r="Q540" s="142"/>
      <c r="R540" s="143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3"/>
      <c r="AC540" s="142"/>
      <c r="AD540" s="143"/>
      <c r="AE540" s="142"/>
      <c r="AF540" s="143"/>
    </row>
    <row r="541" spans="1:32" ht="15.75" customHeight="1" x14ac:dyDescent="0.2">
      <c r="A541" s="135"/>
      <c r="B541" s="155"/>
      <c r="C541" s="135"/>
      <c r="D541" s="136"/>
      <c r="E541" s="136"/>
      <c r="F541" s="182"/>
      <c r="G541" s="163"/>
      <c r="H541" s="138"/>
      <c r="I541" s="138"/>
      <c r="J541" s="139"/>
      <c r="K541" s="164"/>
      <c r="L541" s="240"/>
      <c r="M541" s="241"/>
      <c r="N541" s="136"/>
      <c r="O541" s="139"/>
      <c r="P541" s="142"/>
      <c r="Q541" s="142"/>
      <c r="R541" s="143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3"/>
      <c r="AC541" s="142"/>
      <c r="AD541" s="143"/>
      <c r="AE541" s="142"/>
      <c r="AF541" s="143"/>
    </row>
    <row r="542" spans="1:32" ht="15.75" customHeight="1" x14ac:dyDescent="0.2">
      <c r="A542" s="135"/>
      <c r="B542" s="155"/>
      <c r="C542" s="135"/>
      <c r="D542" s="136"/>
      <c r="E542" s="136"/>
      <c r="F542" s="182"/>
      <c r="G542" s="163"/>
      <c r="H542" s="138"/>
      <c r="I542" s="138"/>
      <c r="J542" s="139"/>
      <c r="K542" s="164"/>
      <c r="L542" s="240"/>
      <c r="M542" s="241"/>
      <c r="N542" s="136"/>
      <c r="O542" s="139"/>
      <c r="P542" s="142"/>
      <c r="Q542" s="142"/>
      <c r="R542" s="143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3"/>
      <c r="AC542" s="142"/>
      <c r="AD542" s="143"/>
      <c r="AE542" s="142"/>
      <c r="AF542" s="143"/>
    </row>
    <row r="543" spans="1:32" ht="15.75" customHeight="1" x14ac:dyDescent="0.2">
      <c r="A543" s="135"/>
      <c r="B543" s="155"/>
      <c r="C543" s="135"/>
      <c r="D543" s="136"/>
      <c r="E543" s="136"/>
      <c r="F543" s="182"/>
      <c r="G543" s="163"/>
      <c r="H543" s="138"/>
      <c r="I543" s="138"/>
      <c r="J543" s="139"/>
      <c r="K543" s="164"/>
      <c r="L543" s="240"/>
      <c r="M543" s="241"/>
      <c r="N543" s="136"/>
      <c r="O543" s="139"/>
      <c r="P543" s="142"/>
      <c r="Q543" s="142"/>
      <c r="R543" s="143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3"/>
      <c r="AC543" s="142"/>
      <c r="AD543" s="143"/>
      <c r="AE543" s="142"/>
      <c r="AF543" s="143"/>
    </row>
    <row r="544" spans="1:32" ht="15.75" customHeight="1" x14ac:dyDescent="0.2">
      <c r="A544" s="135"/>
      <c r="B544" s="155"/>
      <c r="C544" s="135"/>
      <c r="D544" s="136"/>
      <c r="E544" s="136"/>
      <c r="F544" s="182"/>
      <c r="G544" s="163"/>
      <c r="H544" s="138"/>
      <c r="I544" s="138"/>
      <c r="J544" s="139"/>
      <c r="K544" s="164"/>
      <c r="L544" s="240"/>
      <c r="M544" s="241"/>
      <c r="N544" s="136"/>
      <c r="O544" s="139"/>
      <c r="P544" s="142"/>
      <c r="Q544" s="142"/>
      <c r="R544" s="143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3"/>
      <c r="AC544" s="142"/>
      <c r="AD544" s="143"/>
      <c r="AE544" s="142"/>
      <c r="AF544" s="143"/>
    </row>
    <row r="545" spans="1:32" ht="15.75" customHeight="1" x14ac:dyDescent="0.2">
      <c r="A545" s="135"/>
      <c r="B545" s="155"/>
      <c r="C545" s="135"/>
      <c r="D545" s="136"/>
      <c r="E545" s="136"/>
      <c r="F545" s="182"/>
      <c r="G545" s="163"/>
      <c r="H545" s="138"/>
      <c r="I545" s="138"/>
      <c r="J545" s="139"/>
      <c r="K545" s="164"/>
      <c r="L545" s="240"/>
      <c r="M545" s="241"/>
      <c r="N545" s="136"/>
      <c r="O545" s="139"/>
      <c r="P545" s="142"/>
      <c r="Q545" s="142"/>
      <c r="R545" s="143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3"/>
      <c r="AC545" s="142"/>
      <c r="AD545" s="143"/>
      <c r="AE545" s="142"/>
      <c r="AF545" s="143"/>
    </row>
    <row r="546" spans="1:32" ht="15.75" customHeight="1" x14ac:dyDescent="0.2">
      <c r="A546" s="135"/>
      <c r="B546" s="155"/>
      <c r="C546" s="135"/>
      <c r="D546" s="136"/>
      <c r="E546" s="136"/>
      <c r="F546" s="182"/>
      <c r="G546" s="163"/>
      <c r="H546" s="138"/>
      <c r="I546" s="138"/>
      <c r="J546" s="139"/>
      <c r="K546" s="164"/>
      <c r="L546" s="240"/>
      <c r="M546" s="241"/>
      <c r="N546" s="136"/>
      <c r="O546" s="139"/>
      <c r="P546" s="142"/>
      <c r="Q546" s="142"/>
      <c r="R546" s="143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3"/>
      <c r="AC546" s="142"/>
      <c r="AD546" s="143"/>
      <c r="AE546" s="142"/>
      <c r="AF546" s="143"/>
    </row>
    <row r="547" spans="1:32" ht="15.75" customHeight="1" x14ac:dyDescent="0.2">
      <c r="A547" s="135"/>
      <c r="B547" s="155"/>
      <c r="C547" s="135"/>
      <c r="D547" s="136"/>
      <c r="E547" s="136"/>
      <c r="F547" s="182"/>
      <c r="G547" s="163"/>
      <c r="H547" s="138"/>
      <c r="I547" s="138"/>
      <c r="J547" s="139"/>
      <c r="K547" s="164"/>
      <c r="L547" s="240"/>
      <c r="M547" s="241"/>
      <c r="N547" s="136"/>
      <c r="O547" s="139"/>
      <c r="P547" s="142"/>
      <c r="Q547" s="142"/>
      <c r="R547" s="143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3"/>
      <c r="AC547" s="142"/>
      <c r="AD547" s="143"/>
      <c r="AE547" s="142"/>
      <c r="AF547" s="143"/>
    </row>
    <row r="548" spans="1:32" ht="15.75" customHeight="1" x14ac:dyDescent="0.2">
      <c r="A548" s="135"/>
      <c r="B548" s="155"/>
      <c r="C548" s="135"/>
      <c r="D548" s="136"/>
      <c r="E548" s="136"/>
      <c r="F548" s="182"/>
      <c r="G548" s="163"/>
      <c r="H548" s="138"/>
      <c r="I548" s="138"/>
      <c r="J548" s="139"/>
      <c r="K548" s="164"/>
      <c r="L548" s="240"/>
      <c r="M548" s="241"/>
      <c r="N548" s="136"/>
      <c r="O548" s="139"/>
      <c r="P548" s="142"/>
      <c r="Q548" s="142"/>
      <c r="R548" s="143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3"/>
      <c r="AC548" s="142"/>
      <c r="AD548" s="143"/>
      <c r="AE548" s="142"/>
      <c r="AF548" s="143"/>
    </row>
    <row r="549" spans="1:32" ht="15.75" customHeight="1" x14ac:dyDescent="0.2">
      <c r="A549" s="135"/>
      <c r="B549" s="155"/>
      <c r="C549" s="135"/>
      <c r="D549" s="136"/>
      <c r="E549" s="136"/>
      <c r="F549" s="182"/>
      <c r="G549" s="163"/>
      <c r="H549" s="138"/>
      <c r="I549" s="138"/>
      <c r="J549" s="139"/>
      <c r="K549" s="164"/>
      <c r="L549" s="240"/>
      <c r="M549" s="241"/>
      <c r="N549" s="136"/>
      <c r="O549" s="139"/>
      <c r="P549" s="142"/>
      <c r="Q549" s="142"/>
      <c r="R549" s="143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3"/>
      <c r="AC549" s="142"/>
      <c r="AD549" s="143"/>
      <c r="AE549" s="142"/>
      <c r="AF549" s="143"/>
    </row>
    <row r="550" spans="1:32" ht="15.75" customHeight="1" x14ac:dyDescent="0.2">
      <c r="A550" s="135"/>
      <c r="B550" s="155"/>
      <c r="C550" s="135"/>
      <c r="D550" s="136"/>
      <c r="E550" s="136"/>
      <c r="F550" s="182"/>
      <c r="G550" s="163"/>
      <c r="H550" s="138"/>
      <c r="I550" s="138"/>
      <c r="J550" s="139"/>
      <c r="K550" s="164"/>
      <c r="L550" s="240"/>
      <c r="M550" s="241"/>
      <c r="N550" s="136"/>
      <c r="O550" s="139"/>
      <c r="P550" s="142"/>
      <c r="Q550" s="142"/>
      <c r="R550" s="143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3"/>
      <c r="AC550" s="142"/>
      <c r="AD550" s="143"/>
      <c r="AE550" s="142"/>
      <c r="AF550" s="143"/>
    </row>
    <row r="551" spans="1:32" ht="15.75" customHeight="1" x14ac:dyDescent="0.2">
      <c r="A551" s="135"/>
      <c r="B551" s="155"/>
      <c r="C551" s="135"/>
      <c r="D551" s="136"/>
      <c r="E551" s="136"/>
      <c r="F551" s="182"/>
      <c r="G551" s="163"/>
      <c r="H551" s="138"/>
      <c r="I551" s="138"/>
      <c r="J551" s="139"/>
      <c r="K551" s="164"/>
      <c r="L551" s="240"/>
      <c r="M551" s="241"/>
      <c r="N551" s="136"/>
      <c r="O551" s="139"/>
      <c r="P551" s="142"/>
      <c r="Q551" s="142"/>
      <c r="R551" s="143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3"/>
      <c r="AC551" s="142"/>
      <c r="AD551" s="143"/>
      <c r="AE551" s="142"/>
      <c r="AF551" s="143"/>
    </row>
    <row r="552" spans="1:32" ht="15.75" customHeight="1" x14ac:dyDescent="0.2">
      <c r="A552" s="135"/>
      <c r="B552" s="155"/>
      <c r="C552" s="135"/>
      <c r="D552" s="136"/>
      <c r="E552" s="136"/>
      <c r="F552" s="182"/>
      <c r="G552" s="163"/>
      <c r="H552" s="138"/>
      <c r="I552" s="138"/>
      <c r="J552" s="139"/>
      <c r="K552" s="164"/>
      <c r="L552" s="240"/>
      <c r="M552" s="241"/>
      <c r="N552" s="136"/>
      <c r="O552" s="139"/>
      <c r="P552" s="142"/>
      <c r="Q552" s="142"/>
      <c r="R552" s="143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3"/>
      <c r="AC552" s="142"/>
      <c r="AD552" s="143"/>
      <c r="AE552" s="142"/>
      <c r="AF552" s="143"/>
    </row>
    <row r="553" spans="1:32" ht="15.75" customHeight="1" x14ac:dyDescent="0.2">
      <c r="A553" s="135"/>
      <c r="B553" s="155"/>
      <c r="C553" s="135"/>
      <c r="D553" s="136"/>
      <c r="E553" s="136"/>
      <c r="F553" s="182"/>
      <c r="G553" s="163"/>
      <c r="H553" s="138"/>
      <c r="I553" s="138"/>
      <c r="J553" s="139"/>
      <c r="K553" s="164"/>
      <c r="L553" s="240"/>
      <c r="M553" s="241"/>
      <c r="N553" s="136"/>
      <c r="O553" s="139"/>
      <c r="P553" s="142"/>
      <c r="Q553" s="142"/>
      <c r="R553" s="143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3"/>
      <c r="AC553" s="142"/>
      <c r="AD553" s="143"/>
      <c r="AE553" s="142"/>
      <c r="AF553" s="143"/>
    </row>
    <row r="554" spans="1:32" ht="15.75" customHeight="1" x14ac:dyDescent="0.2">
      <c r="A554" s="135"/>
      <c r="B554" s="155"/>
      <c r="C554" s="135"/>
      <c r="D554" s="136"/>
      <c r="E554" s="136"/>
      <c r="F554" s="182"/>
      <c r="G554" s="163"/>
      <c r="H554" s="138"/>
      <c r="I554" s="138"/>
      <c r="J554" s="139"/>
      <c r="K554" s="164"/>
      <c r="L554" s="240"/>
      <c r="M554" s="241"/>
      <c r="N554" s="136"/>
      <c r="O554" s="139"/>
      <c r="P554" s="142"/>
      <c r="Q554" s="142"/>
      <c r="R554" s="143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3"/>
      <c r="AC554" s="142"/>
      <c r="AD554" s="143"/>
      <c r="AE554" s="142"/>
      <c r="AF554" s="143"/>
    </row>
    <row r="555" spans="1:32" ht="15.75" customHeight="1" x14ac:dyDescent="0.2">
      <c r="A555" s="135"/>
      <c r="B555" s="155"/>
      <c r="C555" s="135"/>
      <c r="D555" s="136"/>
      <c r="E555" s="136"/>
      <c r="F555" s="182"/>
      <c r="G555" s="163"/>
      <c r="H555" s="138"/>
      <c r="I555" s="138"/>
      <c r="J555" s="139"/>
      <c r="K555" s="164"/>
      <c r="L555" s="240"/>
      <c r="M555" s="241"/>
      <c r="N555" s="136"/>
      <c r="O555" s="139"/>
      <c r="P555" s="142"/>
      <c r="Q555" s="142"/>
      <c r="R555" s="143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3"/>
      <c r="AC555" s="142"/>
      <c r="AD555" s="143"/>
      <c r="AE555" s="142"/>
      <c r="AF555" s="143"/>
    </row>
    <row r="556" spans="1:32" ht="15.75" customHeight="1" x14ac:dyDescent="0.2">
      <c r="A556" s="135"/>
      <c r="B556" s="155"/>
      <c r="C556" s="135"/>
      <c r="D556" s="136"/>
      <c r="E556" s="136"/>
      <c r="F556" s="182"/>
      <c r="G556" s="163"/>
      <c r="H556" s="138"/>
      <c r="I556" s="138"/>
      <c r="J556" s="139"/>
      <c r="K556" s="164"/>
      <c r="L556" s="240"/>
      <c r="M556" s="241"/>
      <c r="N556" s="136"/>
      <c r="O556" s="139"/>
      <c r="P556" s="142"/>
      <c r="Q556" s="142"/>
      <c r="R556" s="143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3"/>
      <c r="AC556" s="142"/>
      <c r="AD556" s="143"/>
      <c r="AE556" s="142"/>
      <c r="AF556" s="143"/>
    </row>
    <row r="557" spans="1:32" ht="15.75" customHeight="1" x14ac:dyDescent="0.2">
      <c r="A557" s="135"/>
      <c r="B557" s="155"/>
      <c r="C557" s="135"/>
      <c r="D557" s="136"/>
      <c r="E557" s="136"/>
      <c r="F557" s="182"/>
      <c r="G557" s="163"/>
      <c r="H557" s="138"/>
      <c r="I557" s="138"/>
      <c r="J557" s="139"/>
      <c r="K557" s="164"/>
      <c r="L557" s="240"/>
      <c r="M557" s="241"/>
      <c r="N557" s="136"/>
      <c r="O557" s="139"/>
      <c r="P557" s="142"/>
      <c r="Q557" s="142"/>
      <c r="R557" s="143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3"/>
      <c r="AC557" s="142"/>
      <c r="AD557" s="143"/>
      <c r="AE557" s="142"/>
      <c r="AF557" s="143"/>
    </row>
    <row r="558" spans="1:32" ht="15.75" customHeight="1" x14ac:dyDescent="0.2">
      <c r="A558" s="135"/>
      <c r="B558" s="155"/>
      <c r="C558" s="135"/>
      <c r="D558" s="136"/>
      <c r="E558" s="136"/>
      <c r="F558" s="182"/>
      <c r="G558" s="163"/>
      <c r="H558" s="138"/>
      <c r="I558" s="138"/>
      <c r="J558" s="139"/>
      <c r="K558" s="164"/>
      <c r="L558" s="240"/>
      <c r="M558" s="241"/>
      <c r="N558" s="136"/>
      <c r="O558" s="139"/>
      <c r="P558" s="142"/>
      <c r="Q558" s="142"/>
      <c r="R558" s="143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3"/>
      <c r="AC558" s="142"/>
      <c r="AD558" s="143"/>
      <c r="AE558" s="142"/>
      <c r="AF558" s="143"/>
    </row>
    <row r="559" spans="1:32" ht="15.75" customHeight="1" x14ac:dyDescent="0.2">
      <c r="A559" s="135"/>
      <c r="B559" s="155"/>
      <c r="C559" s="135"/>
      <c r="D559" s="136"/>
      <c r="E559" s="136"/>
      <c r="F559" s="182"/>
      <c r="G559" s="163"/>
      <c r="H559" s="138"/>
      <c r="I559" s="138"/>
      <c r="J559" s="139"/>
      <c r="K559" s="164"/>
      <c r="L559" s="240"/>
      <c r="M559" s="241"/>
      <c r="N559" s="136"/>
      <c r="O559" s="139"/>
      <c r="P559" s="142"/>
      <c r="Q559" s="142"/>
      <c r="R559" s="143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3"/>
      <c r="AC559" s="142"/>
      <c r="AD559" s="143"/>
      <c r="AE559" s="142"/>
      <c r="AF559" s="143"/>
    </row>
    <row r="560" spans="1:32" ht="15.75" customHeight="1" x14ac:dyDescent="0.2">
      <c r="A560" s="135"/>
      <c r="B560" s="155"/>
      <c r="C560" s="135"/>
      <c r="D560" s="136"/>
      <c r="E560" s="136"/>
      <c r="F560" s="182"/>
      <c r="G560" s="163"/>
      <c r="H560" s="138"/>
      <c r="I560" s="138"/>
      <c r="J560" s="139"/>
      <c r="K560" s="164"/>
      <c r="L560" s="240"/>
      <c r="M560" s="241"/>
      <c r="N560" s="136"/>
      <c r="O560" s="139"/>
      <c r="P560" s="142"/>
      <c r="Q560" s="142"/>
      <c r="R560" s="143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3"/>
      <c r="AC560" s="142"/>
      <c r="AD560" s="143"/>
      <c r="AE560" s="142"/>
      <c r="AF560" s="143"/>
    </row>
    <row r="561" spans="1:32" ht="15.75" customHeight="1" x14ac:dyDescent="0.2">
      <c r="A561" s="135"/>
      <c r="B561" s="155"/>
      <c r="C561" s="135"/>
      <c r="D561" s="136"/>
      <c r="E561" s="136"/>
      <c r="F561" s="182"/>
      <c r="G561" s="163"/>
      <c r="H561" s="138"/>
      <c r="I561" s="138"/>
      <c r="J561" s="139"/>
      <c r="K561" s="164"/>
      <c r="L561" s="240"/>
      <c r="M561" s="241"/>
      <c r="N561" s="136"/>
      <c r="O561" s="139"/>
      <c r="P561" s="142"/>
      <c r="Q561" s="142"/>
      <c r="R561" s="143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3"/>
      <c r="AC561" s="142"/>
      <c r="AD561" s="143"/>
      <c r="AE561" s="142"/>
      <c r="AF561" s="143"/>
    </row>
    <row r="562" spans="1:32" ht="15.75" customHeight="1" x14ac:dyDescent="0.2">
      <c r="A562" s="135"/>
      <c r="B562" s="155"/>
      <c r="C562" s="135"/>
      <c r="D562" s="136"/>
      <c r="E562" s="136"/>
      <c r="F562" s="182"/>
      <c r="G562" s="163"/>
      <c r="H562" s="138"/>
      <c r="I562" s="138"/>
      <c r="J562" s="139"/>
      <c r="K562" s="164"/>
      <c r="L562" s="240"/>
      <c r="M562" s="241"/>
      <c r="N562" s="136"/>
      <c r="O562" s="139"/>
      <c r="P562" s="142"/>
      <c r="Q562" s="142"/>
      <c r="R562" s="143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3"/>
      <c r="AC562" s="142"/>
      <c r="AD562" s="143"/>
      <c r="AE562" s="142"/>
      <c r="AF562" s="143"/>
    </row>
    <row r="563" spans="1:32" ht="15.75" customHeight="1" x14ac:dyDescent="0.2">
      <c r="A563" s="135"/>
      <c r="B563" s="155"/>
      <c r="C563" s="135"/>
      <c r="D563" s="136"/>
      <c r="E563" s="136"/>
      <c r="F563" s="182"/>
      <c r="G563" s="163"/>
      <c r="H563" s="138"/>
      <c r="I563" s="138"/>
      <c r="J563" s="139"/>
      <c r="K563" s="164"/>
      <c r="L563" s="240"/>
      <c r="M563" s="241"/>
      <c r="N563" s="136"/>
      <c r="O563" s="139"/>
      <c r="P563" s="142"/>
      <c r="Q563" s="142"/>
      <c r="R563" s="143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3"/>
      <c r="AC563" s="142"/>
      <c r="AD563" s="143"/>
      <c r="AE563" s="142"/>
      <c r="AF563" s="143"/>
    </row>
    <row r="564" spans="1:32" ht="15.75" customHeight="1" x14ac:dyDescent="0.2">
      <c r="A564" s="135"/>
      <c r="B564" s="155"/>
      <c r="C564" s="135"/>
      <c r="D564" s="136"/>
      <c r="E564" s="136"/>
      <c r="F564" s="182"/>
      <c r="G564" s="163"/>
      <c r="H564" s="138"/>
      <c r="I564" s="138"/>
      <c r="J564" s="139"/>
      <c r="K564" s="164"/>
      <c r="L564" s="240"/>
      <c r="M564" s="241"/>
      <c r="N564" s="136"/>
      <c r="O564" s="139"/>
      <c r="P564" s="142"/>
      <c r="Q564" s="142"/>
      <c r="R564" s="143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3"/>
      <c r="AC564" s="142"/>
      <c r="AD564" s="143"/>
      <c r="AE564" s="142"/>
      <c r="AF564" s="143"/>
    </row>
    <row r="565" spans="1:32" ht="15.75" customHeight="1" x14ac:dyDescent="0.2">
      <c r="A565" s="135"/>
      <c r="B565" s="155"/>
      <c r="C565" s="135"/>
      <c r="D565" s="136"/>
      <c r="E565" s="136"/>
      <c r="F565" s="182"/>
      <c r="G565" s="163"/>
      <c r="H565" s="138"/>
      <c r="I565" s="138"/>
      <c r="J565" s="139"/>
      <c r="K565" s="164"/>
      <c r="L565" s="240"/>
      <c r="M565" s="241"/>
      <c r="N565" s="136"/>
      <c r="O565" s="139"/>
      <c r="P565" s="142"/>
      <c r="Q565" s="142"/>
      <c r="R565" s="143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3"/>
      <c r="AC565" s="142"/>
      <c r="AD565" s="143"/>
      <c r="AE565" s="142"/>
      <c r="AF565" s="143"/>
    </row>
    <row r="566" spans="1:32" ht="15.75" customHeight="1" x14ac:dyDescent="0.2">
      <c r="A566" s="135"/>
      <c r="B566" s="155"/>
      <c r="C566" s="135"/>
      <c r="D566" s="136"/>
      <c r="E566" s="136"/>
      <c r="F566" s="182"/>
      <c r="G566" s="163"/>
      <c r="H566" s="138"/>
      <c r="I566" s="138"/>
      <c r="J566" s="139"/>
      <c r="K566" s="164"/>
      <c r="L566" s="240"/>
      <c r="M566" s="241"/>
      <c r="N566" s="136"/>
      <c r="O566" s="139"/>
      <c r="P566" s="142"/>
      <c r="Q566" s="142"/>
      <c r="R566" s="143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3"/>
      <c r="AC566" s="142"/>
      <c r="AD566" s="143"/>
      <c r="AE566" s="142"/>
      <c r="AF566" s="143"/>
    </row>
    <row r="567" spans="1:32" ht="15.75" customHeight="1" x14ac:dyDescent="0.2">
      <c r="A567" s="135"/>
      <c r="B567" s="155"/>
      <c r="C567" s="135"/>
      <c r="D567" s="136"/>
      <c r="E567" s="136"/>
      <c r="F567" s="182"/>
      <c r="G567" s="163"/>
      <c r="H567" s="138"/>
      <c r="I567" s="138"/>
      <c r="J567" s="139"/>
      <c r="K567" s="164"/>
      <c r="L567" s="240"/>
      <c r="M567" s="241"/>
      <c r="N567" s="136"/>
      <c r="O567" s="139"/>
      <c r="P567" s="142"/>
      <c r="Q567" s="142"/>
      <c r="R567" s="143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3"/>
      <c r="AC567" s="142"/>
      <c r="AD567" s="143"/>
      <c r="AE567" s="142"/>
      <c r="AF567" s="143"/>
    </row>
    <row r="568" spans="1:32" ht="15.75" customHeight="1" x14ac:dyDescent="0.2">
      <c r="A568" s="135"/>
      <c r="B568" s="155"/>
      <c r="C568" s="135"/>
      <c r="D568" s="136"/>
      <c r="E568" s="136"/>
      <c r="F568" s="182"/>
      <c r="G568" s="163"/>
      <c r="H568" s="138"/>
      <c r="I568" s="138"/>
      <c r="J568" s="139"/>
      <c r="K568" s="164"/>
      <c r="L568" s="240"/>
      <c r="M568" s="241"/>
      <c r="N568" s="136"/>
      <c r="O568" s="139"/>
      <c r="P568" s="142"/>
      <c r="Q568" s="142"/>
      <c r="R568" s="143"/>
      <c r="S568" s="142"/>
      <c r="T568" s="142"/>
      <c r="U568" s="142"/>
      <c r="V568" s="142"/>
      <c r="W568" s="142"/>
      <c r="X568" s="142"/>
      <c r="Y568" s="142"/>
      <c r="Z568" s="142"/>
      <c r="AA568" s="142"/>
      <c r="AB568" s="143"/>
      <c r="AC568" s="142"/>
      <c r="AD568" s="143"/>
      <c r="AE568" s="142"/>
      <c r="AF568" s="143"/>
    </row>
    <row r="569" spans="1:32" ht="15.75" customHeight="1" x14ac:dyDescent="0.2">
      <c r="A569" s="135"/>
      <c r="B569" s="155"/>
      <c r="C569" s="135"/>
      <c r="D569" s="136"/>
      <c r="E569" s="136"/>
      <c r="F569" s="182"/>
      <c r="G569" s="163"/>
      <c r="H569" s="138"/>
      <c r="I569" s="138"/>
      <c r="J569" s="139"/>
      <c r="K569" s="164"/>
      <c r="L569" s="240"/>
      <c r="M569" s="241"/>
      <c r="N569" s="136"/>
      <c r="O569" s="139"/>
      <c r="P569" s="142"/>
      <c r="Q569" s="142"/>
      <c r="R569" s="143"/>
      <c r="S569" s="142"/>
      <c r="T569" s="142"/>
      <c r="U569" s="142"/>
      <c r="V569" s="142"/>
      <c r="W569" s="142"/>
      <c r="X569" s="142"/>
      <c r="Y569" s="142"/>
      <c r="Z569" s="142"/>
      <c r="AA569" s="142"/>
      <c r="AB569" s="143"/>
      <c r="AC569" s="142"/>
      <c r="AD569" s="143"/>
      <c r="AE569" s="142"/>
      <c r="AF569" s="143"/>
    </row>
    <row r="570" spans="1:32" ht="15.75" customHeight="1" x14ac:dyDescent="0.2">
      <c r="A570" s="135"/>
      <c r="B570" s="155"/>
      <c r="C570" s="135"/>
      <c r="D570" s="136"/>
      <c r="E570" s="136"/>
      <c r="F570" s="182"/>
      <c r="G570" s="163"/>
      <c r="H570" s="138"/>
      <c r="I570" s="138"/>
      <c r="J570" s="139"/>
      <c r="K570" s="164"/>
      <c r="L570" s="240"/>
      <c r="M570" s="241"/>
      <c r="N570" s="136"/>
      <c r="O570" s="139"/>
      <c r="P570" s="142"/>
      <c r="Q570" s="142"/>
      <c r="R570" s="143"/>
      <c r="S570" s="142"/>
      <c r="T570" s="142"/>
      <c r="U570" s="142"/>
      <c r="V570" s="142"/>
      <c r="W570" s="142"/>
      <c r="X570" s="142"/>
      <c r="Y570" s="142"/>
      <c r="Z570" s="142"/>
      <c r="AA570" s="142"/>
      <c r="AB570" s="143"/>
      <c r="AC570" s="142"/>
      <c r="AD570" s="143"/>
      <c r="AE570" s="142"/>
      <c r="AF570" s="143"/>
    </row>
    <row r="571" spans="1:32" ht="15.75" customHeight="1" x14ac:dyDescent="0.2">
      <c r="A571" s="135"/>
      <c r="B571" s="155"/>
      <c r="C571" s="135"/>
      <c r="D571" s="136"/>
      <c r="E571" s="136"/>
      <c r="F571" s="182"/>
      <c r="G571" s="163"/>
      <c r="H571" s="138"/>
      <c r="I571" s="138"/>
      <c r="J571" s="139"/>
      <c r="K571" s="164"/>
      <c r="L571" s="240"/>
      <c r="M571" s="241"/>
      <c r="N571" s="136"/>
      <c r="O571" s="139"/>
      <c r="P571" s="142"/>
      <c r="Q571" s="142"/>
      <c r="R571" s="143"/>
      <c r="S571" s="142"/>
      <c r="T571" s="142"/>
      <c r="U571" s="142"/>
      <c r="V571" s="142"/>
      <c r="W571" s="142"/>
      <c r="X571" s="142"/>
      <c r="Y571" s="142"/>
      <c r="Z571" s="142"/>
      <c r="AA571" s="142"/>
      <c r="AB571" s="143"/>
      <c r="AC571" s="142"/>
      <c r="AD571" s="143"/>
      <c r="AE571" s="142"/>
      <c r="AF571" s="143"/>
    </row>
    <row r="572" spans="1:32" ht="15.75" customHeight="1" x14ac:dyDescent="0.2">
      <c r="A572" s="135"/>
      <c r="B572" s="155"/>
      <c r="C572" s="135"/>
      <c r="D572" s="136"/>
      <c r="E572" s="136"/>
      <c r="F572" s="182"/>
      <c r="G572" s="163"/>
      <c r="H572" s="138"/>
      <c r="I572" s="138"/>
      <c r="J572" s="139"/>
      <c r="K572" s="164"/>
      <c r="L572" s="240"/>
      <c r="M572" s="241"/>
      <c r="N572" s="136"/>
      <c r="O572" s="139"/>
      <c r="P572" s="142"/>
      <c r="Q572" s="142"/>
      <c r="R572" s="143"/>
      <c r="S572" s="142"/>
      <c r="T572" s="142"/>
      <c r="U572" s="142"/>
      <c r="V572" s="142"/>
      <c r="W572" s="142"/>
      <c r="X572" s="142"/>
      <c r="Y572" s="142"/>
      <c r="Z572" s="142"/>
      <c r="AA572" s="142"/>
      <c r="AB572" s="143"/>
      <c r="AC572" s="142"/>
      <c r="AD572" s="143"/>
      <c r="AE572" s="142"/>
      <c r="AF572" s="143"/>
    </row>
    <row r="573" spans="1:32" ht="15.75" customHeight="1" x14ac:dyDescent="0.2">
      <c r="A573" s="135"/>
      <c r="B573" s="155"/>
      <c r="C573" s="135"/>
      <c r="D573" s="136"/>
      <c r="E573" s="136"/>
      <c r="F573" s="182"/>
      <c r="G573" s="163"/>
      <c r="H573" s="138"/>
      <c r="I573" s="138"/>
      <c r="J573" s="139"/>
      <c r="K573" s="164"/>
      <c r="L573" s="240"/>
      <c r="M573" s="241"/>
      <c r="N573" s="136"/>
      <c r="O573" s="139"/>
      <c r="P573" s="142"/>
      <c r="Q573" s="142"/>
      <c r="R573" s="143"/>
      <c r="S573" s="142"/>
      <c r="T573" s="142"/>
      <c r="U573" s="142"/>
      <c r="V573" s="142"/>
      <c r="W573" s="142"/>
      <c r="X573" s="142"/>
      <c r="Y573" s="142"/>
      <c r="Z573" s="142"/>
      <c r="AA573" s="142"/>
      <c r="AB573" s="143"/>
      <c r="AC573" s="142"/>
      <c r="AD573" s="143"/>
      <c r="AE573" s="142"/>
      <c r="AF573" s="143"/>
    </row>
    <row r="574" spans="1:32" ht="15.75" customHeight="1" x14ac:dyDescent="0.2">
      <c r="A574" s="135"/>
      <c r="B574" s="155"/>
      <c r="C574" s="135"/>
      <c r="D574" s="136"/>
      <c r="E574" s="136"/>
      <c r="F574" s="182"/>
      <c r="G574" s="163"/>
      <c r="H574" s="138"/>
      <c r="I574" s="138"/>
      <c r="J574" s="139"/>
      <c r="K574" s="164"/>
      <c r="L574" s="240"/>
      <c r="M574" s="241"/>
      <c r="N574" s="136"/>
      <c r="O574" s="139"/>
      <c r="P574" s="142"/>
      <c r="Q574" s="142"/>
      <c r="R574" s="143"/>
      <c r="S574" s="142"/>
      <c r="T574" s="142"/>
      <c r="U574" s="142"/>
      <c r="V574" s="142"/>
      <c r="W574" s="142"/>
      <c r="X574" s="142"/>
      <c r="Y574" s="142"/>
      <c r="Z574" s="142"/>
      <c r="AA574" s="142"/>
      <c r="AB574" s="143"/>
      <c r="AC574" s="142"/>
      <c r="AD574" s="143"/>
      <c r="AE574" s="142"/>
      <c r="AF574" s="143"/>
    </row>
    <row r="575" spans="1:32" ht="15.75" customHeight="1" x14ac:dyDescent="0.2">
      <c r="A575" s="135"/>
      <c r="B575" s="155"/>
      <c r="C575" s="135"/>
      <c r="D575" s="136"/>
      <c r="E575" s="136"/>
      <c r="F575" s="182"/>
      <c r="G575" s="163"/>
      <c r="H575" s="138"/>
      <c r="I575" s="138"/>
      <c r="J575" s="139"/>
      <c r="K575" s="164"/>
      <c r="L575" s="240"/>
      <c r="M575" s="241"/>
      <c r="N575" s="136"/>
      <c r="O575" s="139"/>
      <c r="P575" s="142"/>
      <c r="Q575" s="142"/>
      <c r="R575" s="143"/>
      <c r="S575" s="142"/>
      <c r="T575" s="142"/>
      <c r="U575" s="142"/>
      <c r="V575" s="142"/>
      <c r="W575" s="142"/>
      <c r="X575" s="142"/>
      <c r="Y575" s="142"/>
      <c r="Z575" s="142"/>
      <c r="AA575" s="142"/>
      <c r="AB575" s="143"/>
      <c r="AC575" s="142"/>
      <c r="AD575" s="143"/>
      <c r="AE575" s="142"/>
      <c r="AF575" s="143"/>
    </row>
    <row r="576" spans="1:32" ht="15.75" customHeight="1" x14ac:dyDescent="0.2">
      <c r="A576" s="135"/>
      <c r="B576" s="155"/>
      <c r="C576" s="135"/>
      <c r="D576" s="136"/>
      <c r="E576" s="136"/>
      <c r="F576" s="182"/>
      <c r="G576" s="163"/>
      <c r="H576" s="138"/>
      <c r="I576" s="138"/>
      <c r="J576" s="139"/>
      <c r="K576" s="164"/>
      <c r="L576" s="240"/>
      <c r="M576" s="241"/>
      <c r="N576" s="136"/>
      <c r="O576" s="139"/>
      <c r="P576" s="142"/>
      <c r="Q576" s="142"/>
      <c r="R576" s="143"/>
      <c r="S576" s="142"/>
      <c r="T576" s="142"/>
      <c r="U576" s="142"/>
      <c r="V576" s="142"/>
      <c r="W576" s="142"/>
      <c r="X576" s="142"/>
      <c r="Y576" s="142"/>
      <c r="Z576" s="142"/>
      <c r="AA576" s="142"/>
      <c r="AB576" s="143"/>
      <c r="AC576" s="142"/>
      <c r="AD576" s="143"/>
      <c r="AE576" s="142"/>
      <c r="AF576" s="143"/>
    </row>
    <row r="577" spans="1:32" ht="15.75" customHeight="1" x14ac:dyDescent="0.2">
      <c r="A577" s="135"/>
      <c r="B577" s="155"/>
      <c r="C577" s="135"/>
      <c r="D577" s="136"/>
      <c r="E577" s="136"/>
      <c r="F577" s="182"/>
      <c r="G577" s="163"/>
      <c r="H577" s="138"/>
      <c r="I577" s="138"/>
      <c r="J577" s="139"/>
      <c r="K577" s="164"/>
      <c r="L577" s="240"/>
      <c r="M577" s="241"/>
      <c r="N577" s="136"/>
      <c r="O577" s="139"/>
      <c r="P577" s="142"/>
      <c r="Q577" s="142"/>
      <c r="R577" s="143"/>
      <c r="S577" s="142"/>
      <c r="T577" s="142"/>
      <c r="U577" s="142"/>
      <c r="V577" s="142"/>
      <c r="W577" s="142"/>
      <c r="X577" s="142"/>
      <c r="Y577" s="142"/>
      <c r="Z577" s="142"/>
      <c r="AA577" s="142"/>
      <c r="AB577" s="143"/>
      <c r="AC577" s="142"/>
      <c r="AD577" s="143"/>
      <c r="AE577" s="142"/>
      <c r="AF577" s="143"/>
    </row>
    <row r="578" spans="1:32" ht="15.75" customHeight="1" x14ac:dyDescent="0.2">
      <c r="A578" s="135"/>
      <c r="B578" s="155"/>
      <c r="C578" s="135"/>
      <c r="D578" s="136"/>
      <c r="E578" s="136"/>
      <c r="F578" s="182"/>
      <c r="G578" s="163"/>
      <c r="H578" s="138"/>
      <c r="I578" s="138"/>
      <c r="J578" s="139"/>
      <c r="K578" s="164"/>
      <c r="L578" s="240"/>
      <c r="M578" s="241"/>
      <c r="N578" s="136"/>
      <c r="O578" s="139"/>
      <c r="P578" s="142"/>
      <c r="Q578" s="142"/>
      <c r="R578" s="143"/>
      <c r="S578" s="142"/>
      <c r="T578" s="142"/>
      <c r="U578" s="142"/>
      <c r="V578" s="142"/>
      <c r="W578" s="142"/>
      <c r="X578" s="142"/>
      <c r="Y578" s="142"/>
      <c r="Z578" s="142"/>
      <c r="AA578" s="142"/>
      <c r="AB578" s="143"/>
      <c r="AC578" s="142"/>
      <c r="AD578" s="143"/>
      <c r="AE578" s="142"/>
      <c r="AF578" s="143"/>
    </row>
    <row r="579" spans="1:32" ht="15.75" customHeight="1" x14ac:dyDescent="0.2">
      <c r="A579" s="135"/>
      <c r="B579" s="155"/>
      <c r="C579" s="135"/>
      <c r="D579" s="136"/>
      <c r="E579" s="136"/>
      <c r="F579" s="182"/>
      <c r="G579" s="163"/>
      <c r="H579" s="138"/>
      <c r="I579" s="138"/>
      <c r="J579" s="139"/>
      <c r="K579" s="164"/>
      <c r="L579" s="240"/>
      <c r="M579" s="241"/>
      <c r="N579" s="136"/>
      <c r="O579" s="139"/>
      <c r="P579" s="142"/>
      <c r="Q579" s="142"/>
      <c r="R579" s="143"/>
      <c r="S579" s="142"/>
      <c r="T579" s="142"/>
      <c r="U579" s="142"/>
      <c r="V579" s="142"/>
      <c r="W579" s="142"/>
      <c r="X579" s="142"/>
      <c r="Y579" s="142"/>
      <c r="Z579" s="142"/>
      <c r="AA579" s="142"/>
      <c r="AB579" s="143"/>
      <c r="AC579" s="142"/>
      <c r="AD579" s="143"/>
      <c r="AE579" s="142"/>
      <c r="AF579" s="143"/>
    </row>
    <row r="580" spans="1:32" ht="15.75" customHeight="1" x14ac:dyDescent="0.2">
      <c r="A580" s="135"/>
      <c r="B580" s="155"/>
      <c r="C580" s="135"/>
      <c r="D580" s="136"/>
      <c r="E580" s="136"/>
      <c r="F580" s="182"/>
      <c r="G580" s="163"/>
      <c r="H580" s="138"/>
      <c r="I580" s="138"/>
      <c r="J580" s="139"/>
      <c r="K580" s="164"/>
      <c r="L580" s="240"/>
      <c r="M580" s="241"/>
      <c r="N580" s="136"/>
      <c r="O580" s="139"/>
      <c r="P580" s="142"/>
      <c r="Q580" s="142"/>
      <c r="R580" s="143"/>
      <c r="S580" s="142"/>
      <c r="T580" s="142"/>
      <c r="U580" s="142"/>
      <c r="V580" s="142"/>
      <c r="W580" s="142"/>
      <c r="X580" s="142"/>
      <c r="Y580" s="142"/>
      <c r="Z580" s="142"/>
      <c r="AA580" s="142"/>
      <c r="AB580" s="143"/>
      <c r="AC580" s="142"/>
      <c r="AD580" s="143"/>
      <c r="AE580" s="142"/>
      <c r="AF580" s="143"/>
    </row>
    <row r="581" spans="1:32" ht="15.75" customHeight="1" x14ac:dyDescent="0.2">
      <c r="A581" s="135"/>
      <c r="B581" s="155"/>
      <c r="C581" s="135"/>
      <c r="D581" s="136"/>
      <c r="E581" s="136"/>
      <c r="F581" s="182"/>
      <c r="G581" s="163"/>
      <c r="H581" s="138"/>
      <c r="I581" s="138"/>
      <c r="J581" s="139"/>
      <c r="K581" s="164"/>
      <c r="L581" s="240"/>
      <c r="M581" s="241"/>
      <c r="N581" s="136"/>
      <c r="O581" s="139"/>
      <c r="P581" s="142"/>
      <c r="Q581" s="142"/>
      <c r="R581" s="143"/>
      <c r="S581" s="142"/>
      <c r="T581" s="142"/>
      <c r="U581" s="142"/>
      <c r="V581" s="142"/>
      <c r="W581" s="142"/>
      <c r="X581" s="142"/>
      <c r="Y581" s="142"/>
      <c r="Z581" s="142"/>
      <c r="AA581" s="142"/>
      <c r="AB581" s="143"/>
      <c r="AC581" s="142"/>
      <c r="AD581" s="143"/>
      <c r="AE581" s="142"/>
      <c r="AF581" s="143"/>
    </row>
    <row r="582" spans="1:32" ht="15.75" customHeight="1" x14ac:dyDescent="0.2">
      <c r="A582" s="135"/>
      <c r="B582" s="155"/>
      <c r="C582" s="135"/>
      <c r="D582" s="136"/>
      <c r="E582" s="136"/>
      <c r="F582" s="182"/>
      <c r="G582" s="163"/>
      <c r="H582" s="138"/>
      <c r="I582" s="138"/>
      <c r="J582" s="139"/>
      <c r="K582" s="164"/>
      <c r="L582" s="240"/>
      <c r="M582" s="241"/>
      <c r="N582" s="136"/>
      <c r="O582" s="139"/>
      <c r="P582" s="142"/>
      <c r="Q582" s="142"/>
      <c r="R582" s="143"/>
      <c r="S582" s="142"/>
      <c r="T582" s="142"/>
      <c r="U582" s="142"/>
      <c r="V582" s="142"/>
      <c r="W582" s="142"/>
      <c r="X582" s="142"/>
      <c r="Y582" s="142"/>
      <c r="Z582" s="142"/>
      <c r="AA582" s="142"/>
      <c r="AB582" s="143"/>
      <c r="AC582" s="142"/>
      <c r="AD582" s="143"/>
      <c r="AE582" s="142"/>
      <c r="AF582" s="143"/>
    </row>
    <row r="583" spans="1:32" ht="15.75" customHeight="1" x14ac:dyDescent="0.2">
      <c r="A583" s="135"/>
      <c r="B583" s="155"/>
      <c r="C583" s="135"/>
      <c r="D583" s="136"/>
      <c r="E583" s="136"/>
      <c r="F583" s="182"/>
      <c r="G583" s="163"/>
      <c r="H583" s="138"/>
      <c r="I583" s="138"/>
      <c r="J583" s="139"/>
      <c r="K583" s="164"/>
      <c r="L583" s="240"/>
      <c r="M583" s="241"/>
      <c r="N583" s="136"/>
      <c r="O583" s="139"/>
      <c r="P583" s="142"/>
      <c r="Q583" s="142"/>
      <c r="R583" s="143"/>
      <c r="S583" s="142"/>
      <c r="T583" s="142"/>
      <c r="U583" s="142"/>
      <c r="V583" s="142"/>
      <c r="W583" s="142"/>
      <c r="X583" s="142"/>
      <c r="Y583" s="142"/>
      <c r="Z583" s="142"/>
      <c r="AA583" s="142"/>
      <c r="AB583" s="143"/>
      <c r="AC583" s="142"/>
      <c r="AD583" s="143"/>
      <c r="AE583" s="142"/>
      <c r="AF583" s="143"/>
    </row>
    <row r="584" spans="1:32" ht="15.75" customHeight="1" x14ac:dyDescent="0.2">
      <c r="A584" s="135"/>
      <c r="B584" s="155"/>
      <c r="C584" s="135"/>
      <c r="D584" s="136"/>
      <c r="E584" s="136"/>
      <c r="F584" s="182"/>
      <c r="G584" s="163"/>
      <c r="H584" s="138"/>
      <c r="I584" s="138"/>
      <c r="J584" s="139"/>
      <c r="K584" s="164"/>
      <c r="L584" s="240"/>
      <c r="M584" s="241"/>
      <c r="N584" s="136"/>
      <c r="O584" s="139"/>
      <c r="P584" s="142"/>
      <c r="Q584" s="142"/>
      <c r="R584" s="143"/>
      <c r="S584" s="142"/>
      <c r="T584" s="142"/>
      <c r="U584" s="142"/>
      <c r="V584" s="142"/>
      <c r="W584" s="142"/>
      <c r="X584" s="142"/>
      <c r="Y584" s="142"/>
      <c r="Z584" s="142"/>
      <c r="AA584" s="142"/>
      <c r="AB584" s="143"/>
      <c r="AC584" s="142"/>
      <c r="AD584" s="143"/>
      <c r="AE584" s="142"/>
      <c r="AF584" s="143"/>
    </row>
    <row r="585" spans="1:32" ht="15.75" customHeight="1" x14ac:dyDescent="0.2">
      <c r="A585" s="135"/>
      <c r="B585" s="155"/>
      <c r="C585" s="135"/>
      <c r="D585" s="136"/>
      <c r="E585" s="136"/>
      <c r="F585" s="182"/>
      <c r="G585" s="163"/>
      <c r="H585" s="138"/>
      <c r="I585" s="138"/>
      <c r="J585" s="139"/>
      <c r="K585" s="164"/>
      <c r="L585" s="240"/>
      <c r="M585" s="241"/>
      <c r="N585" s="136"/>
      <c r="O585" s="139"/>
      <c r="P585" s="142"/>
      <c r="Q585" s="142"/>
      <c r="R585" s="143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3"/>
      <c r="AC585" s="142"/>
      <c r="AD585" s="143"/>
      <c r="AE585" s="142"/>
      <c r="AF585" s="143"/>
    </row>
    <row r="586" spans="1:32" ht="15.75" customHeight="1" x14ac:dyDescent="0.2">
      <c r="A586" s="135"/>
      <c r="B586" s="155"/>
      <c r="C586" s="135"/>
      <c r="D586" s="136"/>
      <c r="E586" s="136"/>
      <c r="F586" s="182"/>
      <c r="G586" s="163"/>
      <c r="H586" s="138"/>
      <c r="I586" s="138"/>
      <c r="J586" s="139"/>
      <c r="K586" s="164"/>
      <c r="L586" s="240"/>
      <c r="M586" s="241"/>
      <c r="N586" s="136"/>
      <c r="O586" s="139"/>
      <c r="P586" s="142"/>
      <c r="Q586" s="142"/>
      <c r="R586" s="143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3"/>
      <c r="AC586" s="142"/>
      <c r="AD586" s="143"/>
      <c r="AE586" s="142"/>
      <c r="AF586" s="143"/>
    </row>
    <row r="587" spans="1:32" ht="15.75" customHeight="1" x14ac:dyDescent="0.2">
      <c r="A587" s="135"/>
      <c r="B587" s="155"/>
      <c r="C587" s="135"/>
      <c r="D587" s="136"/>
      <c r="E587" s="136"/>
      <c r="F587" s="182"/>
      <c r="G587" s="163"/>
      <c r="H587" s="138"/>
      <c r="I587" s="138"/>
      <c r="J587" s="139"/>
      <c r="K587" s="164"/>
      <c r="L587" s="240"/>
      <c r="M587" s="241"/>
      <c r="N587" s="136"/>
      <c r="O587" s="139"/>
      <c r="P587" s="142"/>
      <c r="Q587" s="142"/>
      <c r="R587" s="143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3"/>
      <c r="AC587" s="142"/>
      <c r="AD587" s="143"/>
      <c r="AE587" s="142"/>
      <c r="AF587" s="143"/>
    </row>
    <row r="588" spans="1:32" ht="15.75" customHeight="1" x14ac:dyDescent="0.2">
      <c r="A588" s="135"/>
      <c r="B588" s="155"/>
      <c r="C588" s="135"/>
      <c r="D588" s="136"/>
      <c r="E588" s="136"/>
      <c r="F588" s="182"/>
      <c r="G588" s="163"/>
      <c r="H588" s="138"/>
      <c r="I588" s="138"/>
      <c r="J588" s="139"/>
      <c r="K588" s="164"/>
      <c r="L588" s="240"/>
      <c r="M588" s="241"/>
      <c r="N588" s="136"/>
      <c r="O588" s="139"/>
      <c r="P588" s="142"/>
      <c r="Q588" s="142"/>
      <c r="R588" s="143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3"/>
      <c r="AC588" s="142"/>
      <c r="AD588" s="143"/>
      <c r="AE588" s="142"/>
      <c r="AF588" s="143"/>
    </row>
    <row r="589" spans="1:32" ht="15.75" customHeight="1" x14ac:dyDescent="0.2">
      <c r="A589" s="135"/>
      <c r="B589" s="155"/>
      <c r="C589" s="135"/>
      <c r="D589" s="136"/>
      <c r="E589" s="136"/>
      <c r="F589" s="182"/>
      <c r="G589" s="163"/>
      <c r="H589" s="138"/>
      <c r="I589" s="138"/>
      <c r="J589" s="139"/>
      <c r="K589" s="164"/>
      <c r="L589" s="240"/>
      <c r="M589" s="241"/>
      <c r="N589" s="136"/>
      <c r="O589" s="139"/>
      <c r="P589" s="142"/>
      <c r="Q589" s="142"/>
      <c r="R589" s="143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3"/>
      <c r="AC589" s="142"/>
      <c r="AD589" s="143"/>
      <c r="AE589" s="142"/>
      <c r="AF589" s="143"/>
    </row>
    <row r="590" spans="1:32" ht="15.75" customHeight="1" x14ac:dyDescent="0.2">
      <c r="A590" s="135"/>
      <c r="B590" s="155"/>
      <c r="C590" s="135"/>
      <c r="D590" s="136"/>
      <c r="E590" s="136"/>
      <c r="F590" s="182"/>
      <c r="G590" s="163"/>
      <c r="H590" s="138"/>
      <c r="I590" s="138"/>
      <c r="J590" s="139"/>
      <c r="K590" s="164"/>
      <c r="L590" s="240"/>
      <c r="M590" s="241"/>
      <c r="N590" s="136"/>
      <c r="O590" s="139"/>
      <c r="P590" s="142"/>
      <c r="Q590" s="142"/>
      <c r="R590" s="143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3"/>
      <c r="AC590" s="142"/>
      <c r="AD590" s="143"/>
      <c r="AE590" s="142"/>
      <c r="AF590" s="143"/>
    </row>
    <row r="591" spans="1:32" ht="15.75" customHeight="1" x14ac:dyDescent="0.2">
      <c r="A591" s="135"/>
      <c r="B591" s="155"/>
      <c r="C591" s="135"/>
      <c r="D591" s="136"/>
      <c r="E591" s="136"/>
      <c r="F591" s="182"/>
      <c r="G591" s="163"/>
      <c r="H591" s="138"/>
      <c r="I591" s="138"/>
      <c r="J591" s="139"/>
      <c r="K591" s="164"/>
      <c r="L591" s="240"/>
      <c r="M591" s="241"/>
      <c r="N591" s="136"/>
      <c r="O591" s="139"/>
      <c r="P591" s="142"/>
      <c r="Q591" s="142"/>
      <c r="R591" s="143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3"/>
      <c r="AC591" s="142"/>
      <c r="AD591" s="143"/>
      <c r="AE591" s="142"/>
      <c r="AF591" s="143"/>
    </row>
    <row r="592" spans="1:32" ht="15.75" customHeight="1" x14ac:dyDescent="0.2">
      <c r="A592" s="135"/>
      <c r="B592" s="155"/>
      <c r="C592" s="135"/>
      <c r="D592" s="136"/>
      <c r="E592" s="136"/>
      <c r="F592" s="182"/>
      <c r="G592" s="163"/>
      <c r="H592" s="138"/>
      <c r="I592" s="138"/>
      <c r="J592" s="139"/>
      <c r="K592" s="164"/>
      <c r="L592" s="240"/>
      <c r="M592" s="241"/>
      <c r="N592" s="136"/>
      <c r="O592" s="139"/>
      <c r="P592" s="142"/>
      <c r="Q592" s="142"/>
      <c r="R592" s="143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3"/>
      <c r="AC592" s="142"/>
      <c r="AD592" s="143"/>
      <c r="AE592" s="142"/>
      <c r="AF592" s="143"/>
    </row>
    <row r="593" spans="1:32" ht="15.75" customHeight="1" x14ac:dyDescent="0.2">
      <c r="A593" s="135"/>
      <c r="B593" s="155"/>
      <c r="C593" s="135"/>
      <c r="D593" s="136"/>
      <c r="E593" s="136"/>
      <c r="F593" s="182"/>
      <c r="G593" s="163"/>
      <c r="H593" s="138"/>
      <c r="I593" s="138"/>
      <c r="J593" s="139"/>
      <c r="K593" s="164"/>
      <c r="L593" s="240"/>
      <c r="M593" s="241"/>
      <c r="N593" s="136"/>
      <c r="O593" s="139"/>
      <c r="P593" s="142"/>
      <c r="Q593" s="142"/>
      <c r="R593" s="143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3"/>
      <c r="AC593" s="142"/>
      <c r="AD593" s="143"/>
      <c r="AE593" s="142"/>
      <c r="AF593" s="143"/>
    </row>
    <row r="594" spans="1:32" ht="15.75" customHeight="1" x14ac:dyDescent="0.2">
      <c r="A594" s="135"/>
      <c r="B594" s="155"/>
      <c r="C594" s="135"/>
      <c r="D594" s="136"/>
      <c r="E594" s="136"/>
      <c r="F594" s="182"/>
      <c r="G594" s="163"/>
      <c r="H594" s="138"/>
      <c r="I594" s="138"/>
      <c r="J594" s="139"/>
      <c r="K594" s="164"/>
      <c r="L594" s="240"/>
      <c r="M594" s="241"/>
      <c r="N594" s="136"/>
      <c r="O594" s="139"/>
      <c r="P594" s="142"/>
      <c r="Q594" s="142"/>
      <c r="R594" s="143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3"/>
      <c r="AC594" s="142"/>
      <c r="AD594" s="143"/>
      <c r="AE594" s="142"/>
      <c r="AF594" s="143"/>
    </row>
    <row r="595" spans="1:32" ht="15.75" customHeight="1" x14ac:dyDescent="0.2">
      <c r="A595" s="135"/>
      <c r="B595" s="155"/>
      <c r="C595" s="135"/>
      <c r="D595" s="136"/>
      <c r="E595" s="136"/>
      <c r="F595" s="182"/>
      <c r="G595" s="163"/>
      <c r="H595" s="138"/>
      <c r="I595" s="138"/>
      <c r="J595" s="139"/>
      <c r="K595" s="164"/>
      <c r="L595" s="240"/>
      <c r="M595" s="241"/>
      <c r="N595" s="136"/>
      <c r="O595" s="139"/>
      <c r="P595" s="142"/>
      <c r="Q595" s="142"/>
      <c r="R595" s="143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3"/>
      <c r="AC595" s="142"/>
      <c r="AD595" s="143"/>
      <c r="AE595" s="142"/>
      <c r="AF595" s="143"/>
    </row>
    <row r="596" spans="1:32" ht="15.75" customHeight="1" x14ac:dyDescent="0.2">
      <c r="A596" s="135"/>
      <c r="B596" s="155"/>
      <c r="C596" s="135"/>
      <c r="D596" s="136"/>
      <c r="E596" s="136"/>
      <c r="F596" s="182"/>
      <c r="G596" s="163"/>
      <c r="H596" s="138"/>
      <c r="I596" s="138"/>
      <c r="J596" s="139"/>
      <c r="K596" s="164"/>
      <c r="L596" s="240"/>
      <c r="M596" s="241"/>
      <c r="N596" s="136"/>
      <c r="O596" s="139"/>
      <c r="P596" s="142"/>
      <c r="Q596" s="142"/>
      <c r="R596" s="143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3"/>
      <c r="AC596" s="142"/>
      <c r="AD596" s="143"/>
      <c r="AE596" s="142"/>
      <c r="AF596" s="143"/>
    </row>
    <row r="597" spans="1:32" ht="15.75" customHeight="1" x14ac:dyDescent="0.2">
      <c r="A597" s="135"/>
      <c r="B597" s="155"/>
      <c r="C597" s="135"/>
      <c r="D597" s="136"/>
      <c r="E597" s="136"/>
      <c r="F597" s="182"/>
      <c r="G597" s="163"/>
      <c r="H597" s="138"/>
      <c r="I597" s="138"/>
      <c r="J597" s="139"/>
      <c r="K597" s="164"/>
      <c r="L597" s="240"/>
      <c r="M597" s="241"/>
      <c r="N597" s="136"/>
      <c r="O597" s="139"/>
      <c r="P597" s="142"/>
      <c r="Q597" s="142"/>
      <c r="R597" s="143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3"/>
      <c r="AC597" s="142"/>
      <c r="AD597" s="143"/>
      <c r="AE597" s="142"/>
      <c r="AF597" s="143"/>
    </row>
    <row r="598" spans="1:32" ht="15.75" customHeight="1" x14ac:dyDescent="0.2">
      <c r="A598" s="135"/>
      <c r="B598" s="155"/>
      <c r="C598" s="135"/>
      <c r="D598" s="136"/>
      <c r="E598" s="136"/>
      <c r="F598" s="182"/>
      <c r="G598" s="163"/>
      <c r="H598" s="138"/>
      <c r="I598" s="138"/>
      <c r="J598" s="139"/>
      <c r="K598" s="164"/>
      <c r="L598" s="240"/>
      <c r="M598" s="241"/>
      <c r="N598" s="136"/>
      <c r="O598" s="139"/>
      <c r="P598" s="142"/>
      <c r="Q598" s="142"/>
      <c r="R598" s="143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3"/>
      <c r="AC598" s="142"/>
      <c r="AD598" s="143"/>
      <c r="AE598" s="142"/>
      <c r="AF598" s="143"/>
    </row>
    <row r="599" spans="1:32" ht="15.75" customHeight="1" x14ac:dyDescent="0.2">
      <c r="A599" s="135"/>
      <c r="B599" s="155"/>
      <c r="C599" s="135"/>
      <c r="D599" s="136"/>
      <c r="E599" s="136"/>
      <c r="F599" s="182"/>
      <c r="G599" s="163"/>
      <c r="H599" s="138"/>
      <c r="I599" s="138"/>
      <c r="J599" s="139"/>
      <c r="K599" s="164"/>
      <c r="L599" s="240"/>
      <c r="M599" s="241"/>
      <c r="N599" s="136"/>
      <c r="O599" s="139"/>
      <c r="P599" s="142"/>
      <c r="Q599" s="142"/>
      <c r="R599" s="143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3"/>
      <c r="AC599" s="142"/>
      <c r="AD599" s="143"/>
      <c r="AE599" s="142"/>
      <c r="AF599" s="143"/>
    </row>
    <row r="600" spans="1:32" ht="15.75" customHeight="1" x14ac:dyDescent="0.2">
      <c r="A600" s="135"/>
      <c r="B600" s="155"/>
      <c r="C600" s="135"/>
      <c r="D600" s="136"/>
      <c r="E600" s="136"/>
      <c r="F600" s="182"/>
      <c r="G600" s="163"/>
      <c r="H600" s="138"/>
      <c r="I600" s="138"/>
      <c r="J600" s="139"/>
      <c r="K600" s="164"/>
      <c r="L600" s="240"/>
      <c r="M600" s="241"/>
      <c r="N600" s="136"/>
      <c r="O600" s="139"/>
      <c r="P600" s="142"/>
      <c r="Q600" s="142"/>
      <c r="R600" s="143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3"/>
      <c r="AC600" s="142"/>
      <c r="AD600" s="143"/>
      <c r="AE600" s="142"/>
      <c r="AF600" s="143"/>
    </row>
    <row r="601" spans="1:32" ht="15.75" customHeight="1" x14ac:dyDescent="0.2">
      <c r="A601" s="135"/>
      <c r="B601" s="155"/>
      <c r="C601" s="135"/>
      <c r="D601" s="136"/>
      <c r="E601" s="136"/>
      <c r="F601" s="182"/>
      <c r="G601" s="163"/>
      <c r="H601" s="138"/>
      <c r="I601" s="138"/>
      <c r="J601" s="139"/>
      <c r="K601" s="164"/>
      <c r="L601" s="240"/>
      <c r="M601" s="241"/>
      <c r="N601" s="136"/>
      <c r="O601" s="139"/>
      <c r="P601" s="142"/>
      <c r="Q601" s="142"/>
      <c r="R601" s="143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3"/>
      <c r="AC601" s="142"/>
      <c r="AD601" s="143"/>
      <c r="AE601" s="142"/>
      <c r="AF601" s="143"/>
    </row>
    <row r="602" spans="1:32" ht="15.75" customHeight="1" x14ac:dyDescent="0.2">
      <c r="A602" s="135"/>
      <c r="B602" s="155"/>
      <c r="C602" s="135"/>
      <c r="D602" s="136"/>
      <c r="E602" s="136"/>
      <c r="F602" s="182"/>
      <c r="G602" s="163"/>
      <c r="H602" s="138"/>
      <c r="I602" s="138"/>
      <c r="J602" s="139"/>
      <c r="K602" s="164"/>
      <c r="L602" s="240"/>
      <c r="M602" s="241"/>
      <c r="N602" s="136"/>
      <c r="O602" s="139"/>
      <c r="P602" s="142"/>
      <c r="Q602" s="142"/>
      <c r="R602" s="143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3"/>
      <c r="AC602" s="142"/>
      <c r="AD602" s="143"/>
      <c r="AE602" s="142"/>
      <c r="AF602" s="143"/>
    </row>
    <row r="603" spans="1:32" ht="15.75" customHeight="1" x14ac:dyDescent="0.2">
      <c r="A603" s="135"/>
      <c r="B603" s="155"/>
      <c r="C603" s="135"/>
      <c r="D603" s="136"/>
      <c r="E603" s="136"/>
      <c r="F603" s="182"/>
      <c r="G603" s="163"/>
      <c r="H603" s="138"/>
      <c r="I603" s="138"/>
      <c r="J603" s="139"/>
      <c r="K603" s="164"/>
      <c r="L603" s="240"/>
      <c r="M603" s="241"/>
      <c r="N603" s="136"/>
      <c r="O603" s="139"/>
      <c r="P603" s="142"/>
      <c r="Q603" s="142"/>
      <c r="R603" s="143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3"/>
      <c r="AC603" s="142"/>
      <c r="AD603" s="143"/>
      <c r="AE603" s="142"/>
      <c r="AF603" s="143"/>
    </row>
    <row r="604" spans="1:32" ht="15.75" customHeight="1" x14ac:dyDescent="0.2">
      <c r="A604" s="135"/>
      <c r="B604" s="155"/>
      <c r="C604" s="135"/>
      <c r="D604" s="136"/>
      <c r="E604" s="136"/>
      <c r="F604" s="182"/>
      <c r="G604" s="163"/>
      <c r="H604" s="138"/>
      <c r="I604" s="138"/>
      <c r="J604" s="139"/>
      <c r="K604" s="164"/>
      <c r="L604" s="240"/>
      <c r="M604" s="241"/>
      <c r="N604" s="136"/>
      <c r="O604" s="139"/>
      <c r="P604" s="142"/>
      <c r="Q604" s="142"/>
      <c r="R604" s="143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3"/>
      <c r="AC604" s="142"/>
      <c r="AD604" s="143"/>
      <c r="AE604" s="142"/>
      <c r="AF604" s="143"/>
    </row>
    <row r="605" spans="1:32" ht="15.75" customHeight="1" x14ac:dyDescent="0.2">
      <c r="A605" s="135"/>
      <c r="B605" s="155"/>
      <c r="C605" s="135"/>
      <c r="D605" s="136"/>
      <c r="E605" s="136"/>
      <c r="F605" s="182"/>
      <c r="G605" s="163"/>
      <c r="H605" s="138"/>
      <c r="I605" s="138"/>
      <c r="J605" s="139"/>
      <c r="K605" s="164"/>
      <c r="L605" s="240"/>
      <c r="M605" s="241"/>
      <c r="N605" s="136"/>
      <c r="O605" s="139"/>
      <c r="P605" s="142"/>
      <c r="Q605" s="142"/>
      <c r="R605" s="143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3"/>
      <c r="AC605" s="142"/>
      <c r="AD605" s="143"/>
      <c r="AE605" s="142"/>
      <c r="AF605" s="143"/>
    </row>
    <row r="606" spans="1:32" ht="15.75" customHeight="1" x14ac:dyDescent="0.2">
      <c r="A606" s="135"/>
      <c r="B606" s="155"/>
      <c r="C606" s="135"/>
      <c r="D606" s="136"/>
      <c r="E606" s="136"/>
      <c r="F606" s="182"/>
      <c r="G606" s="163"/>
      <c r="H606" s="138"/>
      <c r="I606" s="138"/>
      <c r="J606" s="139"/>
      <c r="K606" s="164"/>
      <c r="L606" s="240"/>
      <c r="M606" s="241"/>
      <c r="N606" s="136"/>
      <c r="O606" s="139"/>
      <c r="P606" s="142"/>
      <c r="Q606" s="142"/>
      <c r="R606" s="143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3"/>
      <c r="AC606" s="142"/>
      <c r="AD606" s="143"/>
      <c r="AE606" s="142"/>
      <c r="AF606" s="143"/>
    </row>
    <row r="607" spans="1:32" ht="15.75" customHeight="1" x14ac:dyDescent="0.2">
      <c r="A607" s="135"/>
      <c r="B607" s="155"/>
      <c r="C607" s="135"/>
      <c r="D607" s="136"/>
      <c r="E607" s="136"/>
      <c r="F607" s="182"/>
      <c r="G607" s="163"/>
      <c r="H607" s="138"/>
      <c r="I607" s="138"/>
      <c r="J607" s="139"/>
      <c r="K607" s="164"/>
      <c r="L607" s="240"/>
      <c r="M607" s="241"/>
      <c r="N607" s="136"/>
      <c r="O607" s="139"/>
      <c r="P607" s="142"/>
      <c r="Q607" s="142"/>
      <c r="R607" s="143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3"/>
      <c r="AC607" s="142"/>
      <c r="AD607" s="143"/>
      <c r="AE607" s="142"/>
      <c r="AF607" s="143"/>
    </row>
    <row r="608" spans="1:32" ht="15.75" customHeight="1" x14ac:dyDescent="0.2">
      <c r="A608" s="135"/>
      <c r="B608" s="155"/>
      <c r="C608" s="135"/>
      <c r="D608" s="136"/>
      <c r="E608" s="136"/>
      <c r="F608" s="182"/>
      <c r="G608" s="163"/>
      <c r="H608" s="138"/>
      <c r="I608" s="138"/>
      <c r="J608" s="139"/>
      <c r="K608" s="164"/>
      <c r="L608" s="240"/>
      <c r="M608" s="241"/>
      <c r="N608" s="136"/>
      <c r="O608" s="139"/>
      <c r="P608" s="142"/>
      <c r="Q608" s="142"/>
      <c r="R608" s="143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3"/>
      <c r="AC608" s="142"/>
      <c r="AD608" s="143"/>
      <c r="AE608" s="142"/>
      <c r="AF608" s="143"/>
    </row>
    <row r="609" spans="1:32" ht="15.75" customHeight="1" x14ac:dyDescent="0.2">
      <c r="A609" s="135"/>
      <c r="B609" s="155"/>
      <c r="C609" s="135"/>
      <c r="D609" s="136"/>
      <c r="E609" s="136"/>
      <c r="F609" s="182"/>
      <c r="G609" s="163"/>
      <c r="H609" s="138"/>
      <c r="I609" s="138"/>
      <c r="J609" s="139"/>
      <c r="K609" s="164"/>
      <c r="L609" s="240"/>
      <c r="M609" s="241"/>
      <c r="N609" s="136"/>
      <c r="O609" s="139"/>
      <c r="P609" s="142"/>
      <c r="Q609" s="142"/>
      <c r="R609" s="143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3"/>
      <c r="AC609" s="142"/>
      <c r="AD609" s="143"/>
      <c r="AE609" s="142"/>
      <c r="AF609" s="143"/>
    </row>
    <row r="610" spans="1:32" ht="15.75" customHeight="1" x14ac:dyDescent="0.2">
      <c r="A610" s="135"/>
      <c r="B610" s="155"/>
      <c r="C610" s="135"/>
      <c r="D610" s="136"/>
      <c r="E610" s="136"/>
      <c r="F610" s="182"/>
      <c r="G610" s="163"/>
      <c r="H610" s="138"/>
      <c r="I610" s="138"/>
      <c r="J610" s="139"/>
      <c r="K610" s="164"/>
      <c r="L610" s="240"/>
      <c r="M610" s="241"/>
      <c r="N610" s="136"/>
      <c r="O610" s="139"/>
      <c r="P610" s="142"/>
      <c r="Q610" s="142"/>
      <c r="R610" s="143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3"/>
      <c r="AC610" s="142"/>
      <c r="AD610" s="143"/>
      <c r="AE610" s="142"/>
      <c r="AF610" s="143"/>
    </row>
    <row r="611" spans="1:32" ht="15.75" customHeight="1" x14ac:dyDescent="0.2">
      <c r="A611" s="135"/>
      <c r="B611" s="155"/>
      <c r="C611" s="135"/>
      <c r="D611" s="136"/>
      <c r="E611" s="136"/>
      <c r="F611" s="182"/>
      <c r="G611" s="163"/>
      <c r="H611" s="138"/>
      <c r="I611" s="138"/>
      <c r="J611" s="139"/>
      <c r="K611" s="164"/>
      <c r="L611" s="240"/>
      <c r="M611" s="241"/>
      <c r="N611" s="136"/>
      <c r="O611" s="139"/>
      <c r="P611" s="142"/>
      <c r="Q611" s="142"/>
      <c r="R611" s="143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3"/>
      <c r="AC611" s="142"/>
      <c r="AD611" s="143"/>
      <c r="AE611" s="142"/>
      <c r="AF611" s="143"/>
    </row>
    <row r="612" spans="1:32" ht="15.75" customHeight="1" x14ac:dyDescent="0.2">
      <c r="A612" s="135"/>
      <c r="B612" s="155"/>
      <c r="C612" s="135"/>
      <c r="D612" s="136"/>
      <c r="E612" s="136"/>
      <c r="F612" s="182"/>
      <c r="G612" s="163"/>
      <c r="H612" s="138"/>
      <c r="I612" s="138"/>
      <c r="J612" s="139"/>
      <c r="K612" s="164"/>
      <c r="L612" s="240"/>
      <c r="M612" s="241"/>
      <c r="N612" s="136"/>
      <c r="O612" s="139"/>
      <c r="P612" s="142"/>
      <c r="Q612" s="142"/>
      <c r="R612" s="143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3"/>
      <c r="AC612" s="142"/>
      <c r="AD612" s="143"/>
      <c r="AE612" s="142"/>
      <c r="AF612" s="143"/>
    </row>
    <row r="613" spans="1:32" ht="15.75" customHeight="1" x14ac:dyDescent="0.2">
      <c r="A613" s="135"/>
      <c r="B613" s="155"/>
      <c r="C613" s="135"/>
      <c r="D613" s="136"/>
      <c r="E613" s="136"/>
      <c r="F613" s="182"/>
      <c r="G613" s="163"/>
      <c r="H613" s="138"/>
      <c r="I613" s="138"/>
      <c r="J613" s="139"/>
      <c r="K613" s="164"/>
      <c r="L613" s="240"/>
      <c r="M613" s="241"/>
      <c r="N613" s="136"/>
      <c r="O613" s="139"/>
      <c r="P613" s="142"/>
      <c r="Q613" s="142"/>
      <c r="R613" s="143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3"/>
      <c r="AC613" s="142"/>
      <c r="AD613" s="143"/>
      <c r="AE613" s="142"/>
      <c r="AF613" s="143"/>
    </row>
    <row r="614" spans="1:32" ht="15.75" customHeight="1" x14ac:dyDescent="0.2">
      <c r="A614" s="135"/>
      <c r="B614" s="155"/>
      <c r="C614" s="135"/>
      <c r="D614" s="136"/>
      <c r="E614" s="136"/>
      <c r="F614" s="182"/>
      <c r="G614" s="163"/>
      <c r="H614" s="138"/>
      <c r="I614" s="138"/>
      <c r="J614" s="139"/>
      <c r="K614" s="164"/>
      <c r="L614" s="240"/>
      <c r="M614" s="241"/>
      <c r="N614" s="136"/>
      <c r="O614" s="139"/>
      <c r="P614" s="142"/>
      <c r="Q614" s="142"/>
      <c r="R614" s="143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3"/>
      <c r="AC614" s="142"/>
      <c r="AD614" s="143"/>
      <c r="AE614" s="142"/>
      <c r="AF614" s="143"/>
    </row>
    <row r="615" spans="1:32" ht="15.75" customHeight="1" x14ac:dyDescent="0.2">
      <c r="A615" s="135"/>
      <c r="B615" s="155"/>
      <c r="C615" s="135"/>
      <c r="D615" s="136"/>
      <c r="E615" s="136"/>
      <c r="F615" s="182"/>
      <c r="G615" s="163"/>
      <c r="H615" s="138"/>
      <c r="I615" s="138"/>
      <c r="J615" s="139"/>
      <c r="K615" s="164"/>
      <c r="L615" s="240"/>
      <c r="M615" s="241"/>
      <c r="N615" s="136"/>
      <c r="O615" s="139"/>
      <c r="P615" s="142"/>
      <c r="Q615" s="142"/>
      <c r="R615" s="143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3"/>
      <c r="AC615" s="142"/>
      <c r="AD615" s="143"/>
      <c r="AE615" s="142"/>
      <c r="AF615" s="143"/>
    </row>
    <row r="616" spans="1:32" ht="15.75" customHeight="1" x14ac:dyDescent="0.2">
      <c r="A616" s="135"/>
      <c r="B616" s="155"/>
      <c r="C616" s="135"/>
      <c r="D616" s="136"/>
      <c r="E616" s="136"/>
      <c r="F616" s="182"/>
      <c r="G616" s="163"/>
      <c r="H616" s="138"/>
      <c r="I616" s="138"/>
      <c r="J616" s="139"/>
      <c r="K616" s="164"/>
      <c r="L616" s="240"/>
      <c r="M616" s="241"/>
      <c r="N616" s="136"/>
      <c r="O616" s="139"/>
      <c r="P616" s="142"/>
      <c r="Q616" s="142"/>
      <c r="R616" s="143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3"/>
      <c r="AC616" s="142"/>
      <c r="AD616" s="143"/>
      <c r="AE616" s="142"/>
      <c r="AF616" s="143"/>
    </row>
    <row r="617" spans="1:32" ht="15.75" customHeight="1" x14ac:dyDescent="0.2">
      <c r="A617" s="135"/>
      <c r="B617" s="155"/>
      <c r="C617" s="135"/>
      <c r="D617" s="136"/>
      <c r="E617" s="136"/>
      <c r="F617" s="182"/>
      <c r="G617" s="163"/>
      <c r="H617" s="138"/>
      <c r="I617" s="138"/>
      <c r="J617" s="139"/>
      <c r="K617" s="164"/>
      <c r="L617" s="240"/>
      <c r="M617" s="241"/>
      <c r="N617" s="136"/>
      <c r="O617" s="139"/>
      <c r="P617" s="142"/>
      <c r="Q617" s="142"/>
      <c r="R617" s="143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3"/>
      <c r="AC617" s="142"/>
      <c r="AD617" s="143"/>
      <c r="AE617" s="142"/>
      <c r="AF617" s="143"/>
    </row>
    <row r="618" spans="1:32" ht="15.75" customHeight="1" x14ac:dyDescent="0.2">
      <c r="A618" s="135"/>
      <c r="B618" s="155"/>
      <c r="C618" s="135"/>
      <c r="D618" s="136"/>
      <c r="E618" s="136"/>
      <c r="F618" s="182"/>
      <c r="G618" s="163"/>
      <c r="H618" s="138"/>
      <c r="I618" s="138"/>
      <c r="J618" s="139"/>
      <c r="K618" s="164"/>
      <c r="L618" s="240"/>
      <c r="M618" s="241"/>
      <c r="N618" s="136"/>
      <c r="O618" s="139"/>
      <c r="P618" s="142"/>
      <c r="Q618" s="142"/>
      <c r="R618" s="143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3"/>
      <c r="AC618" s="142"/>
      <c r="AD618" s="143"/>
      <c r="AE618" s="142"/>
      <c r="AF618" s="143"/>
    </row>
    <row r="619" spans="1:32" ht="15.75" customHeight="1" x14ac:dyDescent="0.2">
      <c r="A619" s="135"/>
      <c r="B619" s="155"/>
      <c r="C619" s="135"/>
      <c r="D619" s="136"/>
      <c r="E619" s="136"/>
      <c r="F619" s="182"/>
      <c r="G619" s="163"/>
      <c r="H619" s="138"/>
      <c r="I619" s="138"/>
      <c r="J619" s="139"/>
      <c r="K619" s="164"/>
      <c r="L619" s="240"/>
      <c r="M619" s="241"/>
      <c r="N619" s="136"/>
      <c r="O619" s="139"/>
      <c r="P619" s="142"/>
      <c r="Q619" s="142"/>
      <c r="R619" s="143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3"/>
      <c r="AC619" s="142"/>
      <c r="AD619" s="143"/>
      <c r="AE619" s="142"/>
      <c r="AF619" s="143"/>
    </row>
    <row r="620" spans="1:32" ht="15.75" customHeight="1" x14ac:dyDescent="0.2">
      <c r="A620" s="135"/>
      <c r="B620" s="155"/>
      <c r="C620" s="135"/>
      <c r="D620" s="136"/>
      <c r="E620" s="136"/>
      <c r="F620" s="182"/>
      <c r="G620" s="163"/>
      <c r="H620" s="138"/>
      <c r="I620" s="138"/>
      <c r="J620" s="139"/>
      <c r="K620" s="164"/>
      <c r="L620" s="240"/>
      <c r="M620" s="241"/>
      <c r="N620" s="136"/>
      <c r="O620" s="139"/>
      <c r="P620" s="142"/>
      <c r="Q620" s="142"/>
      <c r="R620" s="143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3"/>
      <c r="AC620" s="142"/>
      <c r="AD620" s="143"/>
      <c r="AE620" s="142"/>
      <c r="AF620" s="143"/>
    </row>
    <row r="621" spans="1:32" ht="15.75" customHeight="1" x14ac:dyDescent="0.2">
      <c r="A621" s="135"/>
      <c r="B621" s="155"/>
      <c r="C621" s="135"/>
      <c r="D621" s="136"/>
      <c r="E621" s="136"/>
      <c r="F621" s="182"/>
      <c r="G621" s="163"/>
      <c r="H621" s="138"/>
      <c r="I621" s="138"/>
      <c r="J621" s="139"/>
      <c r="K621" s="164"/>
      <c r="L621" s="240"/>
      <c r="M621" s="241"/>
      <c r="N621" s="136"/>
      <c r="O621" s="139"/>
      <c r="P621" s="142"/>
      <c r="Q621" s="142"/>
      <c r="R621" s="143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3"/>
      <c r="AC621" s="142"/>
      <c r="AD621" s="143"/>
      <c r="AE621" s="142"/>
      <c r="AF621" s="143"/>
    </row>
    <row r="622" spans="1:32" ht="15.75" customHeight="1" x14ac:dyDescent="0.2">
      <c r="A622" s="135"/>
      <c r="B622" s="155"/>
      <c r="C622" s="135"/>
      <c r="D622" s="136"/>
      <c r="E622" s="136"/>
      <c r="F622" s="182"/>
      <c r="G622" s="163"/>
      <c r="H622" s="138"/>
      <c r="I622" s="138"/>
      <c r="J622" s="139"/>
      <c r="K622" s="164"/>
      <c r="L622" s="240"/>
      <c r="M622" s="241"/>
      <c r="N622" s="136"/>
      <c r="O622" s="139"/>
      <c r="P622" s="142"/>
      <c r="Q622" s="142"/>
      <c r="R622" s="143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3"/>
      <c r="AC622" s="142"/>
      <c r="AD622" s="143"/>
      <c r="AE622" s="142"/>
      <c r="AF622" s="143"/>
    </row>
    <row r="623" spans="1:32" ht="15.75" customHeight="1" x14ac:dyDescent="0.2">
      <c r="A623" s="135"/>
      <c r="B623" s="155"/>
      <c r="C623" s="135"/>
      <c r="D623" s="136"/>
      <c r="E623" s="136"/>
      <c r="F623" s="182"/>
      <c r="G623" s="163"/>
      <c r="H623" s="138"/>
      <c r="I623" s="138"/>
      <c r="J623" s="139"/>
      <c r="K623" s="164"/>
      <c r="L623" s="240"/>
      <c r="M623" s="241"/>
      <c r="N623" s="136"/>
      <c r="O623" s="139"/>
      <c r="P623" s="142"/>
      <c r="Q623" s="142"/>
      <c r="R623" s="143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3"/>
      <c r="AC623" s="142"/>
      <c r="AD623" s="143"/>
      <c r="AE623" s="142"/>
      <c r="AF623" s="143"/>
    </row>
    <row r="624" spans="1:32" ht="15.75" customHeight="1" x14ac:dyDescent="0.2">
      <c r="A624" s="135"/>
      <c r="B624" s="155"/>
      <c r="C624" s="135"/>
      <c r="D624" s="136"/>
      <c r="E624" s="136"/>
      <c r="F624" s="182"/>
      <c r="G624" s="163"/>
      <c r="H624" s="138"/>
      <c r="I624" s="138"/>
      <c r="J624" s="139"/>
      <c r="K624" s="164"/>
      <c r="L624" s="240"/>
      <c r="M624" s="241"/>
      <c r="N624" s="136"/>
      <c r="O624" s="139"/>
      <c r="P624" s="142"/>
      <c r="Q624" s="142"/>
      <c r="R624" s="143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3"/>
      <c r="AC624" s="142"/>
      <c r="AD624" s="143"/>
      <c r="AE624" s="142"/>
      <c r="AF624" s="143"/>
    </row>
    <row r="625" spans="1:32" ht="15.75" customHeight="1" x14ac:dyDescent="0.2">
      <c r="A625" s="135"/>
      <c r="B625" s="155"/>
      <c r="C625" s="135"/>
      <c r="D625" s="136"/>
      <c r="E625" s="136"/>
      <c r="F625" s="182"/>
      <c r="G625" s="163"/>
      <c r="H625" s="138"/>
      <c r="I625" s="138"/>
      <c r="J625" s="139"/>
      <c r="K625" s="164"/>
      <c r="L625" s="240"/>
      <c r="M625" s="241"/>
      <c r="N625" s="136"/>
      <c r="O625" s="139"/>
      <c r="P625" s="142"/>
      <c r="Q625" s="142"/>
      <c r="R625" s="143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3"/>
      <c r="AC625" s="142"/>
      <c r="AD625" s="143"/>
      <c r="AE625" s="142"/>
      <c r="AF625" s="143"/>
    </row>
    <row r="626" spans="1:32" ht="15.75" customHeight="1" x14ac:dyDescent="0.2">
      <c r="A626" s="135"/>
      <c r="B626" s="155"/>
      <c r="C626" s="135"/>
      <c r="D626" s="136"/>
      <c r="E626" s="136"/>
      <c r="F626" s="182"/>
      <c r="G626" s="163"/>
      <c r="H626" s="138"/>
      <c r="I626" s="138"/>
      <c r="J626" s="139"/>
      <c r="K626" s="164"/>
      <c r="L626" s="240"/>
      <c r="M626" s="241"/>
      <c r="N626" s="136"/>
      <c r="O626" s="139"/>
      <c r="P626" s="142"/>
      <c r="Q626" s="142"/>
      <c r="R626" s="143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3"/>
      <c r="AC626" s="142"/>
      <c r="AD626" s="143"/>
      <c r="AE626" s="142"/>
      <c r="AF626" s="143"/>
    </row>
    <row r="627" spans="1:32" ht="15.75" customHeight="1" x14ac:dyDescent="0.2">
      <c r="A627" s="135"/>
      <c r="B627" s="155"/>
      <c r="C627" s="135"/>
      <c r="D627" s="136"/>
      <c r="E627" s="136"/>
      <c r="F627" s="182"/>
      <c r="G627" s="163"/>
      <c r="H627" s="138"/>
      <c r="I627" s="138"/>
      <c r="J627" s="139"/>
      <c r="K627" s="164"/>
      <c r="L627" s="240"/>
      <c r="M627" s="241"/>
      <c r="N627" s="136"/>
      <c r="O627" s="139"/>
      <c r="P627" s="142"/>
      <c r="Q627" s="142"/>
      <c r="R627" s="143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3"/>
      <c r="AC627" s="142"/>
      <c r="AD627" s="143"/>
      <c r="AE627" s="142"/>
      <c r="AF627" s="143"/>
    </row>
    <row r="628" spans="1:32" ht="15.75" customHeight="1" x14ac:dyDescent="0.2">
      <c r="A628" s="135"/>
      <c r="B628" s="155"/>
      <c r="C628" s="135"/>
      <c r="D628" s="136"/>
      <c r="E628" s="136"/>
      <c r="F628" s="182"/>
      <c r="G628" s="163"/>
      <c r="H628" s="138"/>
      <c r="I628" s="138"/>
      <c r="J628" s="139"/>
      <c r="K628" s="164"/>
      <c r="L628" s="240"/>
      <c r="M628" s="241"/>
      <c r="N628" s="136"/>
      <c r="O628" s="139"/>
      <c r="P628" s="142"/>
      <c r="Q628" s="142"/>
      <c r="R628" s="143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3"/>
      <c r="AC628" s="142"/>
      <c r="AD628" s="143"/>
      <c r="AE628" s="142"/>
      <c r="AF628" s="143"/>
    </row>
    <row r="629" spans="1:32" ht="15.75" customHeight="1" x14ac:dyDescent="0.2">
      <c r="A629" s="135"/>
      <c r="B629" s="155"/>
      <c r="C629" s="135"/>
      <c r="D629" s="136"/>
      <c r="E629" s="136"/>
      <c r="F629" s="182"/>
      <c r="G629" s="163"/>
      <c r="H629" s="138"/>
      <c r="I629" s="138"/>
      <c r="J629" s="139"/>
      <c r="K629" s="164"/>
      <c r="L629" s="240"/>
      <c r="M629" s="241"/>
      <c r="N629" s="136"/>
      <c r="O629" s="139"/>
      <c r="P629" s="142"/>
      <c r="Q629" s="142"/>
      <c r="R629" s="143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3"/>
      <c r="AC629" s="142"/>
      <c r="AD629" s="143"/>
      <c r="AE629" s="142"/>
      <c r="AF629" s="143"/>
    </row>
    <row r="630" spans="1:32" ht="15.75" customHeight="1" x14ac:dyDescent="0.2">
      <c r="A630" s="135"/>
      <c r="B630" s="155"/>
      <c r="C630" s="135"/>
      <c r="D630" s="136"/>
      <c r="E630" s="136"/>
      <c r="F630" s="182"/>
      <c r="G630" s="163"/>
      <c r="H630" s="138"/>
      <c r="I630" s="138"/>
      <c r="J630" s="139"/>
      <c r="K630" s="164"/>
      <c r="L630" s="240"/>
      <c r="M630" s="241"/>
      <c r="N630" s="136"/>
      <c r="O630" s="139"/>
      <c r="P630" s="142"/>
      <c r="Q630" s="142"/>
      <c r="R630" s="143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3"/>
      <c r="AC630" s="142"/>
      <c r="AD630" s="143"/>
      <c r="AE630" s="142"/>
      <c r="AF630" s="143"/>
    </row>
    <row r="631" spans="1:32" ht="15.75" customHeight="1" x14ac:dyDescent="0.2">
      <c r="A631" s="135"/>
      <c r="B631" s="155"/>
      <c r="C631" s="135"/>
      <c r="D631" s="136"/>
      <c r="E631" s="136"/>
      <c r="F631" s="182"/>
      <c r="G631" s="163"/>
      <c r="H631" s="138"/>
      <c r="I631" s="138"/>
      <c r="J631" s="139"/>
      <c r="K631" s="164"/>
      <c r="L631" s="240"/>
      <c r="M631" s="241"/>
      <c r="N631" s="136"/>
      <c r="O631" s="139"/>
      <c r="P631" s="142"/>
      <c r="Q631" s="142"/>
      <c r="R631" s="143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3"/>
      <c r="AC631" s="142"/>
      <c r="AD631" s="143"/>
      <c r="AE631" s="142"/>
      <c r="AF631" s="143"/>
    </row>
    <row r="632" spans="1:32" ht="15.75" customHeight="1" x14ac:dyDescent="0.2">
      <c r="A632" s="135"/>
      <c r="B632" s="155"/>
      <c r="C632" s="135"/>
      <c r="D632" s="136"/>
      <c r="E632" s="136"/>
      <c r="F632" s="182"/>
      <c r="G632" s="163"/>
      <c r="H632" s="138"/>
      <c r="I632" s="138"/>
      <c r="J632" s="139"/>
      <c r="K632" s="164"/>
      <c r="L632" s="240"/>
      <c r="M632" s="241"/>
      <c r="N632" s="136"/>
      <c r="O632" s="139"/>
      <c r="P632" s="142"/>
      <c r="Q632" s="142"/>
      <c r="R632" s="143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3"/>
      <c r="AC632" s="142"/>
      <c r="AD632" s="143"/>
      <c r="AE632" s="142"/>
      <c r="AF632" s="143"/>
    </row>
    <row r="633" spans="1:32" ht="15.75" customHeight="1" x14ac:dyDescent="0.2">
      <c r="A633" s="135"/>
      <c r="B633" s="155"/>
      <c r="C633" s="135"/>
      <c r="D633" s="136"/>
      <c r="E633" s="136"/>
      <c r="F633" s="182"/>
      <c r="G633" s="163"/>
      <c r="H633" s="138"/>
      <c r="I633" s="138"/>
      <c r="J633" s="139"/>
      <c r="K633" s="164"/>
      <c r="L633" s="240"/>
      <c r="M633" s="241"/>
      <c r="N633" s="136"/>
      <c r="O633" s="139"/>
      <c r="P633" s="142"/>
      <c r="Q633" s="142"/>
      <c r="R633" s="143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3"/>
      <c r="AC633" s="142"/>
      <c r="AD633" s="143"/>
      <c r="AE633" s="142"/>
      <c r="AF633" s="143"/>
    </row>
    <row r="634" spans="1:32" ht="15.75" customHeight="1" x14ac:dyDescent="0.2">
      <c r="A634" s="135"/>
      <c r="B634" s="155"/>
      <c r="C634" s="135"/>
      <c r="D634" s="136"/>
      <c r="E634" s="136"/>
      <c r="F634" s="182"/>
      <c r="G634" s="163"/>
      <c r="H634" s="138"/>
      <c r="I634" s="138"/>
      <c r="J634" s="139"/>
      <c r="K634" s="164"/>
      <c r="L634" s="240"/>
      <c r="M634" s="241"/>
      <c r="N634" s="136"/>
      <c r="O634" s="139"/>
      <c r="P634" s="142"/>
      <c r="Q634" s="142"/>
      <c r="R634" s="143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3"/>
      <c r="AC634" s="142"/>
      <c r="AD634" s="143"/>
      <c r="AE634" s="142"/>
      <c r="AF634" s="143"/>
    </row>
    <row r="635" spans="1:32" ht="15.75" customHeight="1" x14ac:dyDescent="0.2">
      <c r="A635" s="135"/>
      <c r="B635" s="155"/>
      <c r="C635" s="135"/>
      <c r="D635" s="136"/>
      <c r="E635" s="136"/>
      <c r="F635" s="182"/>
      <c r="G635" s="163"/>
      <c r="H635" s="138"/>
      <c r="I635" s="138"/>
      <c r="J635" s="139"/>
      <c r="K635" s="164"/>
      <c r="L635" s="240"/>
      <c r="M635" s="241"/>
      <c r="N635" s="136"/>
      <c r="O635" s="139"/>
      <c r="P635" s="142"/>
      <c r="Q635" s="142"/>
      <c r="R635" s="143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3"/>
      <c r="AC635" s="142"/>
      <c r="AD635" s="143"/>
      <c r="AE635" s="142"/>
      <c r="AF635" s="143"/>
    </row>
    <row r="636" spans="1:32" ht="15.75" customHeight="1" x14ac:dyDescent="0.2">
      <c r="A636" s="135"/>
      <c r="B636" s="155"/>
      <c r="C636" s="135"/>
      <c r="D636" s="136"/>
      <c r="E636" s="136"/>
      <c r="F636" s="182"/>
      <c r="G636" s="163"/>
      <c r="H636" s="138"/>
      <c r="I636" s="138"/>
      <c r="J636" s="139"/>
      <c r="K636" s="164"/>
      <c r="L636" s="240"/>
      <c r="M636" s="241"/>
      <c r="N636" s="136"/>
      <c r="O636" s="139"/>
      <c r="P636" s="142"/>
      <c r="Q636" s="142"/>
      <c r="R636" s="143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3"/>
      <c r="AC636" s="142"/>
      <c r="AD636" s="143"/>
      <c r="AE636" s="142"/>
      <c r="AF636" s="143"/>
    </row>
    <row r="637" spans="1:32" ht="15.75" customHeight="1" x14ac:dyDescent="0.2">
      <c r="A637" s="135"/>
      <c r="B637" s="155"/>
      <c r="C637" s="135"/>
      <c r="D637" s="136"/>
      <c r="E637" s="136"/>
      <c r="F637" s="182"/>
      <c r="G637" s="163"/>
      <c r="H637" s="138"/>
      <c r="I637" s="138"/>
      <c r="J637" s="139"/>
      <c r="K637" s="164"/>
      <c r="L637" s="240"/>
      <c r="M637" s="241"/>
      <c r="N637" s="136"/>
      <c r="O637" s="139"/>
      <c r="P637" s="142"/>
      <c r="Q637" s="142"/>
      <c r="R637" s="143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3"/>
      <c r="AC637" s="142"/>
      <c r="AD637" s="143"/>
      <c r="AE637" s="142"/>
      <c r="AF637" s="143"/>
    </row>
    <row r="638" spans="1:32" ht="15.75" customHeight="1" x14ac:dyDescent="0.2">
      <c r="A638" s="135"/>
      <c r="B638" s="155"/>
      <c r="C638" s="135"/>
      <c r="D638" s="136"/>
      <c r="E638" s="136"/>
      <c r="F638" s="182"/>
      <c r="G638" s="163"/>
      <c r="H638" s="138"/>
      <c r="I638" s="138"/>
      <c r="J638" s="139"/>
      <c r="K638" s="164"/>
      <c r="L638" s="240"/>
      <c r="M638" s="241"/>
      <c r="N638" s="136"/>
      <c r="O638" s="139"/>
      <c r="P638" s="142"/>
      <c r="Q638" s="142"/>
      <c r="R638" s="143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3"/>
      <c r="AC638" s="142"/>
      <c r="AD638" s="143"/>
      <c r="AE638" s="142"/>
      <c r="AF638" s="143"/>
    </row>
    <row r="639" spans="1:32" ht="15.75" customHeight="1" x14ac:dyDescent="0.2">
      <c r="A639" s="135"/>
      <c r="B639" s="155"/>
      <c r="C639" s="135"/>
      <c r="D639" s="136"/>
      <c r="E639" s="136"/>
      <c r="F639" s="182"/>
      <c r="G639" s="163"/>
      <c r="H639" s="138"/>
      <c r="I639" s="138"/>
      <c r="J639" s="139"/>
      <c r="K639" s="164"/>
      <c r="L639" s="240"/>
      <c r="M639" s="241"/>
      <c r="N639" s="136"/>
      <c r="O639" s="139"/>
      <c r="P639" s="142"/>
      <c r="Q639" s="142"/>
      <c r="R639" s="143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3"/>
      <c r="AC639" s="142"/>
      <c r="AD639" s="143"/>
      <c r="AE639" s="142"/>
      <c r="AF639" s="143"/>
    </row>
    <row r="640" spans="1:32" ht="15.75" customHeight="1" x14ac:dyDescent="0.2">
      <c r="A640" s="135"/>
      <c r="B640" s="155"/>
      <c r="C640" s="135"/>
      <c r="D640" s="136"/>
      <c r="E640" s="136"/>
      <c r="F640" s="182"/>
      <c r="G640" s="163"/>
      <c r="H640" s="138"/>
      <c r="I640" s="138"/>
      <c r="J640" s="139"/>
      <c r="K640" s="164"/>
      <c r="L640" s="240"/>
      <c r="M640" s="241"/>
      <c r="N640" s="136"/>
      <c r="O640" s="139"/>
      <c r="P640" s="142"/>
      <c r="Q640" s="142"/>
      <c r="R640" s="143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3"/>
      <c r="AC640" s="142"/>
      <c r="AD640" s="143"/>
      <c r="AE640" s="142"/>
      <c r="AF640" s="143"/>
    </row>
    <row r="641" spans="1:32" ht="15.75" customHeight="1" x14ac:dyDescent="0.2">
      <c r="A641" s="135"/>
      <c r="B641" s="155"/>
      <c r="C641" s="135"/>
      <c r="D641" s="136"/>
      <c r="E641" s="136"/>
      <c r="F641" s="182"/>
      <c r="G641" s="163"/>
      <c r="H641" s="138"/>
      <c r="I641" s="138"/>
      <c r="J641" s="139"/>
      <c r="K641" s="164"/>
      <c r="L641" s="240"/>
      <c r="M641" s="241"/>
      <c r="N641" s="136"/>
      <c r="O641" s="139"/>
      <c r="P641" s="142"/>
      <c r="Q641" s="142"/>
      <c r="R641" s="143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3"/>
      <c r="AC641" s="142"/>
      <c r="AD641" s="143"/>
      <c r="AE641" s="142"/>
      <c r="AF641" s="143"/>
    </row>
    <row r="642" spans="1:32" ht="15.75" customHeight="1" x14ac:dyDescent="0.2">
      <c r="A642" s="135"/>
      <c r="B642" s="155"/>
      <c r="C642" s="135"/>
      <c r="D642" s="136"/>
      <c r="E642" s="136"/>
      <c r="F642" s="182"/>
      <c r="G642" s="163"/>
      <c r="H642" s="138"/>
      <c r="I642" s="138"/>
      <c r="J642" s="139"/>
      <c r="K642" s="164"/>
      <c r="L642" s="240"/>
      <c r="M642" s="241"/>
      <c r="N642" s="136"/>
      <c r="O642" s="139"/>
      <c r="P642" s="142"/>
      <c r="Q642" s="142"/>
      <c r="R642" s="143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3"/>
      <c r="AC642" s="142"/>
      <c r="AD642" s="143"/>
      <c r="AE642" s="142"/>
      <c r="AF642" s="143"/>
    </row>
    <row r="643" spans="1:32" ht="15.75" customHeight="1" x14ac:dyDescent="0.2">
      <c r="A643" s="135"/>
      <c r="B643" s="155"/>
      <c r="C643" s="135"/>
      <c r="D643" s="136"/>
      <c r="E643" s="136"/>
      <c r="F643" s="182"/>
      <c r="G643" s="163"/>
      <c r="H643" s="138"/>
      <c r="I643" s="138"/>
      <c r="J643" s="139"/>
      <c r="K643" s="164"/>
      <c r="L643" s="240"/>
      <c r="M643" s="241"/>
      <c r="N643" s="136"/>
      <c r="O643" s="139"/>
      <c r="P643" s="142"/>
      <c r="Q643" s="142"/>
      <c r="R643" s="143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3"/>
      <c r="AC643" s="142"/>
      <c r="AD643" s="143"/>
      <c r="AE643" s="142"/>
      <c r="AF643" s="143"/>
    </row>
    <row r="644" spans="1:32" ht="15.75" customHeight="1" x14ac:dyDescent="0.2">
      <c r="A644" s="135"/>
      <c r="B644" s="155"/>
      <c r="C644" s="135"/>
      <c r="D644" s="136"/>
      <c r="E644" s="136"/>
      <c r="F644" s="182"/>
      <c r="G644" s="163"/>
      <c r="H644" s="138"/>
      <c r="I644" s="138"/>
      <c r="J644" s="139"/>
      <c r="K644" s="164"/>
      <c r="L644" s="240"/>
      <c r="M644" s="241"/>
      <c r="N644" s="136"/>
      <c r="O644" s="139"/>
      <c r="P644" s="142"/>
      <c r="Q644" s="142"/>
      <c r="R644" s="143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3"/>
      <c r="AC644" s="142"/>
      <c r="AD644" s="143"/>
      <c r="AE644" s="142"/>
      <c r="AF644" s="143"/>
    </row>
    <row r="645" spans="1:32" ht="15.75" customHeight="1" x14ac:dyDescent="0.2">
      <c r="A645" s="135"/>
      <c r="B645" s="155"/>
      <c r="C645" s="135"/>
      <c r="D645" s="136"/>
      <c r="E645" s="136"/>
      <c r="F645" s="182"/>
      <c r="G645" s="163"/>
      <c r="H645" s="138"/>
      <c r="I645" s="138"/>
      <c r="J645" s="139"/>
      <c r="K645" s="164"/>
      <c r="L645" s="240"/>
      <c r="M645" s="241"/>
      <c r="N645" s="136"/>
      <c r="O645" s="139"/>
      <c r="P645" s="142"/>
      <c r="Q645" s="142"/>
      <c r="R645" s="143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3"/>
      <c r="AC645" s="142"/>
      <c r="AD645" s="143"/>
      <c r="AE645" s="142"/>
      <c r="AF645" s="143"/>
    </row>
    <row r="646" spans="1:32" ht="15.75" customHeight="1" x14ac:dyDescent="0.2">
      <c r="A646" s="135"/>
      <c r="B646" s="155"/>
      <c r="C646" s="135"/>
      <c r="D646" s="136"/>
      <c r="E646" s="136"/>
      <c r="F646" s="182"/>
      <c r="G646" s="163"/>
      <c r="H646" s="138"/>
      <c r="I646" s="138"/>
      <c r="J646" s="139"/>
      <c r="K646" s="164"/>
      <c r="L646" s="240"/>
      <c r="M646" s="241"/>
      <c r="N646" s="136"/>
      <c r="O646" s="139"/>
      <c r="P646" s="142"/>
      <c r="Q646" s="142"/>
      <c r="R646" s="143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3"/>
      <c r="AC646" s="142"/>
      <c r="AD646" s="143"/>
      <c r="AE646" s="142"/>
      <c r="AF646" s="143"/>
    </row>
    <row r="647" spans="1:32" ht="15.75" customHeight="1" x14ac:dyDescent="0.2">
      <c r="A647" s="135"/>
      <c r="B647" s="155"/>
      <c r="C647" s="135"/>
      <c r="D647" s="136"/>
      <c r="E647" s="136"/>
      <c r="F647" s="182"/>
      <c r="G647" s="163"/>
      <c r="H647" s="138"/>
      <c r="I647" s="138"/>
      <c r="J647" s="139"/>
      <c r="K647" s="164"/>
      <c r="L647" s="240"/>
      <c r="M647" s="241"/>
      <c r="N647" s="136"/>
      <c r="O647" s="139"/>
      <c r="P647" s="142"/>
      <c r="Q647" s="142"/>
      <c r="R647" s="143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3"/>
      <c r="AC647" s="142"/>
      <c r="AD647" s="143"/>
      <c r="AE647" s="142"/>
      <c r="AF647" s="143"/>
    </row>
    <row r="648" spans="1:32" ht="15.75" customHeight="1" x14ac:dyDescent="0.2">
      <c r="A648" s="135"/>
      <c r="B648" s="155"/>
      <c r="C648" s="135"/>
      <c r="D648" s="136"/>
      <c r="E648" s="136"/>
      <c r="F648" s="182"/>
      <c r="G648" s="163"/>
      <c r="H648" s="138"/>
      <c r="I648" s="138"/>
      <c r="J648" s="139"/>
      <c r="K648" s="164"/>
      <c r="L648" s="240"/>
      <c r="M648" s="241"/>
      <c r="N648" s="136"/>
      <c r="O648" s="139"/>
      <c r="P648" s="142"/>
      <c r="Q648" s="142"/>
      <c r="R648" s="143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3"/>
      <c r="AC648" s="142"/>
      <c r="AD648" s="143"/>
      <c r="AE648" s="142"/>
      <c r="AF648" s="143"/>
    </row>
    <row r="649" spans="1:32" ht="15.75" customHeight="1" x14ac:dyDescent="0.2">
      <c r="A649" s="135"/>
      <c r="B649" s="155"/>
      <c r="C649" s="135"/>
      <c r="D649" s="136"/>
      <c r="E649" s="136"/>
      <c r="F649" s="182"/>
      <c r="G649" s="163"/>
      <c r="H649" s="138"/>
      <c r="I649" s="138"/>
      <c r="J649" s="139"/>
      <c r="K649" s="164"/>
      <c r="L649" s="240"/>
      <c r="M649" s="241"/>
      <c r="N649" s="136"/>
      <c r="O649" s="139"/>
      <c r="P649" s="142"/>
      <c r="Q649" s="142"/>
      <c r="R649" s="143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3"/>
      <c r="AC649" s="142"/>
      <c r="AD649" s="143"/>
      <c r="AE649" s="142"/>
      <c r="AF649" s="143"/>
    </row>
    <row r="650" spans="1:32" ht="15.75" customHeight="1" x14ac:dyDescent="0.2">
      <c r="A650" s="135"/>
      <c r="B650" s="155"/>
      <c r="C650" s="135"/>
      <c r="D650" s="136"/>
      <c r="E650" s="136"/>
      <c r="F650" s="182"/>
      <c r="G650" s="163"/>
      <c r="H650" s="138"/>
      <c r="I650" s="138"/>
      <c r="J650" s="139"/>
      <c r="K650" s="164"/>
      <c r="L650" s="240"/>
      <c r="M650" s="241"/>
      <c r="N650" s="136"/>
      <c r="O650" s="139"/>
      <c r="P650" s="142"/>
      <c r="Q650" s="142"/>
      <c r="R650" s="143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3"/>
      <c r="AC650" s="142"/>
      <c r="AD650" s="143"/>
      <c r="AE650" s="142"/>
      <c r="AF650" s="143"/>
    </row>
    <row r="651" spans="1:32" ht="15.75" customHeight="1" x14ac:dyDescent="0.2">
      <c r="A651" s="135"/>
      <c r="B651" s="155"/>
      <c r="C651" s="135"/>
      <c r="D651" s="136"/>
      <c r="E651" s="136"/>
      <c r="F651" s="182"/>
      <c r="G651" s="163"/>
      <c r="H651" s="138"/>
      <c r="I651" s="138"/>
      <c r="J651" s="139"/>
      <c r="K651" s="164"/>
      <c r="L651" s="240"/>
      <c r="M651" s="241"/>
      <c r="N651" s="136"/>
      <c r="O651" s="139"/>
      <c r="P651" s="142"/>
      <c r="Q651" s="142"/>
      <c r="R651" s="143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3"/>
      <c r="AC651" s="142"/>
      <c r="AD651" s="143"/>
      <c r="AE651" s="142"/>
      <c r="AF651" s="143"/>
    </row>
    <row r="652" spans="1:32" ht="15.75" customHeight="1" x14ac:dyDescent="0.2">
      <c r="A652" s="135"/>
      <c r="B652" s="155"/>
      <c r="C652" s="135"/>
      <c r="D652" s="136"/>
      <c r="E652" s="136"/>
      <c r="F652" s="182"/>
      <c r="G652" s="163"/>
      <c r="H652" s="138"/>
      <c r="I652" s="138"/>
      <c r="J652" s="139"/>
      <c r="K652" s="164"/>
      <c r="L652" s="240"/>
      <c r="M652" s="241"/>
      <c r="N652" s="136"/>
      <c r="O652" s="139"/>
      <c r="P652" s="142"/>
      <c r="Q652" s="142"/>
      <c r="R652" s="143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3"/>
      <c r="AC652" s="142"/>
      <c r="AD652" s="143"/>
      <c r="AE652" s="142"/>
      <c r="AF652" s="143"/>
    </row>
    <row r="653" spans="1:32" ht="15.75" customHeight="1" x14ac:dyDescent="0.2">
      <c r="A653" s="135"/>
      <c r="B653" s="155"/>
      <c r="C653" s="135"/>
      <c r="D653" s="136"/>
      <c r="E653" s="136"/>
      <c r="F653" s="182"/>
      <c r="G653" s="163"/>
      <c r="H653" s="138"/>
      <c r="I653" s="138"/>
      <c r="J653" s="139"/>
      <c r="K653" s="164"/>
      <c r="L653" s="240"/>
      <c r="M653" s="241"/>
      <c r="N653" s="136"/>
      <c r="O653" s="139"/>
      <c r="P653" s="142"/>
      <c r="Q653" s="142"/>
      <c r="R653" s="143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3"/>
      <c r="AC653" s="142"/>
      <c r="AD653" s="143"/>
      <c r="AE653" s="142"/>
      <c r="AF653" s="143"/>
    </row>
    <row r="654" spans="1:32" ht="15.75" customHeight="1" x14ac:dyDescent="0.2">
      <c r="A654" s="135"/>
      <c r="B654" s="155"/>
      <c r="C654" s="135"/>
      <c r="D654" s="136"/>
      <c r="E654" s="136"/>
      <c r="F654" s="182"/>
      <c r="G654" s="163"/>
      <c r="H654" s="138"/>
      <c r="I654" s="138"/>
      <c r="J654" s="139"/>
      <c r="K654" s="164"/>
      <c r="L654" s="240"/>
      <c r="M654" s="241"/>
      <c r="N654" s="136"/>
      <c r="O654" s="139"/>
      <c r="P654" s="142"/>
      <c r="Q654" s="142"/>
      <c r="R654" s="143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3"/>
      <c r="AC654" s="142"/>
      <c r="AD654" s="143"/>
      <c r="AE654" s="142"/>
      <c r="AF654" s="143"/>
    </row>
    <row r="655" spans="1:32" ht="15.75" customHeight="1" x14ac:dyDescent="0.2">
      <c r="A655" s="135"/>
      <c r="B655" s="155"/>
      <c r="C655" s="135"/>
      <c r="D655" s="136"/>
      <c r="E655" s="136"/>
      <c r="F655" s="182"/>
      <c r="G655" s="163"/>
      <c r="H655" s="138"/>
      <c r="I655" s="138"/>
      <c r="J655" s="139"/>
      <c r="K655" s="164"/>
      <c r="L655" s="240"/>
      <c r="M655" s="241"/>
      <c r="N655" s="136"/>
      <c r="O655" s="139"/>
      <c r="P655" s="142"/>
      <c r="Q655" s="142"/>
      <c r="R655" s="143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3"/>
      <c r="AC655" s="142"/>
      <c r="AD655" s="143"/>
      <c r="AE655" s="142"/>
      <c r="AF655" s="143"/>
    </row>
    <row r="656" spans="1:32" ht="15.75" customHeight="1" x14ac:dyDescent="0.2">
      <c r="A656" s="135"/>
      <c r="B656" s="155"/>
      <c r="C656" s="135"/>
      <c r="D656" s="136"/>
      <c r="E656" s="136"/>
      <c r="F656" s="182"/>
      <c r="G656" s="163"/>
      <c r="H656" s="138"/>
      <c r="I656" s="138"/>
      <c r="J656" s="139"/>
      <c r="K656" s="164"/>
      <c r="L656" s="240"/>
      <c r="M656" s="241"/>
      <c r="N656" s="136"/>
      <c r="O656" s="139"/>
      <c r="P656" s="142"/>
      <c r="Q656" s="142"/>
      <c r="R656" s="143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3"/>
      <c r="AC656" s="142"/>
      <c r="AD656" s="143"/>
      <c r="AE656" s="142"/>
      <c r="AF656" s="143"/>
    </row>
    <row r="657" spans="1:32" ht="15.75" customHeight="1" x14ac:dyDescent="0.2">
      <c r="A657" s="135"/>
      <c r="B657" s="155"/>
      <c r="C657" s="135"/>
      <c r="D657" s="136"/>
      <c r="E657" s="136"/>
      <c r="F657" s="182"/>
      <c r="G657" s="163"/>
      <c r="H657" s="138"/>
      <c r="I657" s="138"/>
      <c r="J657" s="139"/>
      <c r="K657" s="164"/>
      <c r="L657" s="240"/>
      <c r="M657" s="241"/>
      <c r="N657" s="136"/>
      <c r="O657" s="139"/>
      <c r="P657" s="142"/>
      <c r="Q657" s="142"/>
      <c r="R657" s="143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3"/>
      <c r="AC657" s="142"/>
      <c r="AD657" s="143"/>
      <c r="AE657" s="142"/>
      <c r="AF657" s="143"/>
    </row>
    <row r="658" spans="1:32" ht="15.75" customHeight="1" x14ac:dyDescent="0.2">
      <c r="A658" s="135"/>
      <c r="B658" s="155"/>
      <c r="C658" s="135"/>
      <c r="D658" s="136"/>
      <c r="E658" s="136"/>
      <c r="F658" s="182"/>
      <c r="G658" s="163"/>
      <c r="H658" s="138"/>
      <c r="I658" s="138"/>
      <c r="J658" s="139"/>
      <c r="K658" s="164"/>
      <c r="L658" s="240"/>
      <c r="M658" s="241"/>
      <c r="N658" s="136"/>
      <c r="O658" s="139"/>
      <c r="P658" s="142"/>
      <c r="Q658" s="142"/>
      <c r="R658" s="143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3"/>
      <c r="AC658" s="142"/>
      <c r="AD658" s="143"/>
      <c r="AE658" s="142"/>
      <c r="AF658" s="143"/>
    </row>
    <row r="659" spans="1:32" ht="15.75" customHeight="1" x14ac:dyDescent="0.2">
      <c r="A659" s="135"/>
      <c r="B659" s="155"/>
      <c r="C659" s="135"/>
      <c r="D659" s="136"/>
      <c r="E659" s="136"/>
      <c r="F659" s="182"/>
      <c r="G659" s="163"/>
      <c r="H659" s="138"/>
      <c r="I659" s="138"/>
      <c r="J659" s="139"/>
      <c r="K659" s="164"/>
      <c r="L659" s="240"/>
      <c r="M659" s="241"/>
      <c r="N659" s="136"/>
      <c r="O659" s="139"/>
      <c r="P659" s="142"/>
      <c r="Q659" s="142"/>
      <c r="R659" s="143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3"/>
      <c r="AC659" s="142"/>
      <c r="AD659" s="143"/>
      <c r="AE659" s="142"/>
      <c r="AF659" s="143"/>
    </row>
    <row r="660" spans="1:32" ht="15.75" customHeight="1" x14ac:dyDescent="0.2">
      <c r="A660" s="135"/>
      <c r="B660" s="155"/>
      <c r="C660" s="135"/>
      <c r="D660" s="136"/>
      <c r="E660" s="136"/>
      <c r="F660" s="182"/>
      <c r="G660" s="163"/>
      <c r="H660" s="138"/>
      <c r="I660" s="138"/>
      <c r="J660" s="139"/>
      <c r="K660" s="164"/>
      <c r="L660" s="240"/>
      <c r="M660" s="241"/>
      <c r="N660" s="136"/>
      <c r="O660" s="139"/>
      <c r="P660" s="142"/>
      <c r="Q660" s="142"/>
      <c r="R660" s="143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3"/>
      <c r="AC660" s="142"/>
      <c r="AD660" s="143"/>
      <c r="AE660" s="142"/>
      <c r="AF660" s="143"/>
    </row>
    <row r="661" spans="1:32" ht="15.75" customHeight="1" x14ac:dyDescent="0.2">
      <c r="A661" s="135"/>
      <c r="B661" s="155"/>
      <c r="C661" s="135"/>
      <c r="D661" s="136"/>
      <c r="E661" s="136"/>
      <c r="F661" s="182"/>
      <c r="G661" s="163"/>
      <c r="H661" s="138"/>
      <c r="I661" s="138"/>
      <c r="J661" s="139"/>
      <c r="K661" s="164"/>
      <c r="L661" s="240"/>
      <c r="M661" s="241"/>
      <c r="N661" s="136"/>
      <c r="O661" s="139"/>
      <c r="P661" s="142"/>
      <c r="Q661" s="142"/>
      <c r="R661" s="143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3"/>
      <c r="AC661" s="142"/>
      <c r="AD661" s="143"/>
      <c r="AE661" s="142"/>
      <c r="AF661" s="143"/>
    </row>
    <row r="662" spans="1:32" ht="15.75" customHeight="1" x14ac:dyDescent="0.2">
      <c r="A662" s="135"/>
      <c r="B662" s="155"/>
      <c r="C662" s="135"/>
      <c r="D662" s="136"/>
      <c r="E662" s="136"/>
      <c r="F662" s="182"/>
      <c r="G662" s="163"/>
      <c r="H662" s="138"/>
      <c r="I662" s="138"/>
      <c r="J662" s="139"/>
      <c r="K662" s="164"/>
      <c r="L662" s="240"/>
      <c r="M662" s="241"/>
      <c r="N662" s="136"/>
      <c r="O662" s="139"/>
      <c r="P662" s="142"/>
      <c r="Q662" s="142"/>
      <c r="R662" s="143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3"/>
      <c r="AC662" s="142"/>
      <c r="AD662" s="143"/>
      <c r="AE662" s="142"/>
      <c r="AF662" s="143"/>
    </row>
    <row r="663" spans="1:32" ht="15.75" customHeight="1" x14ac:dyDescent="0.2">
      <c r="A663" s="135"/>
      <c r="B663" s="155"/>
      <c r="C663" s="135"/>
      <c r="D663" s="136"/>
      <c r="E663" s="136"/>
      <c r="F663" s="182"/>
      <c r="G663" s="163"/>
      <c r="H663" s="138"/>
      <c r="I663" s="138"/>
      <c r="J663" s="139"/>
      <c r="K663" s="164"/>
      <c r="L663" s="240"/>
      <c r="M663" s="241"/>
      <c r="N663" s="136"/>
      <c r="O663" s="139"/>
      <c r="P663" s="142"/>
      <c r="Q663" s="142"/>
      <c r="R663" s="143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3"/>
      <c r="AC663" s="142"/>
      <c r="AD663" s="143"/>
      <c r="AE663" s="142"/>
      <c r="AF663" s="143"/>
    </row>
    <row r="664" spans="1:32" ht="15.75" customHeight="1" x14ac:dyDescent="0.2">
      <c r="A664" s="135"/>
      <c r="B664" s="155"/>
      <c r="C664" s="135"/>
      <c r="D664" s="136"/>
      <c r="E664" s="136"/>
      <c r="F664" s="182"/>
      <c r="G664" s="163"/>
      <c r="H664" s="138"/>
      <c r="I664" s="138"/>
      <c r="J664" s="139"/>
      <c r="K664" s="164"/>
      <c r="L664" s="240"/>
      <c r="M664" s="241"/>
      <c r="N664" s="136"/>
      <c r="O664" s="139"/>
      <c r="P664" s="142"/>
      <c r="Q664" s="142"/>
      <c r="R664" s="143"/>
      <c r="S664" s="142"/>
      <c r="T664" s="142"/>
      <c r="U664" s="142"/>
      <c r="V664" s="142"/>
      <c r="W664" s="142"/>
      <c r="X664" s="142"/>
      <c r="Y664" s="142"/>
      <c r="Z664" s="142"/>
      <c r="AA664" s="142"/>
      <c r="AB664" s="143"/>
      <c r="AC664" s="142"/>
      <c r="AD664" s="143"/>
      <c r="AE664" s="142"/>
      <c r="AF664" s="143"/>
    </row>
    <row r="665" spans="1:32" ht="15.75" customHeight="1" x14ac:dyDescent="0.2">
      <c r="A665" s="135"/>
      <c r="B665" s="155"/>
      <c r="C665" s="135"/>
      <c r="D665" s="136"/>
      <c r="E665" s="136"/>
      <c r="F665" s="182"/>
      <c r="G665" s="163"/>
      <c r="H665" s="138"/>
      <c r="I665" s="138"/>
      <c r="J665" s="139"/>
      <c r="K665" s="164"/>
      <c r="L665" s="240"/>
      <c r="M665" s="241"/>
      <c r="N665" s="136"/>
      <c r="O665" s="139"/>
      <c r="P665" s="142"/>
      <c r="Q665" s="142"/>
      <c r="R665" s="143"/>
      <c r="S665" s="142"/>
      <c r="T665" s="142"/>
      <c r="U665" s="142"/>
      <c r="V665" s="142"/>
      <c r="W665" s="142"/>
      <c r="X665" s="142"/>
      <c r="Y665" s="142"/>
      <c r="Z665" s="142"/>
      <c r="AA665" s="142"/>
      <c r="AB665" s="143"/>
      <c r="AC665" s="142"/>
      <c r="AD665" s="143"/>
      <c r="AE665" s="142"/>
      <c r="AF665" s="143"/>
    </row>
    <row r="666" spans="1:32" ht="15.75" customHeight="1" x14ac:dyDescent="0.2">
      <c r="A666" s="135"/>
      <c r="B666" s="155"/>
      <c r="C666" s="135"/>
      <c r="D666" s="136"/>
      <c r="E666" s="136"/>
      <c r="F666" s="182"/>
      <c r="G666" s="163"/>
      <c r="H666" s="138"/>
      <c r="I666" s="138"/>
      <c r="J666" s="139"/>
      <c r="K666" s="164"/>
      <c r="L666" s="240"/>
      <c r="M666" s="241"/>
      <c r="N666" s="136"/>
      <c r="O666" s="139"/>
      <c r="P666" s="142"/>
      <c r="Q666" s="142"/>
      <c r="R666" s="143"/>
      <c r="S666" s="142"/>
      <c r="T666" s="142"/>
      <c r="U666" s="142"/>
      <c r="V666" s="142"/>
      <c r="W666" s="142"/>
      <c r="X666" s="142"/>
      <c r="Y666" s="142"/>
      <c r="Z666" s="142"/>
      <c r="AA666" s="142"/>
      <c r="AB666" s="143"/>
      <c r="AC666" s="142"/>
      <c r="AD666" s="143"/>
      <c r="AE666" s="142"/>
      <c r="AF666" s="143"/>
    </row>
    <row r="667" spans="1:32" ht="15.75" customHeight="1" x14ac:dyDescent="0.2">
      <c r="A667" s="135"/>
      <c r="B667" s="155"/>
      <c r="C667" s="135"/>
      <c r="D667" s="136"/>
      <c r="E667" s="136"/>
      <c r="F667" s="182"/>
      <c r="G667" s="163"/>
      <c r="H667" s="138"/>
      <c r="I667" s="138"/>
      <c r="J667" s="139"/>
      <c r="K667" s="164"/>
      <c r="L667" s="240"/>
      <c r="M667" s="241"/>
      <c r="N667" s="136"/>
      <c r="O667" s="139"/>
      <c r="P667" s="142"/>
      <c r="Q667" s="142"/>
      <c r="R667" s="143"/>
      <c r="S667" s="142"/>
      <c r="T667" s="142"/>
      <c r="U667" s="142"/>
      <c r="V667" s="142"/>
      <c r="W667" s="142"/>
      <c r="X667" s="142"/>
      <c r="Y667" s="142"/>
      <c r="Z667" s="142"/>
      <c r="AA667" s="142"/>
      <c r="AB667" s="143"/>
      <c r="AC667" s="142"/>
      <c r="AD667" s="143"/>
      <c r="AE667" s="142"/>
      <c r="AF667" s="143"/>
    </row>
    <row r="668" spans="1:32" ht="15.75" customHeight="1" x14ac:dyDescent="0.2">
      <c r="A668" s="135"/>
      <c r="B668" s="155"/>
      <c r="C668" s="135"/>
      <c r="D668" s="136"/>
      <c r="E668" s="136"/>
      <c r="F668" s="182"/>
      <c r="G668" s="163"/>
      <c r="H668" s="138"/>
      <c r="I668" s="138"/>
      <c r="J668" s="139"/>
      <c r="K668" s="164"/>
      <c r="L668" s="240"/>
      <c r="M668" s="241"/>
      <c r="N668" s="136"/>
      <c r="O668" s="139"/>
      <c r="P668" s="142"/>
      <c r="Q668" s="142"/>
      <c r="R668" s="143"/>
      <c r="S668" s="142"/>
      <c r="T668" s="142"/>
      <c r="U668" s="142"/>
      <c r="V668" s="142"/>
      <c r="W668" s="142"/>
      <c r="X668" s="142"/>
      <c r="Y668" s="142"/>
      <c r="Z668" s="142"/>
      <c r="AA668" s="142"/>
      <c r="AB668" s="143"/>
      <c r="AC668" s="142"/>
      <c r="AD668" s="143"/>
      <c r="AE668" s="142"/>
      <c r="AF668" s="143"/>
    </row>
    <row r="669" spans="1:32" ht="15.75" customHeight="1" x14ac:dyDescent="0.2">
      <c r="A669" s="135"/>
      <c r="B669" s="155"/>
      <c r="C669" s="135"/>
      <c r="D669" s="136"/>
      <c r="E669" s="136"/>
      <c r="F669" s="182"/>
      <c r="G669" s="163"/>
      <c r="H669" s="138"/>
      <c r="I669" s="138"/>
      <c r="J669" s="139"/>
      <c r="K669" s="164"/>
      <c r="L669" s="240"/>
      <c r="M669" s="241"/>
      <c r="N669" s="136"/>
      <c r="O669" s="139"/>
      <c r="P669" s="142"/>
      <c r="Q669" s="142"/>
      <c r="R669" s="143"/>
      <c r="S669" s="142"/>
      <c r="T669" s="142"/>
      <c r="U669" s="142"/>
      <c r="V669" s="142"/>
      <c r="W669" s="142"/>
      <c r="X669" s="142"/>
      <c r="Y669" s="142"/>
      <c r="Z669" s="142"/>
      <c r="AA669" s="142"/>
      <c r="AB669" s="143"/>
      <c r="AC669" s="142"/>
      <c r="AD669" s="143"/>
      <c r="AE669" s="142"/>
      <c r="AF669" s="143"/>
    </row>
    <row r="670" spans="1:32" ht="15.75" customHeight="1" x14ac:dyDescent="0.2">
      <c r="A670" s="135"/>
      <c r="B670" s="155"/>
      <c r="C670" s="135"/>
      <c r="D670" s="136"/>
      <c r="E670" s="136"/>
      <c r="F670" s="182"/>
      <c r="G670" s="163"/>
      <c r="H670" s="138"/>
      <c r="I670" s="138"/>
      <c r="J670" s="139"/>
      <c r="K670" s="164"/>
      <c r="L670" s="240"/>
      <c r="M670" s="241"/>
      <c r="N670" s="136"/>
      <c r="O670" s="139"/>
      <c r="P670" s="142"/>
      <c r="Q670" s="142"/>
      <c r="R670" s="143"/>
      <c r="S670" s="142"/>
      <c r="T670" s="142"/>
      <c r="U670" s="142"/>
      <c r="V670" s="142"/>
      <c r="W670" s="142"/>
      <c r="X670" s="142"/>
      <c r="Y670" s="142"/>
      <c r="Z670" s="142"/>
      <c r="AA670" s="142"/>
      <c r="AB670" s="143"/>
      <c r="AC670" s="142"/>
      <c r="AD670" s="143"/>
      <c r="AE670" s="142"/>
      <c r="AF670" s="143"/>
    </row>
    <row r="671" spans="1:32" ht="15.75" customHeight="1" x14ac:dyDescent="0.2">
      <c r="A671" s="135"/>
      <c r="B671" s="155"/>
      <c r="C671" s="135"/>
      <c r="D671" s="136"/>
      <c r="E671" s="136"/>
      <c r="F671" s="182"/>
      <c r="G671" s="163"/>
      <c r="H671" s="138"/>
      <c r="I671" s="138"/>
      <c r="J671" s="139"/>
      <c r="K671" s="164"/>
      <c r="L671" s="240"/>
      <c r="M671" s="241"/>
      <c r="N671" s="136"/>
      <c r="O671" s="139"/>
      <c r="P671" s="142"/>
      <c r="Q671" s="142"/>
      <c r="R671" s="143"/>
      <c r="S671" s="142"/>
      <c r="T671" s="142"/>
      <c r="U671" s="142"/>
      <c r="V671" s="142"/>
      <c r="W671" s="142"/>
      <c r="X671" s="142"/>
      <c r="Y671" s="142"/>
      <c r="Z671" s="142"/>
      <c r="AA671" s="142"/>
      <c r="AB671" s="143"/>
      <c r="AC671" s="142"/>
      <c r="AD671" s="143"/>
      <c r="AE671" s="142"/>
      <c r="AF671" s="143"/>
    </row>
    <row r="672" spans="1:32" ht="15.75" customHeight="1" x14ac:dyDescent="0.2">
      <c r="A672" s="135"/>
      <c r="B672" s="155"/>
      <c r="C672" s="135"/>
      <c r="D672" s="136"/>
      <c r="E672" s="136"/>
      <c r="F672" s="182"/>
      <c r="G672" s="163"/>
      <c r="H672" s="138"/>
      <c r="I672" s="138"/>
      <c r="J672" s="139"/>
      <c r="K672" s="164"/>
      <c r="L672" s="240"/>
      <c r="M672" s="241"/>
      <c r="N672" s="136"/>
      <c r="O672" s="139"/>
      <c r="P672" s="142"/>
      <c r="Q672" s="142"/>
      <c r="R672" s="143"/>
      <c r="S672" s="142"/>
      <c r="T672" s="142"/>
      <c r="U672" s="142"/>
      <c r="V672" s="142"/>
      <c r="W672" s="142"/>
      <c r="X672" s="142"/>
      <c r="Y672" s="142"/>
      <c r="Z672" s="142"/>
      <c r="AA672" s="142"/>
      <c r="AB672" s="143"/>
      <c r="AC672" s="142"/>
      <c r="AD672" s="143"/>
      <c r="AE672" s="142"/>
      <c r="AF672" s="143"/>
    </row>
    <row r="673" spans="1:32" ht="15.75" customHeight="1" x14ac:dyDescent="0.2">
      <c r="A673" s="135"/>
      <c r="B673" s="155"/>
      <c r="C673" s="135"/>
      <c r="D673" s="136"/>
      <c r="E673" s="136"/>
      <c r="F673" s="182"/>
      <c r="G673" s="163"/>
      <c r="H673" s="138"/>
      <c r="I673" s="138"/>
      <c r="J673" s="139"/>
      <c r="K673" s="164"/>
      <c r="L673" s="240"/>
      <c r="M673" s="241"/>
      <c r="N673" s="136"/>
      <c r="O673" s="139"/>
      <c r="P673" s="142"/>
      <c r="Q673" s="142"/>
      <c r="R673" s="143"/>
      <c r="S673" s="142"/>
      <c r="T673" s="142"/>
      <c r="U673" s="142"/>
      <c r="V673" s="142"/>
      <c r="W673" s="142"/>
      <c r="X673" s="142"/>
      <c r="Y673" s="142"/>
      <c r="Z673" s="142"/>
      <c r="AA673" s="142"/>
      <c r="AB673" s="143"/>
      <c r="AC673" s="142"/>
      <c r="AD673" s="143"/>
      <c r="AE673" s="142"/>
      <c r="AF673" s="143"/>
    </row>
    <row r="674" spans="1:32" ht="15.75" customHeight="1" x14ac:dyDescent="0.2">
      <c r="A674" s="135"/>
      <c r="B674" s="155"/>
      <c r="C674" s="135"/>
      <c r="D674" s="136"/>
      <c r="E674" s="136"/>
      <c r="F674" s="182"/>
      <c r="G674" s="163"/>
      <c r="H674" s="138"/>
      <c r="I674" s="138"/>
      <c r="J674" s="139"/>
      <c r="K674" s="164"/>
      <c r="L674" s="240"/>
      <c r="M674" s="241"/>
      <c r="N674" s="136"/>
      <c r="O674" s="139"/>
      <c r="P674" s="142"/>
      <c r="Q674" s="142"/>
      <c r="R674" s="143"/>
      <c r="S674" s="142"/>
      <c r="T674" s="142"/>
      <c r="U674" s="142"/>
      <c r="V674" s="142"/>
      <c r="W674" s="142"/>
      <c r="X674" s="142"/>
      <c r="Y674" s="142"/>
      <c r="Z674" s="142"/>
      <c r="AA674" s="142"/>
      <c r="AB674" s="143"/>
      <c r="AC674" s="142"/>
      <c r="AD674" s="143"/>
      <c r="AE674" s="142"/>
      <c r="AF674" s="143"/>
    </row>
    <row r="675" spans="1:32" ht="15.75" customHeight="1" x14ac:dyDescent="0.2">
      <c r="A675" s="135"/>
      <c r="B675" s="155"/>
      <c r="C675" s="135"/>
      <c r="D675" s="136"/>
      <c r="E675" s="136"/>
      <c r="F675" s="182"/>
      <c r="G675" s="163"/>
      <c r="H675" s="138"/>
      <c r="I675" s="138"/>
      <c r="J675" s="139"/>
      <c r="K675" s="164"/>
      <c r="L675" s="240"/>
      <c r="M675" s="241"/>
      <c r="N675" s="136"/>
      <c r="O675" s="139"/>
      <c r="P675" s="142"/>
      <c r="Q675" s="142"/>
      <c r="R675" s="143"/>
      <c r="S675" s="142"/>
      <c r="T675" s="142"/>
      <c r="U675" s="142"/>
      <c r="V675" s="142"/>
      <c r="W675" s="142"/>
      <c r="X675" s="142"/>
      <c r="Y675" s="142"/>
      <c r="Z675" s="142"/>
      <c r="AA675" s="142"/>
      <c r="AB675" s="143"/>
      <c r="AC675" s="142"/>
      <c r="AD675" s="143"/>
      <c r="AE675" s="142"/>
      <c r="AF675" s="143"/>
    </row>
    <row r="676" spans="1:32" ht="15.75" customHeight="1" x14ac:dyDescent="0.2">
      <c r="A676" s="135"/>
      <c r="B676" s="155"/>
      <c r="C676" s="135"/>
      <c r="D676" s="136"/>
      <c r="E676" s="136"/>
      <c r="F676" s="182"/>
      <c r="G676" s="163"/>
      <c r="H676" s="138"/>
      <c r="I676" s="138"/>
      <c r="J676" s="139"/>
      <c r="K676" s="164"/>
      <c r="L676" s="240"/>
      <c r="M676" s="241"/>
      <c r="N676" s="136"/>
      <c r="O676" s="139"/>
      <c r="P676" s="142"/>
      <c r="Q676" s="142"/>
      <c r="R676" s="143"/>
      <c r="S676" s="142"/>
      <c r="T676" s="142"/>
      <c r="U676" s="142"/>
      <c r="V676" s="142"/>
      <c r="W676" s="142"/>
      <c r="X676" s="142"/>
      <c r="Y676" s="142"/>
      <c r="Z676" s="142"/>
      <c r="AA676" s="142"/>
      <c r="AB676" s="143"/>
      <c r="AC676" s="142"/>
      <c r="AD676" s="143"/>
      <c r="AE676" s="142"/>
      <c r="AF676" s="143"/>
    </row>
    <row r="677" spans="1:32" ht="15.75" customHeight="1" x14ac:dyDescent="0.2">
      <c r="A677" s="135"/>
      <c r="B677" s="155"/>
      <c r="C677" s="135"/>
      <c r="D677" s="136"/>
      <c r="E677" s="136"/>
      <c r="F677" s="182"/>
      <c r="G677" s="163"/>
      <c r="H677" s="138"/>
      <c r="I677" s="138"/>
      <c r="J677" s="139"/>
      <c r="K677" s="164"/>
      <c r="L677" s="240"/>
      <c r="M677" s="241"/>
      <c r="N677" s="136"/>
      <c r="O677" s="139"/>
      <c r="P677" s="142"/>
      <c r="Q677" s="142"/>
      <c r="R677" s="143"/>
      <c r="S677" s="142"/>
      <c r="T677" s="142"/>
      <c r="U677" s="142"/>
      <c r="V677" s="142"/>
      <c r="W677" s="142"/>
      <c r="X677" s="142"/>
      <c r="Y677" s="142"/>
      <c r="Z677" s="142"/>
      <c r="AA677" s="142"/>
      <c r="AB677" s="143"/>
      <c r="AC677" s="142"/>
      <c r="AD677" s="143"/>
      <c r="AE677" s="142"/>
      <c r="AF677" s="143"/>
    </row>
    <row r="678" spans="1:32" ht="15.75" customHeight="1" x14ac:dyDescent="0.2">
      <c r="A678" s="135"/>
      <c r="B678" s="155"/>
      <c r="C678" s="135"/>
      <c r="D678" s="136"/>
      <c r="E678" s="136"/>
      <c r="F678" s="182"/>
      <c r="G678" s="163"/>
      <c r="H678" s="138"/>
      <c r="I678" s="138"/>
      <c r="J678" s="139"/>
      <c r="K678" s="164"/>
      <c r="L678" s="240"/>
      <c r="M678" s="241"/>
      <c r="N678" s="136"/>
      <c r="O678" s="139"/>
      <c r="P678" s="142"/>
      <c r="Q678" s="142"/>
      <c r="R678" s="143"/>
      <c r="S678" s="142"/>
      <c r="T678" s="142"/>
      <c r="U678" s="142"/>
      <c r="V678" s="142"/>
      <c r="W678" s="142"/>
      <c r="X678" s="142"/>
      <c r="Y678" s="142"/>
      <c r="Z678" s="142"/>
      <c r="AA678" s="142"/>
      <c r="AB678" s="143"/>
      <c r="AC678" s="142"/>
      <c r="AD678" s="143"/>
      <c r="AE678" s="142"/>
      <c r="AF678" s="143"/>
    </row>
    <row r="679" spans="1:32" ht="15.75" customHeight="1" x14ac:dyDescent="0.2">
      <c r="A679" s="135"/>
      <c r="B679" s="155"/>
      <c r="C679" s="135"/>
      <c r="D679" s="136"/>
      <c r="E679" s="136"/>
      <c r="F679" s="182"/>
      <c r="G679" s="163"/>
      <c r="H679" s="138"/>
      <c r="I679" s="138"/>
      <c r="J679" s="139"/>
      <c r="K679" s="164"/>
      <c r="L679" s="240"/>
      <c r="M679" s="241"/>
      <c r="N679" s="136"/>
      <c r="O679" s="139"/>
      <c r="P679" s="142"/>
      <c r="Q679" s="142"/>
      <c r="R679" s="143"/>
      <c r="S679" s="142"/>
      <c r="T679" s="142"/>
      <c r="U679" s="142"/>
      <c r="V679" s="142"/>
      <c r="W679" s="142"/>
      <c r="X679" s="142"/>
      <c r="Y679" s="142"/>
      <c r="Z679" s="142"/>
      <c r="AA679" s="142"/>
      <c r="AB679" s="143"/>
      <c r="AC679" s="142"/>
      <c r="AD679" s="143"/>
      <c r="AE679" s="142"/>
      <c r="AF679" s="143"/>
    </row>
    <row r="680" spans="1:32" ht="15.75" customHeight="1" x14ac:dyDescent="0.2">
      <c r="A680" s="135"/>
      <c r="B680" s="155"/>
      <c r="C680" s="135"/>
      <c r="D680" s="136"/>
      <c r="E680" s="136"/>
      <c r="F680" s="182"/>
      <c r="G680" s="163"/>
      <c r="H680" s="138"/>
      <c r="I680" s="138"/>
      <c r="J680" s="139"/>
      <c r="K680" s="164"/>
      <c r="L680" s="240"/>
      <c r="M680" s="241"/>
      <c r="N680" s="136"/>
      <c r="O680" s="139"/>
      <c r="P680" s="142"/>
      <c r="Q680" s="142"/>
      <c r="R680" s="143"/>
      <c r="S680" s="142"/>
      <c r="T680" s="142"/>
      <c r="U680" s="142"/>
      <c r="V680" s="142"/>
      <c r="W680" s="142"/>
      <c r="X680" s="142"/>
      <c r="Y680" s="142"/>
      <c r="Z680" s="142"/>
      <c r="AA680" s="142"/>
      <c r="AB680" s="143"/>
      <c r="AC680" s="142"/>
      <c r="AD680" s="143"/>
      <c r="AE680" s="142"/>
      <c r="AF680" s="143"/>
    </row>
    <row r="681" spans="1:32" ht="15.75" customHeight="1" x14ac:dyDescent="0.2">
      <c r="A681" s="135"/>
      <c r="B681" s="155"/>
      <c r="C681" s="135"/>
      <c r="D681" s="136"/>
      <c r="E681" s="136"/>
      <c r="F681" s="182"/>
      <c r="G681" s="163"/>
      <c r="H681" s="138"/>
      <c r="I681" s="138"/>
      <c r="J681" s="139"/>
      <c r="K681" s="164"/>
      <c r="L681" s="240"/>
      <c r="M681" s="241"/>
      <c r="N681" s="136"/>
      <c r="O681" s="139"/>
      <c r="P681" s="142"/>
      <c r="Q681" s="142"/>
      <c r="R681" s="143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3"/>
      <c r="AC681" s="142"/>
      <c r="AD681" s="143"/>
      <c r="AE681" s="142"/>
      <c r="AF681" s="143"/>
    </row>
    <row r="682" spans="1:32" ht="15.75" customHeight="1" x14ac:dyDescent="0.2">
      <c r="A682" s="135"/>
      <c r="B682" s="155"/>
      <c r="C682" s="135"/>
      <c r="D682" s="136"/>
      <c r="E682" s="136"/>
      <c r="F682" s="182"/>
      <c r="G682" s="163"/>
      <c r="H682" s="138"/>
      <c r="I682" s="138"/>
      <c r="J682" s="139"/>
      <c r="K682" s="164"/>
      <c r="L682" s="240"/>
      <c r="M682" s="241"/>
      <c r="N682" s="136"/>
      <c r="O682" s="139"/>
      <c r="P682" s="142"/>
      <c r="Q682" s="142"/>
      <c r="R682" s="143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3"/>
      <c r="AC682" s="142"/>
      <c r="AD682" s="143"/>
      <c r="AE682" s="142"/>
      <c r="AF682" s="143"/>
    </row>
    <row r="683" spans="1:32" ht="15.75" customHeight="1" x14ac:dyDescent="0.2">
      <c r="A683" s="135"/>
      <c r="B683" s="155"/>
      <c r="C683" s="135"/>
      <c r="D683" s="136"/>
      <c r="E683" s="136"/>
      <c r="F683" s="182"/>
      <c r="G683" s="163"/>
      <c r="H683" s="138"/>
      <c r="I683" s="138"/>
      <c r="J683" s="139"/>
      <c r="K683" s="164"/>
      <c r="L683" s="240"/>
      <c r="M683" s="241"/>
      <c r="N683" s="136"/>
      <c r="O683" s="139"/>
      <c r="P683" s="142"/>
      <c r="Q683" s="142"/>
      <c r="R683" s="143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3"/>
      <c r="AC683" s="142"/>
      <c r="AD683" s="143"/>
      <c r="AE683" s="142"/>
      <c r="AF683" s="143"/>
    </row>
    <row r="684" spans="1:32" ht="15.75" customHeight="1" x14ac:dyDescent="0.2">
      <c r="A684" s="135"/>
      <c r="B684" s="155"/>
      <c r="C684" s="135"/>
      <c r="D684" s="136"/>
      <c r="E684" s="136"/>
      <c r="F684" s="182"/>
      <c r="G684" s="163"/>
      <c r="H684" s="138"/>
      <c r="I684" s="138"/>
      <c r="J684" s="139"/>
      <c r="K684" s="164"/>
      <c r="L684" s="240"/>
      <c r="M684" s="241"/>
      <c r="N684" s="136"/>
      <c r="O684" s="139"/>
      <c r="P684" s="142"/>
      <c r="Q684" s="142"/>
      <c r="R684" s="143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3"/>
      <c r="AC684" s="142"/>
      <c r="AD684" s="143"/>
      <c r="AE684" s="142"/>
      <c r="AF684" s="143"/>
    </row>
    <row r="685" spans="1:32" ht="15.75" customHeight="1" x14ac:dyDescent="0.2">
      <c r="A685" s="135"/>
      <c r="B685" s="155"/>
      <c r="C685" s="135"/>
      <c r="D685" s="136"/>
      <c r="E685" s="136"/>
      <c r="F685" s="182"/>
      <c r="G685" s="163"/>
      <c r="H685" s="138"/>
      <c r="I685" s="138"/>
      <c r="J685" s="139"/>
      <c r="K685" s="164"/>
      <c r="L685" s="240"/>
      <c r="M685" s="241"/>
      <c r="N685" s="136"/>
      <c r="O685" s="139"/>
      <c r="P685" s="142"/>
      <c r="Q685" s="142"/>
      <c r="R685" s="143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3"/>
      <c r="AC685" s="142"/>
      <c r="AD685" s="143"/>
      <c r="AE685" s="142"/>
      <c r="AF685" s="143"/>
    </row>
    <row r="686" spans="1:32" ht="15.75" customHeight="1" x14ac:dyDescent="0.2">
      <c r="A686" s="135"/>
      <c r="B686" s="155"/>
      <c r="C686" s="135"/>
      <c r="D686" s="136"/>
      <c r="E686" s="136"/>
      <c r="F686" s="182"/>
      <c r="G686" s="163"/>
      <c r="H686" s="138"/>
      <c r="I686" s="138"/>
      <c r="J686" s="139"/>
      <c r="K686" s="164"/>
      <c r="L686" s="240"/>
      <c r="M686" s="241"/>
      <c r="N686" s="136"/>
      <c r="O686" s="139"/>
      <c r="P686" s="142"/>
      <c r="Q686" s="142"/>
      <c r="R686" s="143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3"/>
      <c r="AC686" s="142"/>
      <c r="AD686" s="143"/>
      <c r="AE686" s="142"/>
      <c r="AF686" s="143"/>
    </row>
    <row r="687" spans="1:32" ht="15.75" customHeight="1" x14ac:dyDescent="0.2">
      <c r="A687" s="135"/>
      <c r="B687" s="155"/>
      <c r="C687" s="135"/>
      <c r="D687" s="136"/>
      <c r="E687" s="136"/>
      <c r="F687" s="182"/>
      <c r="G687" s="163"/>
      <c r="H687" s="138"/>
      <c r="I687" s="138"/>
      <c r="J687" s="139"/>
      <c r="K687" s="164"/>
      <c r="L687" s="240"/>
      <c r="M687" s="241"/>
      <c r="N687" s="136"/>
      <c r="O687" s="139"/>
      <c r="P687" s="142"/>
      <c r="Q687" s="142"/>
      <c r="R687" s="143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3"/>
      <c r="AC687" s="142"/>
      <c r="AD687" s="143"/>
      <c r="AE687" s="142"/>
      <c r="AF687" s="143"/>
    </row>
    <row r="688" spans="1:32" ht="15.75" customHeight="1" x14ac:dyDescent="0.2">
      <c r="A688" s="135"/>
      <c r="B688" s="155"/>
      <c r="C688" s="135"/>
      <c r="D688" s="136"/>
      <c r="E688" s="136"/>
      <c r="F688" s="182"/>
      <c r="G688" s="163"/>
      <c r="H688" s="138"/>
      <c r="I688" s="138"/>
      <c r="J688" s="139"/>
      <c r="K688" s="164"/>
      <c r="L688" s="240"/>
      <c r="M688" s="241"/>
      <c r="N688" s="136"/>
      <c r="O688" s="139"/>
      <c r="P688" s="142"/>
      <c r="Q688" s="142"/>
      <c r="R688" s="143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3"/>
      <c r="AC688" s="142"/>
      <c r="AD688" s="143"/>
      <c r="AE688" s="142"/>
      <c r="AF688" s="143"/>
    </row>
    <row r="689" spans="1:32" ht="15.75" customHeight="1" x14ac:dyDescent="0.2">
      <c r="A689" s="135"/>
      <c r="B689" s="155"/>
      <c r="C689" s="135"/>
      <c r="D689" s="136"/>
      <c r="E689" s="136"/>
      <c r="F689" s="182"/>
      <c r="G689" s="163"/>
      <c r="H689" s="138"/>
      <c r="I689" s="138"/>
      <c r="J689" s="139"/>
      <c r="K689" s="164"/>
      <c r="L689" s="240"/>
      <c r="M689" s="241"/>
      <c r="N689" s="136"/>
      <c r="O689" s="139"/>
      <c r="P689" s="142"/>
      <c r="Q689" s="142"/>
      <c r="R689" s="143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3"/>
      <c r="AC689" s="142"/>
      <c r="AD689" s="143"/>
      <c r="AE689" s="142"/>
      <c r="AF689" s="143"/>
    </row>
    <row r="690" spans="1:32" ht="15.75" customHeight="1" x14ac:dyDescent="0.2">
      <c r="A690" s="135"/>
      <c r="B690" s="155"/>
      <c r="C690" s="135"/>
      <c r="D690" s="136"/>
      <c r="E690" s="136"/>
      <c r="F690" s="182"/>
      <c r="G690" s="163"/>
      <c r="H690" s="138"/>
      <c r="I690" s="138"/>
      <c r="J690" s="139"/>
      <c r="K690" s="164"/>
      <c r="L690" s="240"/>
      <c r="M690" s="241"/>
      <c r="N690" s="136"/>
      <c r="O690" s="139"/>
      <c r="P690" s="142"/>
      <c r="Q690" s="142"/>
      <c r="R690" s="143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3"/>
      <c r="AC690" s="142"/>
      <c r="AD690" s="143"/>
      <c r="AE690" s="142"/>
      <c r="AF690" s="143"/>
    </row>
    <row r="691" spans="1:32" ht="15.75" customHeight="1" x14ac:dyDescent="0.2">
      <c r="A691" s="135"/>
      <c r="B691" s="155"/>
      <c r="C691" s="135"/>
      <c r="D691" s="136"/>
      <c r="E691" s="136"/>
      <c r="F691" s="182"/>
      <c r="G691" s="163"/>
      <c r="H691" s="138"/>
      <c r="I691" s="138"/>
      <c r="J691" s="139"/>
      <c r="K691" s="164"/>
      <c r="L691" s="240"/>
      <c r="M691" s="241"/>
      <c r="N691" s="136"/>
      <c r="O691" s="139"/>
      <c r="P691" s="142"/>
      <c r="Q691" s="142"/>
      <c r="R691" s="143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3"/>
      <c r="AC691" s="142"/>
      <c r="AD691" s="143"/>
      <c r="AE691" s="142"/>
      <c r="AF691" s="143"/>
    </row>
    <row r="692" spans="1:32" ht="15.75" customHeight="1" x14ac:dyDescent="0.2">
      <c r="A692" s="135"/>
      <c r="B692" s="155"/>
      <c r="C692" s="135"/>
      <c r="D692" s="136"/>
      <c r="E692" s="136"/>
      <c r="F692" s="182"/>
      <c r="G692" s="163"/>
      <c r="H692" s="138"/>
      <c r="I692" s="138"/>
      <c r="J692" s="139"/>
      <c r="K692" s="164"/>
      <c r="L692" s="240"/>
      <c r="M692" s="241"/>
      <c r="N692" s="136"/>
      <c r="O692" s="139"/>
      <c r="P692" s="142"/>
      <c r="Q692" s="142"/>
      <c r="R692" s="143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3"/>
      <c r="AC692" s="142"/>
      <c r="AD692" s="143"/>
      <c r="AE692" s="142"/>
      <c r="AF692" s="143"/>
    </row>
    <row r="693" spans="1:32" ht="15.75" customHeight="1" x14ac:dyDescent="0.2">
      <c r="A693" s="135"/>
      <c r="B693" s="155"/>
      <c r="C693" s="135"/>
      <c r="D693" s="136"/>
      <c r="E693" s="136"/>
      <c r="F693" s="182"/>
      <c r="G693" s="163"/>
      <c r="H693" s="138"/>
      <c r="I693" s="138"/>
      <c r="J693" s="139"/>
      <c r="K693" s="164"/>
      <c r="L693" s="240"/>
      <c r="M693" s="241"/>
      <c r="N693" s="136"/>
      <c r="O693" s="139"/>
      <c r="P693" s="142"/>
      <c r="Q693" s="142"/>
      <c r="R693" s="143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3"/>
      <c r="AC693" s="142"/>
      <c r="AD693" s="143"/>
      <c r="AE693" s="142"/>
      <c r="AF693" s="143"/>
    </row>
    <row r="694" spans="1:32" ht="15.75" customHeight="1" x14ac:dyDescent="0.2">
      <c r="A694" s="135"/>
      <c r="B694" s="155"/>
      <c r="C694" s="135"/>
      <c r="D694" s="136"/>
      <c r="E694" s="136"/>
      <c r="F694" s="182"/>
      <c r="G694" s="163"/>
      <c r="H694" s="138"/>
      <c r="I694" s="138"/>
      <c r="J694" s="139"/>
      <c r="K694" s="164"/>
      <c r="L694" s="240"/>
      <c r="M694" s="241"/>
      <c r="N694" s="136"/>
      <c r="O694" s="139"/>
      <c r="P694" s="142"/>
      <c r="Q694" s="142"/>
      <c r="R694" s="143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3"/>
      <c r="AC694" s="142"/>
      <c r="AD694" s="143"/>
      <c r="AE694" s="142"/>
      <c r="AF694" s="143"/>
    </row>
    <row r="695" spans="1:32" ht="15.75" customHeight="1" x14ac:dyDescent="0.2">
      <c r="A695" s="135"/>
      <c r="B695" s="155"/>
      <c r="C695" s="135"/>
      <c r="D695" s="136"/>
      <c r="E695" s="136"/>
      <c r="F695" s="182"/>
      <c r="G695" s="163"/>
      <c r="H695" s="138"/>
      <c r="I695" s="138"/>
      <c r="J695" s="139"/>
      <c r="K695" s="164"/>
      <c r="L695" s="240"/>
      <c r="M695" s="241"/>
      <c r="N695" s="136"/>
      <c r="O695" s="139"/>
      <c r="P695" s="142"/>
      <c r="Q695" s="142"/>
      <c r="R695" s="143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3"/>
      <c r="AC695" s="142"/>
      <c r="AD695" s="143"/>
      <c r="AE695" s="142"/>
      <c r="AF695" s="143"/>
    </row>
    <row r="696" spans="1:32" ht="15.75" customHeight="1" x14ac:dyDescent="0.2">
      <c r="A696" s="135"/>
      <c r="B696" s="155"/>
      <c r="C696" s="135"/>
      <c r="D696" s="136"/>
      <c r="E696" s="136"/>
      <c r="F696" s="182"/>
      <c r="G696" s="163"/>
      <c r="H696" s="138"/>
      <c r="I696" s="138"/>
      <c r="J696" s="139"/>
      <c r="K696" s="164"/>
      <c r="L696" s="240"/>
      <c r="M696" s="241"/>
      <c r="N696" s="136"/>
      <c r="O696" s="139"/>
      <c r="P696" s="142"/>
      <c r="Q696" s="142"/>
      <c r="R696" s="143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3"/>
      <c r="AC696" s="142"/>
      <c r="AD696" s="143"/>
      <c r="AE696" s="142"/>
      <c r="AF696" s="143"/>
    </row>
    <row r="697" spans="1:32" ht="15.75" customHeight="1" x14ac:dyDescent="0.2">
      <c r="A697" s="135"/>
      <c r="B697" s="155"/>
      <c r="C697" s="135"/>
      <c r="D697" s="136"/>
      <c r="E697" s="136"/>
      <c r="F697" s="182"/>
      <c r="G697" s="163"/>
      <c r="H697" s="138"/>
      <c r="I697" s="138"/>
      <c r="J697" s="139"/>
      <c r="K697" s="164"/>
      <c r="L697" s="240"/>
      <c r="M697" s="241"/>
      <c r="N697" s="136"/>
      <c r="O697" s="139"/>
      <c r="P697" s="142"/>
      <c r="Q697" s="142"/>
      <c r="R697" s="143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3"/>
      <c r="AC697" s="142"/>
      <c r="AD697" s="143"/>
      <c r="AE697" s="142"/>
      <c r="AF697" s="143"/>
    </row>
    <row r="698" spans="1:32" ht="15.75" customHeight="1" x14ac:dyDescent="0.2">
      <c r="A698" s="135"/>
      <c r="B698" s="155"/>
      <c r="C698" s="135"/>
      <c r="D698" s="136"/>
      <c r="E698" s="136"/>
      <c r="F698" s="182"/>
      <c r="G698" s="163"/>
      <c r="H698" s="138"/>
      <c r="I698" s="138"/>
      <c r="J698" s="139"/>
      <c r="K698" s="164"/>
      <c r="L698" s="240"/>
      <c r="M698" s="241"/>
      <c r="N698" s="136"/>
      <c r="O698" s="139"/>
      <c r="P698" s="142"/>
      <c r="Q698" s="142"/>
      <c r="R698" s="143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3"/>
      <c r="AC698" s="142"/>
      <c r="AD698" s="143"/>
      <c r="AE698" s="142"/>
      <c r="AF698" s="143"/>
    </row>
    <row r="699" spans="1:32" ht="15.75" customHeight="1" x14ac:dyDescent="0.2">
      <c r="A699" s="135"/>
      <c r="B699" s="155"/>
      <c r="C699" s="135"/>
      <c r="D699" s="136"/>
      <c r="E699" s="136"/>
      <c r="F699" s="182"/>
      <c r="G699" s="163"/>
      <c r="H699" s="138"/>
      <c r="I699" s="138"/>
      <c r="J699" s="139"/>
      <c r="K699" s="164"/>
      <c r="L699" s="240"/>
      <c r="M699" s="241"/>
      <c r="N699" s="136"/>
      <c r="O699" s="139"/>
      <c r="P699" s="142"/>
      <c r="Q699" s="142"/>
      <c r="R699" s="143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3"/>
      <c r="AC699" s="142"/>
      <c r="AD699" s="143"/>
      <c r="AE699" s="142"/>
      <c r="AF699" s="143"/>
    </row>
    <row r="700" spans="1:32" ht="15.75" customHeight="1" x14ac:dyDescent="0.2">
      <c r="A700" s="135"/>
      <c r="B700" s="155"/>
      <c r="C700" s="135"/>
      <c r="D700" s="136"/>
      <c r="E700" s="136"/>
      <c r="F700" s="182"/>
      <c r="G700" s="163"/>
      <c r="H700" s="138"/>
      <c r="I700" s="138"/>
      <c r="J700" s="139"/>
      <c r="K700" s="164"/>
      <c r="L700" s="240"/>
      <c r="M700" s="241"/>
      <c r="N700" s="136"/>
      <c r="O700" s="139"/>
      <c r="P700" s="142"/>
      <c r="Q700" s="142"/>
      <c r="R700" s="143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3"/>
      <c r="AC700" s="142"/>
      <c r="AD700" s="143"/>
      <c r="AE700" s="142"/>
      <c r="AF700" s="143"/>
    </row>
    <row r="701" spans="1:32" ht="15.75" customHeight="1" x14ac:dyDescent="0.2">
      <c r="A701" s="135"/>
      <c r="B701" s="155"/>
      <c r="C701" s="135"/>
      <c r="D701" s="136"/>
      <c r="E701" s="136"/>
      <c r="F701" s="182"/>
      <c r="G701" s="163"/>
      <c r="H701" s="138"/>
      <c r="I701" s="138"/>
      <c r="J701" s="139"/>
      <c r="K701" s="164"/>
      <c r="L701" s="240"/>
      <c r="M701" s="241"/>
      <c r="N701" s="136"/>
      <c r="O701" s="139"/>
      <c r="P701" s="142"/>
      <c r="Q701" s="142"/>
      <c r="R701" s="143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3"/>
      <c r="AC701" s="142"/>
      <c r="AD701" s="143"/>
      <c r="AE701" s="142"/>
      <c r="AF701" s="143"/>
    </row>
    <row r="702" spans="1:32" ht="15.75" customHeight="1" x14ac:dyDescent="0.2">
      <c r="A702" s="135"/>
      <c r="B702" s="155"/>
      <c r="C702" s="135"/>
      <c r="D702" s="136"/>
      <c r="E702" s="136"/>
      <c r="F702" s="182"/>
      <c r="G702" s="163"/>
      <c r="H702" s="138"/>
      <c r="I702" s="138"/>
      <c r="J702" s="139"/>
      <c r="K702" s="164"/>
      <c r="L702" s="240"/>
      <c r="M702" s="241"/>
      <c r="N702" s="136"/>
      <c r="O702" s="139"/>
      <c r="P702" s="142"/>
      <c r="Q702" s="142"/>
      <c r="R702" s="143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3"/>
      <c r="AC702" s="142"/>
      <c r="AD702" s="143"/>
      <c r="AE702" s="142"/>
      <c r="AF702" s="143"/>
    </row>
    <row r="703" spans="1:32" ht="15.75" customHeight="1" x14ac:dyDescent="0.2">
      <c r="A703" s="135"/>
      <c r="B703" s="155"/>
      <c r="C703" s="135"/>
      <c r="D703" s="136"/>
      <c r="E703" s="136"/>
      <c r="F703" s="182"/>
      <c r="G703" s="163"/>
      <c r="H703" s="138"/>
      <c r="I703" s="138"/>
      <c r="J703" s="139"/>
      <c r="K703" s="164"/>
      <c r="L703" s="240"/>
      <c r="M703" s="241"/>
      <c r="N703" s="136"/>
      <c r="O703" s="139"/>
      <c r="P703" s="142"/>
      <c r="Q703" s="142"/>
      <c r="R703" s="143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3"/>
      <c r="AC703" s="142"/>
      <c r="AD703" s="143"/>
      <c r="AE703" s="142"/>
      <c r="AF703" s="143"/>
    </row>
    <row r="704" spans="1:32" ht="15.75" customHeight="1" x14ac:dyDescent="0.2">
      <c r="A704" s="135"/>
      <c r="B704" s="155"/>
      <c r="C704" s="135"/>
      <c r="D704" s="136"/>
      <c r="E704" s="136"/>
      <c r="F704" s="182"/>
      <c r="G704" s="163"/>
      <c r="H704" s="138"/>
      <c r="I704" s="138"/>
      <c r="J704" s="139"/>
      <c r="K704" s="164"/>
      <c r="L704" s="240"/>
      <c r="M704" s="241"/>
      <c r="N704" s="136"/>
      <c r="O704" s="139"/>
      <c r="P704" s="142"/>
      <c r="Q704" s="142"/>
      <c r="R704" s="143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3"/>
      <c r="AC704" s="142"/>
      <c r="AD704" s="143"/>
      <c r="AE704" s="142"/>
      <c r="AF704" s="143"/>
    </row>
    <row r="705" spans="1:32" ht="15.75" customHeight="1" x14ac:dyDescent="0.2">
      <c r="A705" s="135"/>
      <c r="B705" s="155"/>
      <c r="C705" s="135"/>
      <c r="D705" s="136"/>
      <c r="E705" s="136"/>
      <c r="F705" s="182"/>
      <c r="G705" s="163"/>
      <c r="H705" s="138"/>
      <c r="I705" s="138"/>
      <c r="J705" s="139"/>
      <c r="K705" s="164"/>
      <c r="L705" s="240"/>
      <c r="M705" s="241"/>
      <c r="N705" s="136"/>
      <c r="O705" s="139"/>
      <c r="P705" s="142"/>
      <c r="Q705" s="142"/>
      <c r="R705" s="143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3"/>
      <c r="AC705" s="142"/>
      <c r="AD705" s="143"/>
      <c r="AE705" s="142"/>
      <c r="AF705" s="143"/>
    </row>
    <row r="706" spans="1:32" ht="15.75" customHeight="1" x14ac:dyDescent="0.2">
      <c r="A706" s="135"/>
      <c r="B706" s="155"/>
      <c r="C706" s="135"/>
      <c r="D706" s="136"/>
      <c r="E706" s="136"/>
      <c r="F706" s="182"/>
      <c r="G706" s="163"/>
      <c r="H706" s="138"/>
      <c r="I706" s="138"/>
      <c r="J706" s="139"/>
      <c r="K706" s="164"/>
      <c r="L706" s="240"/>
      <c r="M706" s="241"/>
      <c r="N706" s="136"/>
      <c r="O706" s="139"/>
      <c r="P706" s="142"/>
      <c r="Q706" s="142"/>
      <c r="R706" s="143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3"/>
      <c r="AC706" s="142"/>
      <c r="AD706" s="143"/>
      <c r="AE706" s="142"/>
      <c r="AF706" s="143"/>
    </row>
    <row r="707" spans="1:32" ht="15.75" customHeight="1" x14ac:dyDescent="0.2">
      <c r="A707" s="135"/>
      <c r="B707" s="155"/>
      <c r="C707" s="135"/>
      <c r="D707" s="136"/>
      <c r="E707" s="136"/>
      <c r="F707" s="182"/>
      <c r="G707" s="163"/>
      <c r="H707" s="138"/>
      <c r="I707" s="138"/>
      <c r="J707" s="139"/>
      <c r="K707" s="164"/>
      <c r="L707" s="240"/>
      <c r="M707" s="241"/>
      <c r="N707" s="136"/>
      <c r="O707" s="139"/>
      <c r="P707" s="142"/>
      <c r="Q707" s="142"/>
      <c r="R707" s="143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3"/>
      <c r="AC707" s="142"/>
      <c r="AD707" s="143"/>
      <c r="AE707" s="142"/>
      <c r="AF707" s="143"/>
    </row>
    <row r="708" spans="1:32" ht="15.75" customHeight="1" x14ac:dyDescent="0.2">
      <c r="A708" s="135"/>
      <c r="B708" s="155"/>
      <c r="C708" s="135"/>
      <c r="D708" s="136"/>
      <c r="E708" s="136"/>
      <c r="F708" s="182"/>
      <c r="G708" s="163"/>
      <c r="H708" s="138"/>
      <c r="I708" s="138"/>
      <c r="J708" s="139"/>
      <c r="K708" s="164"/>
      <c r="L708" s="240"/>
      <c r="M708" s="241"/>
      <c r="N708" s="136"/>
      <c r="O708" s="139"/>
      <c r="P708" s="142"/>
      <c r="Q708" s="142"/>
      <c r="R708" s="143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3"/>
      <c r="AC708" s="142"/>
      <c r="AD708" s="143"/>
      <c r="AE708" s="142"/>
      <c r="AF708" s="143"/>
    </row>
    <row r="709" spans="1:32" ht="15.75" customHeight="1" x14ac:dyDescent="0.2">
      <c r="A709" s="135"/>
      <c r="B709" s="155"/>
      <c r="C709" s="135"/>
      <c r="D709" s="136"/>
      <c r="E709" s="136"/>
      <c r="F709" s="182"/>
      <c r="G709" s="163"/>
      <c r="H709" s="138"/>
      <c r="I709" s="138"/>
      <c r="J709" s="139"/>
      <c r="K709" s="164"/>
      <c r="L709" s="240"/>
      <c r="M709" s="241"/>
      <c r="N709" s="136"/>
      <c r="O709" s="139"/>
      <c r="P709" s="142"/>
      <c r="Q709" s="142"/>
      <c r="R709" s="143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3"/>
      <c r="AC709" s="142"/>
      <c r="AD709" s="143"/>
      <c r="AE709" s="142"/>
      <c r="AF709" s="143"/>
    </row>
    <row r="710" spans="1:32" ht="15.75" customHeight="1" x14ac:dyDescent="0.2">
      <c r="A710" s="135"/>
      <c r="B710" s="155"/>
      <c r="C710" s="135"/>
      <c r="D710" s="136"/>
      <c r="E710" s="136"/>
      <c r="F710" s="182"/>
      <c r="G710" s="163"/>
      <c r="H710" s="138"/>
      <c r="I710" s="138"/>
      <c r="J710" s="139"/>
      <c r="K710" s="164"/>
      <c r="L710" s="240"/>
      <c r="M710" s="241"/>
      <c r="N710" s="136"/>
      <c r="O710" s="139"/>
      <c r="P710" s="142"/>
      <c r="Q710" s="142"/>
      <c r="R710" s="143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3"/>
      <c r="AC710" s="142"/>
      <c r="AD710" s="143"/>
      <c r="AE710" s="142"/>
      <c r="AF710" s="143"/>
    </row>
    <row r="711" spans="1:32" ht="15.75" customHeight="1" x14ac:dyDescent="0.2">
      <c r="A711" s="135"/>
      <c r="B711" s="155"/>
      <c r="C711" s="135"/>
      <c r="D711" s="136"/>
      <c r="E711" s="136"/>
      <c r="F711" s="182"/>
      <c r="G711" s="163"/>
      <c r="H711" s="138"/>
      <c r="I711" s="138"/>
      <c r="J711" s="139"/>
      <c r="K711" s="164"/>
      <c r="L711" s="240"/>
      <c r="M711" s="241"/>
      <c r="N711" s="136"/>
      <c r="O711" s="139"/>
      <c r="P711" s="142"/>
      <c r="Q711" s="142"/>
      <c r="R711" s="143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3"/>
      <c r="AC711" s="142"/>
      <c r="AD711" s="143"/>
      <c r="AE711" s="142"/>
      <c r="AF711" s="143"/>
    </row>
    <row r="712" spans="1:32" ht="15.75" customHeight="1" x14ac:dyDescent="0.2">
      <c r="A712" s="135"/>
      <c r="B712" s="155"/>
      <c r="C712" s="135"/>
      <c r="D712" s="136"/>
      <c r="E712" s="136"/>
      <c r="F712" s="182"/>
      <c r="G712" s="163"/>
      <c r="H712" s="138"/>
      <c r="I712" s="138"/>
      <c r="J712" s="139"/>
      <c r="K712" s="164"/>
      <c r="L712" s="240"/>
      <c r="M712" s="241"/>
      <c r="N712" s="136"/>
      <c r="O712" s="139"/>
      <c r="P712" s="142"/>
      <c r="Q712" s="142"/>
      <c r="R712" s="143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3"/>
      <c r="AC712" s="142"/>
      <c r="AD712" s="143"/>
      <c r="AE712" s="142"/>
      <c r="AF712" s="143"/>
    </row>
    <row r="713" spans="1:32" ht="15.75" customHeight="1" x14ac:dyDescent="0.2">
      <c r="A713" s="135"/>
      <c r="B713" s="155"/>
      <c r="C713" s="135"/>
      <c r="D713" s="136"/>
      <c r="E713" s="136"/>
      <c r="F713" s="182"/>
      <c r="G713" s="163"/>
      <c r="H713" s="138"/>
      <c r="I713" s="138"/>
      <c r="J713" s="139"/>
      <c r="K713" s="164"/>
      <c r="L713" s="240"/>
      <c r="M713" s="241"/>
      <c r="N713" s="136"/>
      <c r="O713" s="139"/>
      <c r="P713" s="142"/>
      <c r="Q713" s="142"/>
      <c r="R713" s="143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3"/>
      <c r="AC713" s="142"/>
      <c r="AD713" s="143"/>
      <c r="AE713" s="142"/>
      <c r="AF713" s="143"/>
    </row>
    <row r="714" spans="1:32" ht="15.75" customHeight="1" x14ac:dyDescent="0.2">
      <c r="A714" s="135"/>
      <c r="B714" s="155"/>
      <c r="C714" s="135"/>
      <c r="D714" s="136"/>
      <c r="E714" s="136"/>
      <c r="F714" s="182"/>
      <c r="G714" s="163"/>
      <c r="H714" s="138"/>
      <c r="I714" s="138"/>
      <c r="J714" s="139"/>
      <c r="K714" s="164"/>
      <c r="L714" s="240"/>
      <c r="M714" s="241"/>
      <c r="N714" s="136"/>
      <c r="O714" s="139"/>
      <c r="P714" s="142"/>
      <c r="Q714" s="142"/>
      <c r="R714" s="143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3"/>
      <c r="AC714" s="142"/>
      <c r="AD714" s="143"/>
      <c r="AE714" s="142"/>
      <c r="AF714" s="143"/>
    </row>
    <row r="715" spans="1:32" ht="15.75" customHeight="1" x14ac:dyDescent="0.2">
      <c r="A715" s="135"/>
      <c r="B715" s="155"/>
      <c r="C715" s="135"/>
      <c r="D715" s="136"/>
      <c r="E715" s="136"/>
      <c r="F715" s="182"/>
      <c r="G715" s="163"/>
      <c r="H715" s="138"/>
      <c r="I715" s="138"/>
      <c r="J715" s="139"/>
      <c r="K715" s="164"/>
      <c r="L715" s="240"/>
      <c r="M715" s="241"/>
      <c r="N715" s="136"/>
      <c r="O715" s="139"/>
      <c r="P715" s="142"/>
      <c r="Q715" s="142"/>
      <c r="R715" s="143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3"/>
      <c r="AC715" s="142"/>
      <c r="AD715" s="143"/>
      <c r="AE715" s="142"/>
      <c r="AF715" s="143"/>
    </row>
    <row r="716" spans="1:32" ht="15.75" customHeight="1" x14ac:dyDescent="0.2">
      <c r="A716" s="135"/>
      <c r="B716" s="155"/>
      <c r="C716" s="135"/>
      <c r="D716" s="136"/>
      <c r="E716" s="136"/>
      <c r="F716" s="182"/>
      <c r="G716" s="163"/>
      <c r="H716" s="138"/>
      <c r="I716" s="138"/>
      <c r="J716" s="139"/>
      <c r="K716" s="164"/>
      <c r="L716" s="240"/>
      <c r="M716" s="241"/>
      <c r="N716" s="136"/>
      <c r="O716" s="139"/>
      <c r="P716" s="142"/>
      <c r="Q716" s="142"/>
      <c r="R716" s="143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3"/>
      <c r="AC716" s="142"/>
      <c r="AD716" s="143"/>
      <c r="AE716" s="142"/>
      <c r="AF716" s="143"/>
    </row>
    <row r="717" spans="1:32" ht="15.75" customHeight="1" x14ac:dyDescent="0.2">
      <c r="A717" s="135"/>
      <c r="B717" s="155"/>
      <c r="C717" s="135"/>
      <c r="D717" s="136"/>
      <c r="E717" s="136"/>
      <c r="F717" s="182"/>
      <c r="G717" s="163"/>
      <c r="H717" s="138"/>
      <c r="I717" s="138"/>
      <c r="J717" s="139"/>
      <c r="K717" s="164"/>
      <c r="L717" s="240"/>
      <c r="M717" s="241"/>
      <c r="N717" s="136"/>
      <c r="O717" s="139"/>
      <c r="P717" s="142"/>
      <c r="Q717" s="142"/>
      <c r="R717" s="143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3"/>
      <c r="AC717" s="142"/>
      <c r="AD717" s="143"/>
      <c r="AE717" s="142"/>
      <c r="AF717" s="143"/>
    </row>
    <row r="718" spans="1:32" ht="15.75" customHeight="1" x14ac:dyDescent="0.2">
      <c r="A718" s="135"/>
      <c r="B718" s="155"/>
      <c r="C718" s="135"/>
      <c r="D718" s="136"/>
      <c r="E718" s="136"/>
      <c r="F718" s="182"/>
      <c r="G718" s="163"/>
      <c r="H718" s="138"/>
      <c r="I718" s="138"/>
      <c r="J718" s="139"/>
      <c r="K718" s="164"/>
      <c r="L718" s="240"/>
      <c r="M718" s="241"/>
      <c r="N718" s="136"/>
      <c r="O718" s="139"/>
      <c r="P718" s="142"/>
      <c r="Q718" s="142"/>
      <c r="R718" s="143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3"/>
      <c r="AC718" s="142"/>
      <c r="AD718" s="143"/>
      <c r="AE718" s="142"/>
      <c r="AF718" s="143"/>
    </row>
    <row r="719" spans="1:32" ht="15.75" customHeight="1" x14ac:dyDescent="0.2">
      <c r="A719" s="135"/>
      <c r="B719" s="155"/>
      <c r="C719" s="135"/>
      <c r="D719" s="136"/>
      <c r="E719" s="136"/>
      <c r="F719" s="182"/>
      <c r="G719" s="163"/>
      <c r="H719" s="138"/>
      <c r="I719" s="138"/>
      <c r="J719" s="139"/>
      <c r="K719" s="164"/>
      <c r="L719" s="240"/>
      <c r="M719" s="241"/>
      <c r="N719" s="136"/>
      <c r="O719" s="139"/>
      <c r="P719" s="142"/>
      <c r="Q719" s="142"/>
      <c r="R719" s="143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3"/>
      <c r="AC719" s="142"/>
      <c r="AD719" s="143"/>
      <c r="AE719" s="142"/>
      <c r="AF719" s="143"/>
    </row>
    <row r="720" spans="1:32" ht="15.75" customHeight="1" x14ac:dyDescent="0.2">
      <c r="A720" s="135"/>
      <c r="B720" s="155"/>
      <c r="C720" s="135"/>
      <c r="D720" s="136"/>
      <c r="E720" s="136"/>
      <c r="F720" s="182"/>
      <c r="G720" s="163"/>
      <c r="H720" s="138"/>
      <c r="I720" s="138"/>
      <c r="J720" s="139"/>
      <c r="K720" s="164"/>
      <c r="L720" s="240"/>
      <c r="M720" s="241"/>
      <c r="N720" s="136"/>
      <c r="O720" s="139"/>
      <c r="P720" s="142"/>
      <c r="Q720" s="142"/>
      <c r="R720" s="143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3"/>
      <c r="AC720" s="142"/>
      <c r="AD720" s="143"/>
      <c r="AE720" s="142"/>
      <c r="AF720" s="143"/>
    </row>
    <row r="721" spans="1:32" ht="15.75" customHeight="1" x14ac:dyDescent="0.2">
      <c r="A721" s="135"/>
      <c r="B721" s="155"/>
      <c r="C721" s="135"/>
      <c r="D721" s="136"/>
      <c r="E721" s="136"/>
      <c r="F721" s="182"/>
      <c r="G721" s="163"/>
      <c r="H721" s="138"/>
      <c r="I721" s="138"/>
      <c r="J721" s="139"/>
      <c r="K721" s="164"/>
      <c r="L721" s="240"/>
      <c r="M721" s="241"/>
      <c r="N721" s="136"/>
      <c r="O721" s="139"/>
      <c r="P721" s="142"/>
      <c r="Q721" s="142"/>
      <c r="R721" s="143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3"/>
      <c r="AC721" s="142"/>
      <c r="AD721" s="143"/>
      <c r="AE721" s="142"/>
      <c r="AF721" s="143"/>
    </row>
    <row r="722" spans="1:32" ht="15.75" customHeight="1" x14ac:dyDescent="0.2">
      <c r="A722" s="135"/>
      <c r="B722" s="155"/>
      <c r="C722" s="135"/>
      <c r="D722" s="136"/>
      <c r="E722" s="136"/>
      <c r="F722" s="182"/>
      <c r="G722" s="163"/>
      <c r="H722" s="138"/>
      <c r="I722" s="138"/>
      <c r="J722" s="139"/>
      <c r="K722" s="164"/>
      <c r="L722" s="240"/>
      <c r="M722" s="241"/>
      <c r="N722" s="136"/>
      <c r="O722" s="139"/>
      <c r="P722" s="142"/>
      <c r="Q722" s="142"/>
      <c r="R722" s="143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3"/>
      <c r="AC722" s="142"/>
      <c r="AD722" s="143"/>
      <c r="AE722" s="142"/>
      <c r="AF722" s="143"/>
    </row>
    <row r="723" spans="1:32" ht="15.75" customHeight="1" x14ac:dyDescent="0.2">
      <c r="A723" s="135"/>
      <c r="B723" s="155"/>
      <c r="C723" s="135"/>
      <c r="D723" s="136"/>
      <c r="E723" s="136"/>
      <c r="F723" s="182"/>
      <c r="G723" s="163"/>
      <c r="H723" s="138"/>
      <c r="I723" s="138"/>
      <c r="J723" s="139"/>
      <c r="K723" s="164"/>
      <c r="L723" s="240"/>
      <c r="M723" s="241"/>
      <c r="N723" s="136"/>
      <c r="O723" s="139"/>
      <c r="P723" s="142"/>
      <c r="Q723" s="142"/>
      <c r="R723" s="143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3"/>
      <c r="AC723" s="142"/>
      <c r="AD723" s="143"/>
      <c r="AE723" s="142"/>
      <c r="AF723" s="143"/>
    </row>
    <row r="724" spans="1:32" ht="15.75" customHeight="1" x14ac:dyDescent="0.2">
      <c r="A724" s="135"/>
      <c r="B724" s="155"/>
      <c r="C724" s="135"/>
      <c r="D724" s="136"/>
      <c r="E724" s="136"/>
      <c r="F724" s="182"/>
      <c r="G724" s="163"/>
      <c r="H724" s="138"/>
      <c r="I724" s="138"/>
      <c r="J724" s="139"/>
      <c r="K724" s="164"/>
      <c r="L724" s="240"/>
      <c r="M724" s="241"/>
      <c r="N724" s="136"/>
      <c r="O724" s="139"/>
      <c r="P724" s="142"/>
      <c r="Q724" s="142"/>
      <c r="R724" s="143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3"/>
      <c r="AC724" s="142"/>
      <c r="AD724" s="143"/>
      <c r="AE724" s="142"/>
      <c r="AF724" s="143"/>
    </row>
    <row r="725" spans="1:32" ht="15.75" customHeight="1" x14ac:dyDescent="0.2">
      <c r="A725" s="135"/>
      <c r="B725" s="155"/>
      <c r="C725" s="135"/>
      <c r="D725" s="136"/>
      <c r="E725" s="136"/>
      <c r="F725" s="182"/>
      <c r="G725" s="163"/>
      <c r="H725" s="138"/>
      <c r="I725" s="138"/>
      <c r="J725" s="139"/>
      <c r="K725" s="164"/>
      <c r="L725" s="240"/>
      <c r="M725" s="241"/>
      <c r="N725" s="136"/>
      <c r="O725" s="139"/>
      <c r="P725" s="142"/>
      <c r="Q725" s="142"/>
      <c r="R725" s="143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3"/>
      <c r="AC725" s="142"/>
      <c r="AD725" s="143"/>
      <c r="AE725" s="142"/>
      <c r="AF725" s="143"/>
    </row>
    <row r="726" spans="1:32" ht="15.75" customHeight="1" x14ac:dyDescent="0.2">
      <c r="A726" s="135"/>
      <c r="B726" s="155"/>
      <c r="C726" s="135"/>
      <c r="D726" s="136"/>
      <c r="E726" s="136"/>
      <c r="F726" s="182"/>
      <c r="G726" s="163"/>
      <c r="H726" s="138"/>
      <c r="I726" s="138"/>
      <c r="J726" s="139"/>
      <c r="K726" s="164"/>
      <c r="L726" s="240"/>
      <c r="M726" s="241"/>
      <c r="N726" s="136"/>
      <c r="O726" s="139"/>
      <c r="P726" s="142"/>
      <c r="Q726" s="142"/>
      <c r="R726" s="143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3"/>
      <c r="AC726" s="142"/>
      <c r="AD726" s="143"/>
      <c r="AE726" s="142"/>
      <c r="AF726" s="143"/>
    </row>
    <row r="727" spans="1:32" ht="15.75" customHeight="1" x14ac:dyDescent="0.2">
      <c r="A727" s="135"/>
      <c r="B727" s="155"/>
      <c r="C727" s="135"/>
      <c r="D727" s="136"/>
      <c r="E727" s="136"/>
      <c r="F727" s="182"/>
      <c r="G727" s="163"/>
      <c r="H727" s="138"/>
      <c r="I727" s="138"/>
      <c r="J727" s="139"/>
      <c r="K727" s="164"/>
      <c r="L727" s="240"/>
      <c r="M727" s="241"/>
      <c r="N727" s="136"/>
      <c r="O727" s="139"/>
      <c r="P727" s="142"/>
      <c r="Q727" s="142"/>
      <c r="R727" s="143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3"/>
      <c r="AC727" s="142"/>
      <c r="AD727" s="143"/>
      <c r="AE727" s="142"/>
      <c r="AF727" s="143"/>
    </row>
    <row r="728" spans="1:32" ht="15.75" customHeight="1" x14ac:dyDescent="0.2">
      <c r="A728" s="135"/>
      <c r="B728" s="155"/>
      <c r="C728" s="135"/>
      <c r="D728" s="136"/>
      <c r="E728" s="136"/>
      <c r="F728" s="182"/>
      <c r="G728" s="163"/>
      <c r="H728" s="138"/>
      <c r="I728" s="138"/>
      <c r="J728" s="139"/>
      <c r="K728" s="164"/>
      <c r="L728" s="240"/>
      <c r="M728" s="241"/>
      <c r="N728" s="136"/>
      <c r="O728" s="139"/>
      <c r="P728" s="142"/>
      <c r="Q728" s="142"/>
      <c r="R728" s="143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3"/>
      <c r="AC728" s="142"/>
      <c r="AD728" s="143"/>
      <c r="AE728" s="142"/>
      <c r="AF728" s="143"/>
    </row>
    <row r="729" spans="1:32" ht="15.75" customHeight="1" x14ac:dyDescent="0.2">
      <c r="A729" s="135"/>
      <c r="B729" s="155"/>
      <c r="C729" s="135"/>
      <c r="D729" s="136"/>
      <c r="E729" s="136"/>
      <c r="F729" s="182"/>
      <c r="G729" s="163"/>
      <c r="H729" s="138"/>
      <c r="I729" s="138"/>
      <c r="J729" s="139"/>
      <c r="K729" s="164"/>
      <c r="L729" s="240"/>
      <c r="M729" s="241"/>
      <c r="N729" s="136"/>
      <c r="O729" s="139"/>
      <c r="P729" s="142"/>
      <c r="Q729" s="142"/>
      <c r="R729" s="143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3"/>
      <c r="AC729" s="142"/>
      <c r="AD729" s="143"/>
      <c r="AE729" s="142"/>
      <c r="AF729" s="143"/>
    </row>
    <row r="730" spans="1:32" ht="15.75" customHeight="1" x14ac:dyDescent="0.2">
      <c r="A730" s="135"/>
      <c r="B730" s="155"/>
      <c r="C730" s="135"/>
      <c r="D730" s="136"/>
      <c r="E730" s="136"/>
      <c r="F730" s="182"/>
      <c r="G730" s="163"/>
      <c r="H730" s="138"/>
      <c r="I730" s="138"/>
      <c r="J730" s="139"/>
      <c r="K730" s="164"/>
      <c r="L730" s="240"/>
      <c r="M730" s="241"/>
      <c r="N730" s="136"/>
      <c r="O730" s="139"/>
      <c r="P730" s="142"/>
      <c r="Q730" s="142"/>
      <c r="R730" s="143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3"/>
      <c r="AC730" s="142"/>
      <c r="AD730" s="143"/>
      <c r="AE730" s="142"/>
      <c r="AF730" s="143"/>
    </row>
    <row r="731" spans="1:32" ht="15.75" customHeight="1" x14ac:dyDescent="0.2">
      <c r="A731" s="135"/>
      <c r="B731" s="155"/>
      <c r="C731" s="135"/>
      <c r="D731" s="136"/>
      <c r="E731" s="136"/>
      <c r="F731" s="182"/>
      <c r="G731" s="163"/>
      <c r="H731" s="138"/>
      <c r="I731" s="138"/>
      <c r="J731" s="139"/>
      <c r="K731" s="164"/>
      <c r="L731" s="240"/>
      <c r="M731" s="241"/>
      <c r="N731" s="136"/>
      <c r="O731" s="139"/>
      <c r="P731" s="142"/>
      <c r="Q731" s="142"/>
      <c r="R731" s="143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3"/>
      <c r="AC731" s="142"/>
      <c r="AD731" s="143"/>
      <c r="AE731" s="142"/>
      <c r="AF731" s="143"/>
    </row>
    <row r="732" spans="1:32" ht="15.75" customHeight="1" x14ac:dyDescent="0.2">
      <c r="A732" s="135"/>
      <c r="B732" s="155"/>
      <c r="C732" s="135"/>
      <c r="D732" s="136"/>
      <c r="E732" s="136"/>
      <c r="F732" s="182"/>
      <c r="G732" s="163"/>
      <c r="H732" s="138"/>
      <c r="I732" s="138"/>
      <c r="J732" s="139"/>
      <c r="K732" s="164"/>
      <c r="L732" s="240"/>
      <c r="M732" s="241"/>
      <c r="N732" s="136"/>
      <c r="O732" s="139"/>
      <c r="P732" s="142"/>
      <c r="Q732" s="142"/>
      <c r="R732" s="143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3"/>
      <c r="AC732" s="142"/>
      <c r="AD732" s="143"/>
      <c r="AE732" s="142"/>
      <c r="AF732" s="143"/>
    </row>
    <row r="733" spans="1:32" ht="15.75" customHeight="1" x14ac:dyDescent="0.2">
      <c r="A733" s="135"/>
      <c r="B733" s="155"/>
      <c r="C733" s="135"/>
      <c r="D733" s="136"/>
      <c r="E733" s="136"/>
      <c r="F733" s="182"/>
      <c r="G733" s="163"/>
      <c r="H733" s="138"/>
      <c r="I733" s="138"/>
      <c r="J733" s="139"/>
      <c r="K733" s="164"/>
      <c r="L733" s="240"/>
      <c r="M733" s="241"/>
      <c r="N733" s="136"/>
      <c r="O733" s="139"/>
      <c r="P733" s="142"/>
      <c r="Q733" s="142"/>
      <c r="R733" s="143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3"/>
      <c r="AC733" s="142"/>
      <c r="AD733" s="143"/>
      <c r="AE733" s="142"/>
      <c r="AF733" s="143"/>
    </row>
    <row r="734" spans="1:32" ht="15.75" customHeight="1" x14ac:dyDescent="0.2">
      <c r="A734" s="135"/>
      <c r="B734" s="155"/>
      <c r="C734" s="135"/>
      <c r="D734" s="136"/>
      <c r="E734" s="136"/>
      <c r="F734" s="182"/>
      <c r="G734" s="163"/>
      <c r="H734" s="138"/>
      <c r="I734" s="138"/>
      <c r="J734" s="139"/>
      <c r="K734" s="164"/>
      <c r="L734" s="240"/>
      <c r="M734" s="241"/>
      <c r="N734" s="136"/>
      <c r="O734" s="139"/>
      <c r="P734" s="142"/>
      <c r="Q734" s="142"/>
      <c r="R734" s="143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3"/>
      <c r="AC734" s="142"/>
      <c r="AD734" s="143"/>
      <c r="AE734" s="142"/>
      <c r="AF734" s="143"/>
    </row>
    <row r="735" spans="1:32" ht="15.75" customHeight="1" x14ac:dyDescent="0.2">
      <c r="A735" s="135"/>
      <c r="B735" s="155"/>
      <c r="C735" s="135"/>
      <c r="D735" s="136"/>
      <c r="E735" s="136"/>
      <c r="F735" s="182"/>
      <c r="G735" s="163"/>
      <c r="H735" s="138"/>
      <c r="I735" s="138"/>
      <c r="J735" s="139"/>
      <c r="K735" s="164"/>
      <c r="L735" s="240"/>
      <c r="M735" s="241"/>
      <c r="N735" s="136"/>
      <c r="O735" s="139"/>
      <c r="P735" s="142"/>
      <c r="Q735" s="142"/>
      <c r="R735" s="143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3"/>
      <c r="AC735" s="142"/>
      <c r="AD735" s="143"/>
      <c r="AE735" s="142"/>
      <c r="AF735" s="143"/>
    </row>
    <row r="736" spans="1:32" ht="15.75" customHeight="1" x14ac:dyDescent="0.2">
      <c r="A736" s="135"/>
      <c r="B736" s="155"/>
      <c r="C736" s="135"/>
      <c r="D736" s="136"/>
      <c r="E736" s="136"/>
      <c r="F736" s="182"/>
      <c r="G736" s="163"/>
      <c r="H736" s="138"/>
      <c r="I736" s="138"/>
      <c r="J736" s="139"/>
      <c r="K736" s="164"/>
      <c r="L736" s="240"/>
      <c r="M736" s="241"/>
      <c r="N736" s="136"/>
      <c r="O736" s="139"/>
      <c r="P736" s="142"/>
      <c r="Q736" s="142"/>
      <c r="R736" s="143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3"/>
      <c r="AC736" s="142"/>
      <c r="AD736" s="143"/>
      <c r="AE736" s="142"/>
      <c r="AF736" s="143"/>
    </row>
    <row r="737" spans="1:32" ht="15.75" customHeight="1" x14ac:dyDescent="0.2">
      <c r="A737" s="135"/>
      <c r="B737" s="155"/>
      <c r="C737" s="135"/>
      <c r="D737" s="136"/>
      <c r="E737" s="136"/>
      <c r="F737" s="182"/>
      <c r="G737" s="163"/>
      <c r="H737" s="138"/>
      <c r="I737" s="138"/>
      <c r="J737" s="139"/>
      <c r="K737" s="164"/>
      <c r="L737" s="240"/>
      <c r="M737" s="241"/>
      <c r="N737" s="136"/>
      <c r="O737" s="139"/>
      <c r="P737" s="142"/>
      <c r="Q737" s="142"/>
      <c r="R737" s="143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3"/>
      <c r="AC737" s="142"/>
      <c r="AD737" s="143"/>
      <c r="AE737" s="142"/>
      <c r="AF737" s="143"/>
    </row>
    <row r="738" spans="1:32" ht="15.75" customHeight="1" x14ac:dyDescent="0.2">
      <c r="A738" s="135"/>
      <c r="B738" s="155"/>
      <c r="C738" s="135"/>
      <c r="D738" s="136"/>
      <c r="E738" s="136"/>
      <c r="F738" s="182"/>
      <c r="G738" s="163"/>
      <c r="H738" s="138"/>
      <c r="I738" s="138"/>
      <c r="J738" s="139"/>
      <c r="K738" s="164"/>
      <c r="L738" s="240"/>
      <c r="M738" s="241"/>
      <c r="N738" s="136"/>
      <c r="O738" s="139"/>
      <c r="P738" s="142"/>
      <c r="Q738" s="142"/>
      <c r="R738" s="143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3"/>
      <c r="AC738" s="142"/>
      <c r="AD738" s="143"/>
      <c r="AE738" s="142"/>
      <c r="AF738" s="143"/>
    </row>
    <row r="739" spans="1:32" ht="15.75" customHeight="1" x14ac:dyDescent="0.2">
      <c r="A739" s="135"/>
      <c r="B739" s="155"/>
      <c r="C739" s="135"/>
      <c r="D739" s="136"/>
      <c r="E739" s="136"/>
      <c r="F739" s="182"/>
      <c r="G739" s="163"/>
      <c r="H739" s="138"/>
      <c r="I739" s="138"/>
      <c r="J739" s="139"/>
      <c r="K739" s="164"/>
      <c r="L739" s="240"/>
      <c r="M739" s="241"/>
      <c r="N739" s="136"/>
      <c r="O739" s="139"/>
      <c r="P739" s="142"/>
      <c r="Q739" s="142"/>
      <c r="R739" s="143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3"/>
      <c r="AC739" s="142"/>
      <c r="AD739" s="143"/>
      <c r="AE739" s="142"/>
      <c r="AF739" s="143"/>
    </row>
    <row r="740" spans="1:32" ht="15.75" customHeight="1" x14ac:dyDescent="0.2">
      <c r="A740" s="135"/>
      <c r="B740" s="155"/>
      <c r="C740" s="135"/>
      <c r="D740" s="136"/>
      <c r="E740" s="136"/>
      <c r="F740" s="182"/>
      <c r="G740" s="163"/>
      <c r="H740" s="138"/>
      <c r="I740" s="138"/>
      <c r="J740" s="139"/>
      <c r="K740" s="164"/>
      <c r="L740" s="240"/>
      <c r="M740" s="241"/>
      <c r="N740" s="136"/>
      <c r="O740" s="139"/>
      <c r="P740" s="142"/>
      <c r="Q740" s="142"/>
      <c r="R740" s="143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3"/>
      <c r="AC740" s="142"/>
      <c r="AD740" s="143"/>
      <c r="AE740" s="142"/>
      <c r="AF740" s="143"/>
    </row>
    <row r="741" spans="1:32" ht="15.75" customHeight="1" x14ac:dyDescent="0.2">
      <c r="A741" s="135"/>
      <c r="B741" s="155"/>
      <c r="C741" s="135"/>
      <c r="D741" s="136"/>
      <c r="E741" s="136"/>
      <c r="F741" s="182"/>
      <c r="G741" s="163"/>
      <c r="H741" s="138"/>
      <c r="I741" s="138"/>
      <c r="J741" s="139"/>
      <c r="K741" s="164"/>
      <c r="L741" s="240"/>
      <c r="M741" s="241"/>
      <c r="N741" s="136"/>
      <c r="O741" s="139"/>
      <c r="P741" s="142"/>
      <c r="Q741" s="142"/>
      <c r="R741" s="143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3"/>
      <c r="AC741" s="142"/>
      <c r="AD741" s="143"/>
      <c r="AE741" s="142"/>
      <c r="AF741" s="143"/>
    </row>
    <row r="742" spans="1:32" ht="15.75" customHeight="1" x14ac:dyDescent="0.2">
      <c r="A742" s="135"/>
      <c r="B742" s="155"/>
      <c r="C742" s="135"/>
      <c r="D742" s="136"/>
      <c r="E742" s="136"/>
      <c r="F742" s="182"/>
      <c r="G742" s="163"/>
      <c r="H742" s="138"/>
      <c r="I742" s="138"/>
      <c r="J742" s="139"/>
      <c r="K742" s="164"/>
      <c r="L742" s="240"/>
      <c r="M742" s="241"/>
      <c r="N742" s="136"/>
      <c r="O742" s="139"/>
      <c r="P742" s="142"/>
      <c r="Q742" s="142"/>
      <c r="R742" s="143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3"/>
      <c r="AC742" s="142"/>
      <c r="AD742" s="143"/>
      <c r="AE742" s="142"/>
      <c r="AF742" s="143"/>
    </row>
    <row r="743" spans="1:32" ht="15.75" customHeight="1" x14ac:dyDescent="0.2">
      <c r="A743" s="135"/>
      <c r="B743" s="155"/>
      <c r="C743" s="135"/>
      <c r="D743" s="136"/>
      <c r="E743" s="136"/>
      <c r="F743" s="182"/>
      <c r="G743" s="163"/>
      <c r="H743" s="138"/>
      <c r="I743" s="138"/>
      <c r="J743" s="139"/>
      <c r="K743" s="164"/>
      <c r="L743" s="240"/>
      <c r="M743" s="241"/>
      <c r="N743" s="136"/>
      <c r="O743" s="139"/>
      <c r="P743" s="142"/>
      <c r="Q743" s="142"/>
      <c r="R743" s="143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3"/>
      <c r="AC743" s="142"/>
      <c r="AD743" s="143"/>
      <c r="AE743" s="142"/>
      <c r="AF743" s="143"/>
    </row>
    <row r="744" spans="1:32" ht="15.75" customHeight="1" x14ac:dyDescent="0.2">
      <c r="A744" s="135"/>
      <c r="B744" s="155"/>
      <c r="C744" s="135"/>
      <c r="D744" s="136"/>
      <c r="E744" s="136"/>
      <c r="F744" s="182"/>
      <c r="G744" s="163"/>
      <c r="H744" s="138"/>
      <c r="I744" s="138"/>
      <c r="J744" s="139"/>
      <c r="K744" s="164"/>
      <c r="L744" s="240"/>
      <c r="M744" s="241"/>
      <c r="N744" s="136"/>
      <c r="O744" s="139"/>
      <c r="P744" s="142"/>
      <c r="Q744" s="142"/>
      <c r="R744" s="143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3"/>
      <c r="AC744" s="142"/>
      <c r="AD744" s="143"/>
      <c r="AE744" s="142"/>
      <c r="AF744" s="143"/>
    </row>
    <row r="745" spans="1:32" ht="15.75" customHeight="1" x14ac:dyDescent="0.2">
      <c r="A745" s="135"/>
      <c r="B745" s="155"/>
      <c r="C745" s="135"/>
      <c r="D745" s="136"/>
      <c r="E745" s="136"/>
      <c r="F745" s="182"/>
      <c r="G745" s="163"/>
      <c r="H745" s="138"/>
      <c r="I745" s="138"/>
      <c r="J745" s="139"/>
      <c r="K745" s="164"/>
      <c r="L745" s="240"/>
      <c r="M745" s="241"/>
      <c r="N745" s="136"/>
      <c r="O745" s="139"/>
      <c r="P745" s="142"/>
      <c r="Q745" s="142"/>
      <c r="R745" s="143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3"/>
      <c r="AC745" s="142"/>
      <c r="AD745" s="143"/>
      <c r="AE745" s="142"/>
      <c r="AF745" s="143"/>
    </row>
    <row r="746" spans="1:32" ht="15.75" customHeight="1" x14ac:dyDescent="0.2">
      <c r="A746" s="135"/>
      <c r="B746" s="155"/>
      <c r="C746" s="135"/>
      <c r="D746" s="136"/>
      <c r="E746" s="136"/>
      <c r="F746" s="182"/>
      <c r="G746" s="163"/>
      <c r="H746" s="138"/>
      <c r="I746" s="138"/>
      <c r="J746" s="139"/>
      <c r="K746" s="164"/>
      <c r="L746" s="240"/>
      <c r="M746" s="241"/>
      <c r="N746" s="136"/>
      <c r="O746" s="139"/>
      <c r="P746" s="142"/>
      <c r="Q746" s="142"/>
      <c r="R746" s="143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3"/>
      <c r="AC746" s="142"/>
      <c r="AD746" s="143"/>
      <c r="AE746" s="142"/>
      <c r="AF746" s="143"/>
    </row>
    <row r="747" spans="1:32" ht="15.75" customHeight="1" x14ac:dyDescent="0.2">
      <c r="A747" s="135"/>
      <c r="B747" s="155"/>
      <c r="C747" s="135"/>
      <c r="D747" s="136"/>
      <c r="E747" s="136"/>
      <c r="F747" s="182"/>
      <c r="G747" s="163"/>
      <c r="H747" s="138"/>
      <c r="I747" s="138"/>
      <c r="J747" s="139"/>
      <c r="K747" s="164"/>
      <c r="L747" s="240"/>
      <c r="M747" s="241"/>
      <c r="N747" s="136"/>
      <c r="O747" s="139"/>
      <c r="P747" s="142"/>
      <c r="Q747" s="142"/>
      <c r="R747" s="143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3"/>
      <c r="AC747" s="142"/>
      <c r="AD747" s="143"/>
      <c r="AE747" s="142"/>
      <c r="AF747" s="143"/>
    </row>
    <row r="748" spans="1:32" ht="15.75" customHeight="1" x14ac:dyDescent="0.2">
      <c r="A748" s="135"/>
      <c r="B748" s="155"/>
      <c r="C748" s="135"/>
      <c r="D748" s="136"/>
      <c r="E748" s="136"/>
      <c r="F748" s="182"/>
      <c r="G748" s="163"/>
      <c r="H748" s="138"/>
      <c r="I748" s="138"/>
      <c r="J748" s="139"/>
      <c r="K748" s="164"/>
      <c r="L748" s="240"/>
      <c r="M748" s="241"/>
      <c r="N748" s="136"/>
      <c r="O748" s="139"/>
      <c r="P748" s="142"/>
      <c r="Q748" s="142"/>
      <c r="R748" s="143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3"/>
      <c r="AC748" s="142"/>
      <c r="AD748" s="143"/>
      <c r="AE748" s="142"/>
      <c r="AF748" s="143"/>
    </row>
    <row r="749" spans="1:32" ht="15.75" customHeight="1" x14ac:dyDescent="0.2">
      <c r="A749" s="135"/>
      <c r="B749" s="155"/>
      <c r="C749" s="135"/>
      <c r="D749" s="136"/>
      <c r="E749" s="136"/>
      <c r="F749" s="182"/>
      <c r="G749" s="163"/>
      <c r="H749" s="138"/>
      <c r="I749" s="138"/>
      <c r="J749" s="139"/>
      <c r="K749" s="164"/>
      <c r="L749" s="240"/>
      <c r="M749" s="241"/>
      <c r="N749" s="136"/>
      <c r="O749" s="139"/>
      <c r="P749" s="142"/>
      <c r="Q749" s="142"/>
      <c r="R749" s="143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3"/>
      <c r="AC749" s="142"/>
      <c r="AD749" s="143"/>
      <c r="AE749" s="142"/>
      <c r="AF749" s="143"/>
    </row>
    <row r="750" spans="1:32" ht="15.75" customHeight="1" x14ac:dyDescent="0.2">
      <c r="A750" s="135"/>
      <c r="B750" s="155"/>
      <c r="C750" s="135"/>
      <c r="D750" s="136"/>
      <c r="E750" s="136"/>
      <c r="F750" s="182"/>
      <c r="G750" s="163"/>
      <c r="H750" s="138"/>
      <c r="I750" s="138"/>
      <c r="J750" s="139"/>
      <c r="K750" s="164"/>
      <c r="L750" s="240"/>
      <c r="M750" s="241"/>
      <c r="N750" s="136"/>
      <c r="O750" s="139"/>
      <c r="P750" s="142"/>
      <c r="Q750" s="142"/>
      <c r="R750" s="143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3"/>
      <c r="AC750" s="142"/>
      <c r="AD750" s="143"/>
      <c r="AE750" s="142"/>
      <c r="AF750" s="143"/>
    </row>
    <row r="751" spans="1:32" ht="15.75" customHeight="1" x14ac:dyDescent="0.2">
      <c r="A751" s="135"/>
      <c r="B751" s="155"/>
      <c r="C751" s="135"/>
      <c r="D751" s="136"/>
      <c r="E751" s="136"/>
      <c r="F751" s="182"/>
      <c r="G751" s="163"/>
      <c r="H751" s="138"/>
      <c r="I751" s="138"/>
      <c r="J751" s="139"/>
      <c r="K751" s="164"/>
      <c r="L751" s="240"/>
      <c r="M751" s="241"/>
      <c r="N751" s="136"/>
      <c r="O751" s="139"/>
      <c r="P751" s="142"/>
      <c r="Q751" s="142"/>
      <c r="R751" s="143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3"/>
      <c r="AC751" s="142"/>
      <c r="AD751" s="143"/>
      <c r="AE751" s="142"/>
      <c r="AF751" s="143"/>
    </row>
    <row r="752" spans="1:32" ht="15.75" customHeight="1" x14ac:dyDescent="0.2">
      <c r="A752" s="135"/>
      <c r="B752" s="155"/>
      <c r="C752" s="135"/>
      <c r="D752" s="136"/>
      <c r="E752" s="136"/>
      <c r="F752" s="182"/>
      <c r="G752" s="163"/>
      <c r="H752" s="138"/>
      <c r="I752" s="138"/>
      <c r="J752" s="139"/>
      <c r="K752" s="164"/>
      <c r="L752" s="240"/>
      <c r="M752" s="241"/>
      <c r="N752" s="136"/>
      <c r="O752" s="139"/>
      <c r="P752" s="142"/>
      <c r="Q752" s="142"/>
      <c r="R752" s="143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3"/>
      <c r="AC752" s="142"/>
      <c r="AD752" s="143"/>
      <c r="AE752" s="142"/>
      <c r="AF752" s="143"/>
    </row>
    <row r="753" spans="1:32" ht="15.75" customHeight="1" x14ac:dyDescent="0.2">
      <c r="A753" s="135"/>
      <c r="B753" s="155"/>
      <c r="C753" s="135"/>
      <c r="D753" s="136"/>
      <c r="E753" s="136"/>
      <c r="F753" s="182"/>
      <c r="G753" s="163"/>
      <c r="H753" s="138"/>
      <c r="I753" s="138"/>
      <c r="J753" s="139"/>
      <c r="K753" s="164"/>
      <c r="L753" s="240"/>
      <c r="M753" s="241"/>
      <c r="N753" s="136"/>
      <c r="O753" s="139"/>
      <c r="P753" s="142"/>
      <c r="Q753" s="142"/>
      <c r="R753" s="143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3"/>
      <c r="AC753" s="142"/>
      <c r="AD753" s="143"/>
      <c r="AE753" s="142"/>
      <c r="AF753" s="143"/>
    </row>
    <row r="754" spans="1:32" ht="15.75" customHeight="1" x14ac:dyDescent="0.2">
      <c r="A754" s="135"/>
      <c r="B754" s="155"/>
      <c r="C754" s="135"/>
      <c r="D754" s="136"/>
      <c r="E754" s="136"/>
      <c r="F754" s="182"/>
      <c r="G754" s="163"/>
      <c r="H754" s="138"/>
      <c r="I754" s="138"/>
      <c r="J754" s="139"/>
      <c r="K754" s="164"/>
      <c r="L754" s="240"/>
      <c r="M754" s="241"/>
      <c r="N754" s="136"/>
      <c r="O754" s="139"/>
      <c r="P754" s="142"/>
      <c r="Q754" s="142"/>
      <c r="R754" s="143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3"/>
      <c r="AC754" s="142"/>
      <c r="AD754" s="143"/>
      <c r="AE754" s="142"/>
      <c r="AF754" s="143"/>
    </row>
    <row r="755" spans="1:32" ht="15.75" customHeight="1" x14ac:dyDescent="0.2">
      <c r="A755" s="135"/>
      <c r="B755" s="155"/>
      <c r="C755" s="135"/>
      <c r="D755" s="136"/>
      <c r="E755" s="136"/>
      <c r="F755" s="182"/>
      <c r="G755" s="163"/>
      <c r="H755" s="138"/>
      <c r="I755" s="138"/>
      <c r="J755" s="139"/>
      <c r="K755" s="164"/>
      <c r="L755" s="240"/>
      <c r="M755" s="241"/>
      <c r="N755" s="136"/>
      <c r="O755" s="139"/>
      <c r="P755" s="142"/>
      <c r="Q755" s="142"/>
      <c r="R755" s="143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3"/>
      <c r="AC755" s="142"/>
      <c r="AD755" s="143"/>
      <c r="AE755" s="142"/>
      <c r="AF755" s="143"/>
    </row>
    <row r="756" spans="1:32" ht="15.75" customHeight="1" x14ac:dyDescent="0.2">
      <c r="A756" s="135"/>
      <c r="B756" s="155"/>
      <c r="C756" s="135"/>
      <c r="D756" s="136"/>
      <c r="E756" s="136"/>
      <c r="F756" s="182"/>
      <c r="G756" s="163"/>
      <c r="H756" s="138"/>
      <c r="I756" s="138"/>
      <c r="J756" s="139"/>
      <c r="K756" s="164"/>
      <c r="L756" s="240"/>
      <c r="M756" s="241"/>
      <c r="N756" s="136"/>
      <c r="O756" s="139"/>
      <c r="P756" s="142"/>
      <c r="Q756" s="142"/>
      <c r="R756" s="143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3"/>
      <c r="AC756" s="142"/>
      <c r="AD756" s="143"/>
      <c r="AE756" s="142"/>
      <c r="AF756" s="143"/>
    </row>
    <row r="757" spans="1:32" ht="15.75" customHeight="1" x14ac:dyDescent="0.2">
      <c r="A757" s="135"/>
      <c r="B757" s="155"/>
      <c r="C757" s="135"/>
      <c r="D757" s="136"/>
      <c r="E757" s="136"/>
      <c r="F757" s="182"/>
      <c r="G757" s="163"/>
      <c r="H757" s="138"/>
      <c r="I757" s="138"/>
      <c r="J757" s="139"/>
      <c r="K757" s="164"/>
      <c r="L757" s="240"/>
      <c r="M757" s="241"/>
      <c r="N757" s="136"/>
      <c r="O757" s="139"/>
      <c r="P757" s="142"/>
      <c r="Q757" s="142"/>
      <c r="R757" s="143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3"/>
      <c r="AC757" s="142"/>
      <c r="AD757" s="143"/>
      <c r="AE757" s="142"/>
      <c r="AF757" s="143"/>
    </row>
    <row r="758" spans="1:32" ht="15.75" customHeight="1" x14ac:dyDescent="0.2">
      <c r="A758" s="135"/>
      <c r="B758" s="155"/>
      <c r="C758" s="135"/>
      <c r="D758" s="136"/>
      <c r="E758" s="136"/>
      <c r="F758" s="182"/>
      <c r="G758" s="163"/>
      <c r="H758" s="138"/>
      <c r="I758" s="138"/>
      <c r="J758" s="139"/>
      <c r="K758" s="164"/>
      <c r="L758" s="240"/>
      <c r="M758" s="241"/>
      <c r="N758" s="136"/>
      <c r="O758" s="139"/>
      <c r="P758" s="142"/>
      <c r="Q758" s="142"/>
      <c r="R758" s="143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3"/>
      <c r="AC758" s="142"/>
      <c r="AD758" s="143"/>
      <c r="AE758" s="142"/>
      <c r="AF758" s="143"/>
    </row>
    <row r="759" spans="1:32" ht="15.75" customHeight="1" x14ac:dyDescent="0.2">
      <c r="A759" s="135"/>
      <c r="B759" s="155"/>
      <c r="C759" s="135"/>
      <c r="D759" s="136"/>
      <c r="E759" s="136"/>
      <c r="F759" s="182"/>
      <c r="G759" s="163"/>
      <c r="H759" s="138"/>
      <c r="I759" s="138"/>
      <c r="J759" s="139"/>
      <c r="K759" s="164"/>
      <c r="L759" s="240"/>
      <c r="M759" s="241"/>
      <c r="N759" s="136"/>
      <c r="O759" s="139"/>
      <c r="P759" s="142"/>
      <c r="Q759" s="142"/>
      <c r="R759" s="143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3"/>
      <c r="AC759" s="142"/>
      <c r="AD759" s="143"/>
      <c r="AE759" s="142"/>
      <c r="AF759" s="143"/>
    </row>
    <row r="760" spans="1:32" ht="15.75" customHeight="1" x14ac:dyDescent="0.2">
      <c r="A760" s="135"/>
      <c r="B760" s="155"/>
      <c r="C760" s="135"/>
      <c r="D760" s="136"/>
      <c r="E760" s="136"/>
      <c r="F760" s="182"/>
      <c r="G760" s="163"/>
      <c r="H760" s="138"/>
      <c r="I760" s="138"/>
      <c r="J760" s="139"/>
      <c r="K760" s="164"/>
      <c r="L760" s="240"/>
      <c r="M760" s="241"/>
      <c r="N760" s="136"/>
      <c r="O760" s="139"/>
      <c r="P760" s="142"/>
      <c r="Q760" s="142"/>
      <c r="R760" s="143"/>
      <c r="S760" s="142"/>
      <c r="T760" s="142"/>
      <c r="U760" s="142"/>
      <c r="V760" s="142"/>
      <c r="W760" s="142"/>
      <c r="X760" s="142"/>
      <c r="Y760" s="142"/>
      <c r="Z760" s="142"/>
      <c r="AA760" s="142"/>
      <c r="AB760" s="143"/>
      <c r="AC760" s="142"/>
      <c r="AD760" s="143"/>
      <c r="AE760" s="142"/>
      <c r="AF760" s="143"/>
    </row>
    <row r="761" spans="1:32" ht="15.75" customHeight="1" x14ac:dyDescent="0.2">
      <c r="A761" s="135"/>
      <c r="B761" s="155"/>
      <c r="C761" s="135"/>
      <c r="D761" s="136"/>
      <c r="E761" s="136"/>
      <c r="F761" s="182"/>
      <c r="G761" s="163"/>
      <c r="H761" s="138"/>
      <c r="I761" s="138"/>
      <c r="J761" s="139"/>
      <c r="K761" s="164"/>
      <c r="L761" s="240"/>
      <c r="M761" s="241"/>
      <c r="N761" s="136"/>
      <c r="O761" s="139"/>
      <c r="P761" s="142"/>
      <c r="Q761" s="142"/>
      <c r="R761" s="143"/>
      <c r="S761" s="142"/>
      <c r="T761" s="142"/>
      <c r="U761" s="142"/>
      <c r="V761" s="142"/>
      <c r="W761" s="142"/>
      <c r="X761" s="142"/>
      <c r="Y761" s="142"/>
      <c r="Z761" s="142"/>
      <c r="AA761" s="142"/>
      <c r="AB761" s="143"/>
      <c r="AC761" s="142"/>
      <c r="AD761" s="143"/>
      <c r="AE761" s="142"/>
      <c r="AF761" s="143"/>
    </row>
    <row r="762" spans="1:32" ht="15.75" customHeight="1" x14ac:dyDescent="0.2">
      <c r="A762" s="135"/>
      <c r="B762" s="155"/>
      <c r="C762" s="135"/>
      <c r="D762" s="136"/>
      <c r="E762" s="136"/>
      <c r="F762" s="182"/>
      <c r="G762" s="163"/>
      <c r="H762" s="138"/>
      <c r="I762" s="138"/>
      <c r="J762" s="139"/>
      <c r="K762" s="164"/>
      <c r="L762" s="240"/>
      <c r="M762" s="241"/>
      <c r="N762" s="136"/>
      <c r="O762" s="139"/>
      <c r="P762" s="142"/>
      <c r="Q762" s="142"/>
      <c r="R762" s="143"/>
      <c r="S762" s="142"/>
      <c r="T762" s="142"/>
      <c r="U762" s="142"/>
      <c r="V762" s="142"/>
      <c r="W762" s="142"/>
      <c r="X762" s="142"/>
      <c r="Y762" s="142"/>
      <c r="Z762" s="142"/>
      <c r="AA762" s="142"/>
      <c r="AB762" s="143"/>
      <c r="AC762" s="142"/>
      <c r="AD762" s="143"/>
      <c r="AE762" s="142"/>
      <c r="AF762" s="143"/>
    </row>
    <row r="763" spans="1:32" ht="15.75" customHeight="1" x14ac:dyDescent="0.2">
      <c r="A763" s="135"/>
      <c r="B763" s="155"/>
      <c r="C763" s="135"/>
      <c r="D763" s="136"/>
      <c r="E763" s="136"/>
      <c r="F763" s="182"/>
      <c r="G763" s="163"/>
      <c r="H763" s="138"/>
      <c r="I763" s="138"/>
      <c r="J763" s="139"/>
      <c r="K763" s="164"/>
      <c r="L763" s="240"/>
      <c r="M763" s="241"/>
      <c r="N763" s="136"/>
      <c r="O763" s="139"/>
      <c r="P763" s="142"/>
      <c r="Q763" s="142"/>
      <c r="R763" s="143"/>
      <c r="S763" s="142"/>
      <c r="T763" s="142"/>
      <c r="U763" s="142"/>
      <c r="V763" s="142"/>
      <c r="W763" s="142"/>
      <c r="X763" s="142"/>
      <c r="Y763" s="142"/>
      <c r="Z763" s="142"/>
      <c r="AA763" s="142"/>
      <c r="AB763" s="143"/>
      <c r="AC763" s="142"/>
      <c r="AD763" s="143"/>
      <c r="AE763" s="142"/>
      <c r="AF763" s="143"/>
    </row>
    <row r="764" spans="1:32" ht="15.75" customHeight="1" x14ac:dyDescent="0.2">
      <c r="A764" s="135"/>
      <c r="B764" s="155"/>
      <c r="C764" s="135"/>
      <c r="D764" s="136"/>
      <c r="E764" s="136"/>
      <c r="F764" s="182"/>
      <c r="G764" s="163"/>
      <c r="H764" s="138"/>
      <c r="I764" s="138"/>
      <c r="J764" s="139"/>
      <c r="K764" s="164"/>
      <c r="L764" s="240"/>
      <c r="M764" s="241"/>
      <c r="N764" s="136"/>
      <c r="O764" s="139"/>
      <c r="P764" s="142"/>
      <c r="Q764" s="142"/>
      <c r="R764" s="143"/>
      <c r="S764" s="142"/>
      <c r="T764" s="142"/>
      <c r="U764" s="142"/>
      <c r="V764" s="142"/>
      <c r="W764" s="142"/>
      <c r="X764" s="142"/>
      <c r="Y764" s="142"/>
      <c r="Z764" s="142"/>
      <c r="AA764" s="142"/>
      <c r="AB764" s="143"/>
      <c r="AC764" s="142"/>
      <c r="AD764" s="143"/>
      <c r="AE764" s="142"/>
      <c r="AF764" s="143"/>
    </row>
    <row r="765" spans="1:32" ht="15.75" customHeight="1" x14ac:dyDescent="0.2">
      <c r="A765" s="135"/>
      <c r="B765" s="155"/>
      <c r="C765" s="135"/>
      <c r="D765" s="136"/>
      <c r="E765" s="136"/>
      <c r="F765" s="182"/>
      <c r="G765" s="163"/>
      <c r="H765" s="138"/>
      <c r="I765" s="138"/>
      <c r="J765" s="139"/>
      <c r="K765" s="164"/>
      <c r="L765" s="240"/>
      <c r="M765" s="241"/>
      <c r="N765" s="136"/>
      <c r="O765" s="139"/>
      <c r="P765" s="142"/>
      <c r="Q765" s="142"/>
      <c r="R765" s="143"/>
      <c r="S765" s="142"/>
      <c r="T765" s="142"/>
      <c r="U765" s="142"/>
      <c r="V765" s="142"/>
      <c r="W765" s="142"/>
      <c r="X765" s="142"/>
      <c r="Y765" s="142"/>
      <c r="Z765" s="142"/>
      <c r="AA765" s="142"/>
      <c r="AB765" s="143"/>
      <c r="AC765" s="142"/>
      <c r="AD765" s="143"/>
      <c r="AE765" s="142"/>
      <c r="AF765" s="143"/>
    </row>
    <row r="766" spans="1:32" ht="15.75" customHeight="1" x14ac:dyDescent="0.2">
      <c r="A766" s="135"/>
      <c r="B766" s="155"/>
      <c r="C766" s="135"/>
      <c r="D766" s="136"/>
      <c r="E766" s="136"/>
      <c r="F766" s="182"/>
      <c r="G766" s="163"/>
      <c r="H766" s="138"/>
      <c r="I766" s="138"/>
      <c r="J766" s="139"/>
      <c r="K766" s="164"/>
      <c r="L766" s="240"/>
      <c r="M766" s="241"/>
      <c r="N766" s="136"/>
      <c r="O766" s="139"/>
      <c r="P766" s="142"/>
      <c r="Q766" s="142"/>
      <c r="R766" s="143"/>
      <c r="S766" s="142"/>
      <c r="T766" s="142"/>
      <c r="U766" s="142"/>
      <c r="V766" s="142"/>
      <c r="W766" s="142"/>
      <c r="X766" s="142"/>
      <c r="Y766" s="142"/>
      <c r="Z766" s="142"/>
      <c r="AA766" s="142"/>
      <c r="AB766" s="143"/>
      <c r="AC766" s="142"/>
      <c r="AD766" s="143"/>
      <c r="AE766" s="142"/>
      <c r="AF766" s="143"/>
    </row>
    <row r="767" spans="1:32" ht="15.75" customHeight="1" x14ac:dyDescent="0.2">
      <c r="A767" s="135"/>
      <c r="B767" s="155"/>
      <c r="C767" s="135"/>
      <c r="D767" s="136"/>
      <c r="E767" s="136"/>
      <c r="F767" s="182"/>
      <c r="G767" s="163"/>
      <c r="H767" s="138"/>
      <c r="I767" s="138"/>
      <c r="J767" s="139"/>
      <c r="K767" s="164"/>
      <c r="L767" s="240"/>
      <c r="M767" s="241"/>
      <c r="N767" s="136"/>
      <c r="O767" s="139"/>
      <c r="P767" s="142"/>
      <c r="Q767" s="142"/>
      <c r="R767" s="143"/>
      <c r="S767" s="142"/>
      <c r="T767" s="142"/>
      <c r="U767" s="142"/>
      <c r="V767" s="142"/>
      <c r="W767" s="142"/>
      <c r="X767" s="142"/>
      <c r="Y767" s="142"/>
      <c r="Z767" s="142"/>
      <c r="AA767" s="142"/>
      <c r="AB767" s="143"/>
      <c r="AC767" s="142"/>
      <c r="AD767" s="143"/>
      <c r="AE767" s="142"/>
      <c r="AF767" s="143"/>
    </row>
    <row r="768" spans="1:32" ht="15.75" customHeight="1" x14ac:dyDescent="0.2">
      <c r="A768" s="135"/>
      <c r="B768" s="155"/>
      <c r="C768" s="135"/>
      <c r="D768" s="136"/>
      <c r="E768" s="136"/>
      <c r="F768" s="182"/>
      <c r="G768" s="163"/>
      <c r="H768" s="138"/>
      <c r="I768" s="138"/>
      <c r="J768" s="139"/>
      <c r="K768" s="164"/>
      <c r="L768" s="240"/>
      <c r="M768" s="241"/>
      <c r="N768" s="136"/>
      <c r="O768" s="139"/>
      <c r="P768" s="142"/>
      <c r="Q768" s="142"/>
      <c r="R768" s="143"/>
      <c r="S768" s="142"/>
      <c r="T768" s="142"/>
      <c r="U768" s="142"/>
      <c r="V768" s="142"/>
      <c r="W768" s="142"/>
      <c r="X768" s="142"/>
      <c r="Y768" s="142"/>
      <c r="Z768" s="142"/>
      <c r="AA768" s="142"/>
      <c r="AB768" s="143"/>
      <c r="AC768" s="142"/>
      <c r="AD768" s="143"/>
      <c r="AE768" s="142"/>
      <c r="AF768" s="143"/>
    </row>
    <row r="769" spans="1:32" ht="15.75" customHeight="1" x14ac:dyDescent="0.2">
      <c r="A769" s="135"/>
      <c r="B769" s="155"/>
      <c r="C769" s="135"/>
      <c r="D769" s="136"/>
      <c r="E769" s="136"/>
      <c r="F769" s="182"/>
      <c r="G769" s="163"/>
      <c r="H769" s="138"/>
      <c r="I769" s="138"/>
      <c r="J769" s="139"/>
      <c r="K769" s="164"/>
      <c r="L769" s="240"/>
      <c r="M769" s="241"/>
      <c r="N769" s="136"/>
      <c r="O769" s="139"/>
      <c r="P769" s="142"/>
      <c r="Q769" s="142"/>
      <c r="R769" s="143"/>
      <c r="S769" s="142"/>
      <c r="T769" s="142"/>
      <c r="U769" s="142"/>
      <c r="V769" s="142"/>
      <c r="W769" s="142"/>
      <c r="X769" s="142"/>
      <c r="Y769" s="142"/>
      <c r="Z769" s="142"/>
      <c r="AA769" s="142"/>
      <c r="AB769" s="143"/>
      <c r="AC769" s="142"/>
      <c r="AD769" s="143"/>
      <c r="AE769" s="142"/>
      <c r="AF769" s="143"/>
    </row>
    <row r="770" spans="1:32" ht="15.75" customHeight="1" x14ac:dyDescent="0.2">
      <c r="A770" s="135"/>
      <c r="B770" s="155"/>
      <c r="C770" s="135"/>
      <c r="D770" s="136"/>
      <c r="E770" s="136"/>
      <c r="F770" s="182"/>
      <c r="G770" s="163"/>
      <c r="H770" s="138"/>
      <c r="I770" s="138"/>
      <c r="J770" s="139"/>
      <c r="K770" s="164"/>
      <c r="L770" s="240"/>
      <c r="M770" s="241"/>
      <c r="N770" s="136"/>
      <c r="O770" s="139"/>
      <c r="P770" s="142"/>
      <c r="Q770" s="142"/>
      <c r="R770" s="143"/>
      <c r="S770" s="142"/>
      <c r="T770" s="142"/>
      <c r="U770" s="142"/>
      <c r="V770" s="142"/>
      <c r="W770" s="142"/>
      <c r="X770" s="142"/>
      <c r="Y770" s="142"/>
      <c r="Z770" s="142"/>
      <c r="AA770" s="142"/>
      <c r="AB770" s="143"/>
      <c r="AC770" s="142"/>
      <c r="AD770" s="143"/>
      <c r="AE770" s="142"/>
      <c r="AF770" s="143"/>
    </row>
    <row r="771" spans="1:32" ht="15.75" customHeight="1" x14ac:dyDescent="0.2">
      <c r="A771" s="135"/>
      <c r="B771" s="155"/>
      <c r="C771" s="135"/>
      <c r="D771" s="136"/>
      <c r="E771" s="136"/>
      <c r="F771" s="182"/>
      <c r="G771" s="163"/>
      <c r="H771" s="138"/>
      <c r="I771" s="138"/>
      <c r="J771" s="139"/>
      <c r="K771" s="164"/>
      <c r="L771" s="240"/>
      <c r="M771" s="241"/>
      <c r="N771" s="136"/>
      <c r="O771" s="139"/>
      <c r="P771" s="142"/>
      <c r="Q771" s="142"/>
      <c r="R771" s="143"/>
      <c r="S771" s="142"/>
      <c r="T771" s="142"/>
      <c r="U771" s="142"/>
      <c r="V771" s="142"/>
      <c r="W771" s="142"/>
      <c r="X771" s="142"/>
      <c r="Y771" s="142"/>
      <c r="Z771" s="142"/>
      <c r="AA771" s="142"/>
      <c r="AB771" s="143"/>
      <c r="AC771" s="142"/>
      <c r="AD771" s="143"/>
      <c r="AE771" s="142"/>
      <c r="AF771" s="143"/>
    </row>
    <row r="772" spans="1:32" ht="15.75" customHeight="1" x14ac:dyDescent="0.2">
      <c r="A772" s="135"/>
      <c r="B772" s="155"/>
      <c r="C772" s="135"/>
      <c r="D772" s="136"/>
      <c r="E772" s="136"/>
      <c r="F772" s="182"/>
      <c r="G772" s="163"/>
      <c r="H772" s="138"/>
      <c r="I772" s="138"/>
      <c r="J772" s="139"/>
      <c r="K772" s="164"/>
      <c r="L772" s="240"/>
      <c r="M772" s="241"/>
      <c r="N772" s="136"/>
      <c r="O772" s="139"/>
      <c r="P772" s="142"/>
      <c r="Q772" s="142"/>
      <c r="R772" s="143"/>
      <c r="S772" s="142"/>
      <c r="T772" s="142"/>
      <c r="U772" s="142"/>
      <c r="V772" s="142"/>
      <c r="W772" s="142"/>
      <c r="X772" s="142"/>
      <c r="Y772" s="142"/>
      <c r="Z772" s="142"/>
      <c r="AA772" s="142"/>
      <c r="AB772" s="143"/>
      <c r="AC772" s="142"/>
      <c r="AD772" s="143"/>
      <c r="AE772" s="142"/>
      <c r="AF772" s="143"/>
    </row>
    <row r="773" spans="1:32" ht="15.75" customHeight="1" x14ac:dyDescent="0.2">
      <c r="A773" s="135"/>
      <c r="B773" s="155"/>
      <c r="C773" s="135"/>
      <c r="D773" s="136"/>
      <c r="E773" s="136"/>
      <c r="F773" s="182"/>
      <c r="G773" s="163"/>
      <c r="H773" s="138"/>
      <c r="I773" s="138"/>
      <c r="J773" s="139"/>
      <c r="K773" s="164"/>
      <c r="L773" s="240"/>
      <c r="M773" s="241"/>
      <c r="N773" s="136"/>
      <c r="O773" s="139"/>
      <c r="P773" s="142"/>
      <c r="Q773" s="142"/>
      <c r="R773" s="143"/>
      <c r="S773" s="142"/>
      <c r="T773" s="142"/>
      <c r="U773" s="142"/>
      <c r="V773" s="142"/>
      <c r="W773" s="142"/>
      <c r="X773" s="142"/>
      <c r="Y773" s="142"/>
      <c r="Z773" s="142"/>
      <c r="AA773" s="142"/>
      <c r="AB773" s="143"/>
      <c r="AC773" s="142"/>
      <c r="AD773" s="143"/>
      <c r="AE773" s="142"/>
      <c r="AF773" s="143"/>
    </row>
    <row r="774" spans="1:32" ht="15.75" customHeight="1" x14ac:dyDescent="0.2">
      <c r="A774" s="135"/>
      <c r="B774" s="155"/>
      <c r="C774" s="135"/>
      <c r="D774" s="136"/>
      <c r="E774" s="136"/>
      <c r="F774" s="182"/>
      <c r="G774" s="163"/>
      <c r="H774" s="138"/>
      <c r="I774" s="138"/>
      <c r="J774" s="139"/>
      <c r="K774" s="164"/>
      <c r="L774" s="240"/>
      <c r="M774" s="241"/>
      <c r="N774" s="136"/>
      <c r="O774" s="139"/>
      <c r="P774" s="142"/>
      <c r="Q774" s="142"/>
      <c r="R774" s="143"/>
      <c r="S774" s="142"/>
      <c r="T774" s="142"/>
      <c r="U774" s="142"/>
      <c r="V774" s="142"/>
      <c r="W774" s="142"/>
      <c r="X774" s="142"/>
      <c r="Y774" s="142"/>
      <c r="Z774" s="142"/>
      <c r="AA774" s="142"/>
      <c r="AB774" s="143"/>
      <c r="AC774" s="142"/>
      <c r="AD774" s="143"/>
      <c r="AE774" s="142"/>
      <c r="AF774" s="143"/>
    </row>
    <row r="775" spans="1:32" ht="15.75" customHeight="1" x14ac:dyDescent="0.2">
      <c r="A775" s="135"/>
      <c r="B775" s="155"/>
      <c r="C775" s="135"/>
      <c r="D775" s="136"/>
      <c r="E775" s="136"/>
      <c r="F775" s="182"/>
      <c r="G775" s="163"/>
      <c r="H775" s="138"/>
      <c r="I775" s="138"/>
      <c r="J775" s="139"/>
      <c r="K775" s="164"/>
      <c r="L775" s="240"/>
      <c r="M775" s="241"/>
      <c r="N775" s="136"/>
      <c r="O775" s="139"/>
      <c r="P775" s="142"/>
      <c r="Q775" s="142"/>
      <c r="R775" s="143"/>
      <c r="S775" s="142"/>
      <c r="T775" s="142"/>
      <c r="U775" s="142"/>
      <c r="V775" s="142"/>
      <c r="W775" s="142"/>
      <c r="X775" s="142"/>
      <c r="Y775" s="142"/>
      <c r="Z775" s="142"/>
      <c r="AA775" s="142"/>
      <c r="AB775" s="143"/>
      <c r="AC775" s="142"/>
      <c r="AD775" s="143"/>
      <c r="AE775" s="142"/>
      <c r="AF775" s="143"/>
    </row>
    <row r="776" spans="1:32" ht="15.75" customHeight="1" x14ac:dyDescent="0.2">
      <c r="A776" s="135"/>
      <c r="B776" s="155"/>
      <c r="C776" s="135"/>
      <c r="D776" s="136"/>
      <c r="E776" s="136"/>
      <c r="F776" s="182"/>
      <c r="G776" s="163"/>
      <c r="H776" s="138"/>
      <c r="I776" s="138"/>
      <c r="J776" s="139"/>
      <c r="K776" s="164"/>
      <c r="L776" s="240"/>
      <c r="M776" s="241"/>
      <c r="N776" s="136"/>
      <c r="O776" s="139"/>
      <c r="P776" s="142"/>
      <c r="Q776" s="142"/>
      <c r="R776" s="143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3"/>
      <c r="AC776" s="142"/>
      <c r="AD776" s="143"/>
      <c r="AE776" s="142"/>
      <c r="AF776" s="143"/>
    </row>
    <row r="777" spans="1:32" ht="15.75" customHeight="1" x14ac:dyDescent="0.2">
      <c r="A777" s="135"/>
      <c r="B777" s="155"/>
      <c r="C777" s="135"/>
      <c r="D777" s="136"/>
      <c r="E777" s="136"/>
      <c r="F777" s="182"/>
      <c r="G777" s="163"/>
      <c r="H777" s="138"/>
      <c r="I777" s="138"/>
      <c r="J777" s="139"/>
      <c r="K777" s="164"/>
      <c r="L777" s="240"/>
      <c r="M777" s="241"/>
      <c r="N777" s="136"/>
      <c r="O777" s="139"/>
      <c r="P777" s="142"/>
      <c r="Q777" s="142"/>
      <c r="R777" s="143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3"/>
      <c r="AC777" s="142"/>
      <c r="AD777" s="143"/>
      <c r="AE777" s="142"/>
      <c r="AF777" s="143"/>
    </row>
    <row r="778" spans="1:32" ht="15.75" customHeight="1" x14ac:dyDescent="0.2">
      <c r="A778" s="135"/>
      <c r="B778" s="155"/>
      <c r="C778" s="135"/>
      <c r="D778" s="136"/>
      <c r="E778" s="136"/>
      <c r="F778" s="182"/>
      <c r="G778" s="163"/>
      <c r="H778" s="138"/>
      <c r="I778" s="138"/>
      <c r="J778" s="139"/>
      <c r="K778" s="164"/>
      <c r="L778" s="240"/>
      <c r="M778" s="241"/>
      <c r="N778" s="136"/>
      <c r="O778" s="139"/>
      <c r="P778" s="142"/>
      <c r="Q778" s="142"/>
      <c r="R778" s="143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3"/>
      <c r="AC778" s="142"/>
      <c r="AD778" s="143"/>
      <c r="AE778" s="142"/>
      <c r="AF778" s="143"/>
    </row>
    <row r="779" spans="1:32" ht="15.75" customHeight="1" x14ac:dyDescent="0.2">
      <c r="A779" s="135"/>
      <c r="B779" s="155"/>
      <c r="C779" s="135"/>
      <c r="D779" s="136"/>
      <c r="E779" s="136"/>
      <c r="F779" s="182"/>
      <c r="G779" s="163"/>
      <c r="H779" s="138"/>
      <c r="I779" s="138"/>
      <c r="J779" s="139"/>
      <c r="K779" s="164"/>
      <c r="L779" s="240"/>
      <c r="M779" s="241"/>
      <c r="N779" s="136"/>
      <c r="O779" s="139"/>
      <c r="P779" s="142"/>
      <c r="Q779" s="142"/>
      <c r="R779" s="143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3"/>
      <c r="AC779" s="142"/>
      <c r="AD779" s="143"/>
      <c r="AE779" s="142"/>
      <c r="AF779" s="143"/>
    </row>
    <row r="780" spans="1:32" ht="15.75" customHeight="1" x14ac:dyDescent="0.2">
      <c r="A780" s="135"/>
      <c r="B780" s="155"/>
      <c r="C780" s="135"/>
      <c r="D780" s="136"/>
      <c r="E780" s="136"/>
      <c r="F780" s="182"/>
      <c r="G780" s="163"/>
      <c r="H780" s="138"/>
      <c r="I780" s="138"/>
      <c r="J780" s="139"/>
      <c r="K780" s="164"/>
      <c r="L780" s="240"/>
      <c r="M780" s="241"/>
      <c r="N780" s="136"/>
      <c r="O780" s="139"/>
      <c r="P780" s="142"/>
      <c r="Q780" s="142"/>
      <c r="R780" s="143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3"/>
      <c r="AC780" s="142"/>
      <c r="AD780" s="143"/>
      <c r="AE780" s="142"/>
      <c r="AF780" s="143"/>
    </row>
    <row r="781" spans="1:32" ht="15.75" customHeight="1" x14ac:dyDescent="0.2">
      <c r="A781" s="135"/>
      <c r="B781" s="155"/>
      <c r="C781" s="135"/>
      <c r="D781" s="136"/>
      <c r="E781" s="136"/>
      <c r="F781" s="182"/>
      <c r="G781" s="163"/>
      <c r="H781" s="138"/>
      <c r="I781" s="138"/>
      <c r="J781" s="139"/>
      <c r="K781" s="164"/>
      <c r="L781" s="240"/>
      <c r="M781" s="241"/>
      <c r="N781" s="136"/>
      <c r="O781" s="139"/>
      <c r="P781" s="142"/>
      <c r="Q781" s="142"/>
      <c r="R781" s="143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3"/>
      <c r="AC781" s="142"/>
      <c r="AD781" s="143"/>
      <c r="AE781" s="142"/>
      <c r="AF781" s="143"/>
    </row>
    <row r="782" spans="1:32" ht="15.75" customHeight="1" x14ac:dyDescent="0.2">
      <c r="A782" s="135"/>
      <c r="B782" s="155"/>
      <c r="C782" s="135"/>
      <c r="D782" s="136"/>
      <c r="E782" s="136"/>
      <c r="F782" s="182"/>
      <c r="G782" s="163"/>
      <c r="H782" s="138"/>
      <c r="I782" s="138"/>
      <c r="J782" s="139"/>
      <c r="K782" s="164"/>
      <c r="L782" s="240"/>
      <c r="M782" s="241"/>
      <c r="N782" s="136"/>
      <c r="O782" s="139"/>
      <c r="P782" s="142"/>
      <c r="Q782" s="142"/>
      <c r="R782" s="143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3"/>
      <c r="AC782" s="142"/>
      <c r="AD782" s="143"/>
      <c r="AE782" s="142"/>
      <c r="AF782" s="143"/>
    </row>
    <row r="783" spans="1:32" ht="15.75" customHeight="1" x14ac:dyDescent="0.2">
      <c r="A783" s="135"/>
      <c r="B783" s="155"/>
      <c r="C783" s="135"/>
      <c r="D783" s="136"/>
      <c r="E783" s="136"/>
      <c r="F783" s="182"/>
      <c r="G783" s="163"/>
      <c r="H783" s="138"/>
      <c r="I783" s="138"/>
      <c r="J783" s="139"/>
      <c r="K783" s="164"/>
      <c r="L783" s="240"/>
      <c r="M783" s="241"/>
      <c r="N783" s="136"/>
      <c r="O783" s="139"/>
      <c r="P783" s="142"/>
      <c r="Q783" s="142"/>
      <c r="R783" s="143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3"/>
      <c r="AC783" s="142"/>
      <c r="AD783" s="143"/>
      <c r="AE783" s="142"/>
      <c r="AF783" s="143"/>
    </row>
    <row r="784" spans="1:32" ht="15.75" customHeight="1" x14ac:dyDescent="0.2">
      <c r="A784" s="135"/>
      <c r="B784" s="155"/>
      <c r="C784" s="135"/>
      <c r="D784" s="136"/>
      <c r="E784" s="136"/>
      <c r="F784" s="182"/>
      <c r="G784" s="163"/>
      <c r="H784" s="138"/>
      <c r="I784" s="138"/>
      <c r="J784" s="139"/>
      <c r="K784" s="164"/>
      <c r="L784" s="240"/>
      <c r="M784" s="241"/>
      <c r="N784" s="136"/>
      <c r="O784" s="139"/>
      <c r="P784" s="142"/>
      <c r="Q784" s="142"/>
      <c r="R784" s="143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3"/>
      <c r="AC784" s="142"/>
      <c r="AD784" s="143"/>
      <c r="AE784" s="142"/>
      <c r="AF784" s="143"/>
    </row>
    <row r="785" spans="1:32" ht="15.75" customHeight="1" x14ac:dyDescent="0.2">
      <c r="A785" s="135"/>
      <c r="B785" s="155"/>
      <c r="C785" s="135"/>
      <c r="D785" s="136"/>
      <c r="E785" s="136"/>
      <c r="F785" s="182"/>
      <c r="G785" s="163"/>
      <c r="H785" s="138"/>
      <c r="I785" s="138"/>
      <c r="J785" s="139"/>
      <c r="K785" s="164"/>
      <c r="L785" s="240"/>
      <c r="M785" s="241"/>
      <c r="N785" s="136"/>
      <c r="O785" s="139"/>
      <c r="P785" s="142"/>
      <c r="Q785" s="142"/>
      <c r="R785" s="143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3"/>
      <c r="AC785" s="142"/>
      <c r="AD785" s="143"/>
      <c r="AE785" s="142"/>
      <c r="AF785" s="143"/>
    </row>
    <row r="786" spans="1:32" ht="15.75" customHeight="1" x14ac:dyDescent="0.2">
      <c r="A786" s="135"/>
      <c r="B786" s="155"/>
      <c r="C786" s="135"/>
      <c r="D786" s="136"/>
      <c r="E786" s="136"/>
      <c r="F786" s="182"/>
      <c r="G786" s="163"/>
      <c r="H786" s="138"/>
      <c r="I786" s="138"/>
      <c r="J786" s="139"/>
      <c r="K786" s="164"/>
      <c r="L786" s="240"/>
      <c r="M786" s="241"/>
      <c r="N786" s="136"/>
      <c r="O786" s="139"/>
      <c r="P786" s="142"/>
      <c r="Q786" s="142"/>
      <c r="R786" s="143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3"/>
      <c r="AC786" s="142"/>
      <c r="AD786" s="143"/>
      <c r="AE786" s="142"/>
      <c r="AF786" s="143"/>
    </row>
    <row r="787" spans="1:32" ht="15.75" customHeight="1" x14ac:dyDescent="0.2">
      <c r="A787" s="135"/>
      <c r="B787" s="155"/>
      <c r="C787" s="135"/>
      <c r="D787" s="136"/>
      <c r="E787" s="136"/>
      <c r="F787" s="182"/>
      <c r="G787" s="163"/>
      <c r="H787" s="138"/>
      <c r="I787" s="138"/>
      <c r="J787" s="139"/>
      <c r="K787" s="164"/>
      <c r="L787" s="240"/>
      <c r="M787" s="241"/>
      <c r="N787" s="136"/>
      <c r="O787" s="139"/>
      <c r="P787" s="142"/>
      <c r="Q787" s="142"/>
      <c r="R787" s="143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3"/>
      <c r="AC787" s="142"/>
      <c r="AD787" s="143"/>
      <c r="AE787" s="142"/>
      <c r="AF787" s="143"/>
    </row>
    <row r="788" spans="1:32" ht="15.75" customHeight="1" x14ac:dyDescent="0.2">
      <c r="A788" s="135"/>
      <c r="B788" s="155"/>
      <c r="C788" s="135"/>
      <c r="D788" s="136"/>
      <c r="E788" s="136"/>
      <c r="F788" s="182"/>
      <c r="G788" s="163"/>
      <c r="H788" s="138"/>
      <c r="I788" s="138"/>
      <c r="J788" s="139"/>
      <c r="K788" s="164"/>
      <c r="L788" s="240"/>
      <c r="M788" s="241"/>
      <c r="N788" s="136"/>
      <c r="O788" s="139"/>
      <c r="P788" s="142"/>
      <c r="Q788" s="142"/>
      <c r="R788" s="143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3"/>
      <c r="AC788" s="142"/>
      <c r="AD788" s="143"/>
      <c r="AE788" s="142"/>
      <c r="AF788" s="143"/>
    </row>
    <row r="789" spans="1:32" ht="15.75" customHeight="1" x14ac:dyDescent="0.2">
      <c r="A789" s="135"/>
      <c r="B789" s="155"/>
      <c r="C789" s="135"/>
      <c r="D789" s="136"/>
      <c r="E789" s="136"/>
      <c r="F789" s="182"/>
      <c r="G789" s="163"/>
      <c r="H789" s="138"/>
      <c r="I789" s="138"/>
      <c r="J789" s="139"/>
      <c r="K789" s="164"/>
      <c r="L789" s="240"/>
      <c r="M789" s="241"/>
      <c r="N789" s="136"/>
      <c r="O789" s="139"/>
      <c r="P789" s="142"/>
      <c r="Q789" s="142"/>
      <c r="R789" s="143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3"/>
      <c r="AC789" s="142"/>
      <c r="AD789" s="143"/>
      <c r="AE789" s="142"/>
      <c r="AF789" s="143"/>
    </row>
    <row r="790" spans="1:32" ht="15.75" customHeight="1" x14ac:dyDescent="0.2">
      <c r="A790" s="135"/>
      <c r="B790" s="155"/>
      <c r="C790" s="135"/>
      <c r="D790" s="136"/>
      <c r="E790" s="136"/>
      <c r="F790" s="182"/>
      <c r="G790" s="163"/>
      <c r="H790" s="138"/>
      <c r="I790" s="138"/>
      <c r="J790" s="139"/>
      <c r="K790" s="164"/>
      <c r="L790" s="240"/>
      <c r="M790" s="241"/>
      <c r="N790" s="136"/>
      <c r="O790" s="139"/>
      <c r="P790" s="142"/>
      <c r="Q790" s="142"/>
      <c r="R790" s="143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3"/>
      <c r="AC790" s="142"/>
      <c r="AD790" s="143"/>
      <c r="AE790" s="142"/>
      <c r="AF790" s="143"/>
    </row>
    <row r="791" spans="1:32" ht="15.75" customHeight="1" x14ac:dyDescent="0.2">
      <c r="A791" s="135"/>
      <c r="B791" s="155"/>
      <c r="C791" s="135"/>
      <c r="D791" s="136"/>
      <c r="E791" s="136"/>
      <c r="F791" s="182"/>
      <c r="G791" s="163"/>
      <c r="H791" s="138"/>
      <c r="I791" s="138"/>
      <c r="J791" s="139"/>
      <c r="K791" s="164"/>
      <c r="L791" s="240"/>
      <c r="M791" s="241"/>
      <c r="N791" s="136"/>
      <c r="O791" s="139"/>
      <c r="P791" s="142"/>
      <c r="Q791" s="142"/>
      <c r="R791" s="143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3"/>
      <c r="AC791" s="142"/>
      <c r="AD791" s="143"/>
      <c r="AE791" s="142"/>
      <c r="AF791" s="143"/>
    </row>
    <row r="792" spans="1:32" ht="15.75" customHeight="1" x14ac:dyDescent="0.2">
      <c r="A792" s="135"/>
      <c r="B792" s="155"/>
      <c r="C792" s="135"/>
      <c r="D792" s="136"/>
      <c r="E792" s="136"/>
      <c r="F792" s="182"/>
      <c r="G792" s="163"/>
      <c r="H792" s="138"/>
      <c r="I792" s="138"/>
      <c r="J792" s="139"/>
      <c r="K792" s="164"/>
      <c r="L792" s="240"/>
      <c r="M792" s="241"/>
      <c r="N792" s="136"/>
      <c r="O792" s="139"/>
      <c r="P792" s="142"/>
      <c r="Q792" s="142"/>
      <c r="R792" s="143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3"/>
      <c r="AC792" s="142"/>
      <c r="AD792" s="143"/>
      <c r="AE792" s="142"/>
      <c r="AF792" s="143"/>
    </row>
    <row r="793" spans="1:32" ht="15.75" customHeight="1" x14ac:dyDescent="0.2">
      <c r="A793" s="135"/>
      <c r="B793" s="155"/>
      <c r="C793" s="135"/>
      <c r="D793" s="136"/>
      <c r="E793" s="136"/>
      <c r="F793" s="182"/>
      <c r="G793" s="163"/>
      <c r="H793" s="138"/>
      <c r="I793" s="138"/>
      <c r="J793" s="139"/>
      <c r="K793" s="164"/>
      <c r="L793" s="240"/>
      <c r="M793" s="241"/>
      <c r="N793" s="136"/>
      <c r="O793" s="139"/>
      <c r="P793" s="142"/>
      <c r="Q793" s="142"/>
      <c r="R793" s="143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3"/>
      <c r="AC793" s="142"/>
      <c r="AD793" s="143"/>
      <c r="AE793" s="142"/>
      <c r="AF793" s="143"/>
    </row>
    <row r="794" spans="1:32" ht="15.75" customHeight="1" x14ac:dyDescent="0.2">
      <c r="A794" s="135"/>
      <c r="B794" s="155"/>
      <c r="C794" s="135"/>
      <c r="D794" s="136"/>
      <c r="E794" s="136"/>
      <c r="F794" s="182"/>
      <c r="G794" s="163"/>
      <c r="H794" s="138"/>
      <c r="I794" s="138"/>
      <c r="J794" s="139"/>
      <c r="K794" s="164"/>
      <c r="L794" s="240"/>
      <c r="M794" s="241"/>
      <c r="N794" s="136"/>
      <c r="O794" s="139"/>
      <c r="P794" s="142"/>
      <c r="Q794" s="142"/>
      <c r="R794" s="143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3"/>
      <c r="AC794" s="142"/>
      <c r="AD794" s="143"/>
      <c r="AE794" s="142"/>
      <c r="AF794" s="143"/>
    </row>
    <row r="795" spans="1:32" ht="15.75" customHeight="1" x14ac:dyDescent="0.2">
      <c r="A795" s="135"/>
      <c r="B795" s="155"/>
      <c r="C795" s="135"/>
      <c r="D795" s="136"/>
      <c r="E795" s="136"/>
      <c r="F795" s="182"/>
      <c r="G795" s="163"/>
      <c r="H795" s="138"/>
      <c r="I795" s="138"/>
      <c r="J795" s="139"/>
      <c r="K795" s="164"/>
      <c r="L795" s="240"/>
      <c r="M795" s="241"/>
      <c r="N795" s="136"/>
      <c r="O795" s="139"/>
      <c r="P795" s="142"/>
      <c r="Q795" s="142"/>
      <c r="R795" s="143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3"/>
      <c r="AC795" s="142"/>
      <c r="AD795" s="143"/>
      <c r="AE795" s="142"/>
      <c r="AF795" s="143"/>
    </row>
    <row r="796" spans="1:32" ht="15.75" customHeight="1" x14ac:dyDescent="0.2">
      <c r="A796" s="135"/>
      <c r="B796" s="155"/>
      <c r="C796" s="135"/>
      <c r="D796" s="136"/>
      <c r="E796" s="136"/>
      <c r="F796" s="182"/>
      <c r="G796" s="163"/>
      <c r="H796" s="138"/>
      <c r="I796" s="138"/>
      <c r="J796" s="139"/>
      <c r="K796" s="164"/>
      <c r="L796" s="240"/>
      <c r="M796" s="241"/>
      <c r="N796" s="136"/>
      <c r="O796" s="139"/>
      <c r="P796" s="142"/>
      <c r="Q796" s="142"/>
      <c r="R796" s="143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3"/>
      <c r="AC796" s="142"/>
      <c r="AD796" s="143"/>
      <c r="AE796" s="142"/>
      <c r="AF796" s="143"/>
    </row>
    <row r="797" spans="1:32" ht="15.75" customHeight="1" x14ac:dyDescent="0.2">
      <c r="A797" s="135"/>
      <c r="B797" s="155"/>
      <c r="C797" s="135"/>
      <c r="D797" s="136"/>
      <c r="E797" s="136"/>
      <c r="F797" s="182"/>
      <c r="G797" s="163"/>
      <c r="H797" s="138"/>
      <c r="I797" s="138"/>
      <c r="J797" s="139"/>
      <c r="K797" s="164"/>
      <c r="L797" s="240"/>
      <c r="M797" s="241"/>
      <c r="N797" s="136"/>
      <c r="O797" s="139"/>
      <c r="P797" s="142"/>
      <c r="Q797" s="142"/>
      <c r="R797" s="143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3"/>
      <c r="AC797" s="142"/>
      <c r="AD797" s="143"/>
      <c r="AE797" s="142"/>
      <c r="AF797" s="143"/>
    </row>
    <row r="798" spans="1:32" ht="15.75" customHeight="1" x14ac:dyDescent="0.2">
      <c r="A798" s="135"/>
      <c r="B798" s="155"/>
      <c r="C798" s="135"/>
      <c r="D798" s="136"/>
      <c r="E798" s="136"/>
      <c r="F798" s="182"/>
      <c r="G798" s="163"/>
      <c r="H798" s="138"/>
      <c r="I798" s="138"/>
      <c r="J798" s="139"/>
      <c r="K798" s="164"/>
      <c r="L798" s="240"/>
      <c r="M798" s="241"/>
      <c r="N798" s="136"/>
      <c r="O798" s="139"/>
      <c r="P798" s="142"/>
      <c r="Q798" s="142"/>
      <c r="R798" s="143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3"/>
      <c r="AC798" s="142"/>
      <c r="AD798" s="143"/>
      <c r="AE798" s="142"/>
      <c r="AF798" s="143"/>
    </row>
    <row r="799" spans="1:32" ht="15.75" customHeight="1" x14ac:dyDescent="0.2">
      <c r="A799" s="135"/>
      <c r="B799" s="155"/>
      <c r="C799" s="135"/>
      <c r="D799" s="136"/>
      <c r="E799" s="136"/>
      <c r="F799" s="182"/>
      <c r="G799" s="163"/>
      <c r="H799" s="138"/>
      <c r="I799" s="138"/>
      <c r="J799" s="139"/>
      <c r="K799" s="164"/>
      <c r="L799" s="240"/>
      <c r="M799" s="241"/>
      <c r="N799" s="136"/>
      <c r="O799" s="139"/>
      <c r="P799" s="142"/>
      <c r="Q799" s="142"/>
      <c r="R799" s="143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3"/>
      <c r="AC799" s="142"/>
      <c r="AD799" s="143"/>
      <c r="AE799" s="142"/>
      <c r="AF799" s="143"/>
    </row>
    <row r="800" spans="1:32" ht="15.75" customHeight="1" x14ac:dyDescent="0.2">
      <c r="A800" s="135"/>
      <c r="B800" s="155"/>
      <c r="C800" s="135"/>
      <c r="D800" s="136"/>
      <c r="E800" s="136"/>
      <c r="F800" s="182"/>
      <c r="G800" s="163"/>
      <c r="H800" s="138"/>
      <c r="I800" s="138"/>
      <c r="J800" s="139"/>
      <c r="K800" s="164"/>
      <c r="L800" s="240"/>
      <c r="M800" s="241"/>
      <c r="N800" s="136"/>
      <c r="O800" s="139"/>
      <c r="P800" s="142"/>
      <c r="Q800" s="142"/>
      <c r="R800" s="143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3"/>
      <c r="AC800" s="142"/>
      <c r="AD800" s="143"/>
      <c r="AE800" s="142"/>
      <c r="AF800" s="143"/>
    </row>
    <row r="801" spans="1:32" ht="15.75" customHeight="1" x14ac:dyDescent="0.2">
      <c r="A801" s="135"/>
      <c r="B801" s="155"/>
      <c r="C801" s="135"/>
      <c r="D801" s="136"/>
      <c r="E801" s="136"/>
      <c r="F801" s="182"/>
      <c r="G801" s="163"/>
      <c r="H801" s="138"/>
      <c r="I801" s="138"/>
      <c r="J801" s="139"/>
      <c r="K801" s="164"/>
      <c r="L801" s="240"/>
      <c r="M801" s="241"/>
      <c r="N801" s="136"/>
      <c r="O801" s="139"/>
      <c r="P801" s="142"/>
      <c r="Q801" s="142"/>
      <c r="R801" s="143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3"/>
      <c r="AC801" s="142"/>
      <c r="AD801" s="143"/>
      <c r="AE801" s="142"/>
      <c r="AF801" s="143"/>
    </row>
    <row r="802" spans="1:32" ht="15.75" customHeight="1" x14ac:dyDescent="0.2">
      <c r="A802" s="135"/>
      <c r="B802" s="155"/>
      <c r="C802" s="135"/>
      <c r="D802" s="136"/>
      <c r="E802" s="136"/>
      <c r="F802" s="182"/>
      <c r="G802" s="163"/>
      <c r="H802" s="138"/>
      <c r="I802" s="138"/>
      <c r="J802" s="139"/>
      <c r="K802" s="164"/>
      <c r="L802" s="240"/>
      <c r="M802" s="241"/>
      <c r="N802" s="136"/>
      <c r="O802" s="139"/>
      <c r="P802" s="142"/>
      <c r="Q802" s="142"/>
      <c r="R802" s="143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3"/>
      <c r="AC802" s="142"/>
      <c r="AD802" s="143"/>
      <c r="AE802" s="142"/>
      <c r="AF802" s="143"/>
    </row>
    <row r="803" spans="1:32" ht="15.75" customHeight="1" x14ac:dyDescent="0.2">
      <c r="A803" s="135"/>
      <c r="B803" s="155"/>
      <c r="C803" s="135"/>
      <c r="D803" s="136"/>
      <c r="E803" s="136"/>
      <c r="F803" s="182"/>
      <c r="G803" s="163"/>
      <c r="H803" s="138"/>
      <c r="I803" s="138"/>
      <c r="J803" s="139"/>
      <c r="K803" s="164"/>
      <c r="L803" s="240"/>
      <c r="M803" s="241"/>
      <c r="N803" s="136"/>
      <c r="O803" s="139"/>
      <c r="P803" s="142"/>
      <c r="Q803" s="142"/>
      <c r="R803" s="143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3"/>
      <c r="AC803" s="142"/>
      <c r="AD803" s="143"/>
      <c r="AE803" s="142"/>
      <c r="AF803" s="143"/>
    </row>
    <row r="804" spans="1:32" ht="15.75" customHeight="1" x14ac:dyDescent="0.2">
      <c r="A804" s="135"/>
      <c r="B804" s="155"/>
      <c r="C804" s="135"/>
      <c r="D804" s="136"/>
      <c r="E804" s="136"/>
      <c r="F804" s="182"/>
      <c r="G804" s="163"/>
      <c r="H804" s="138"/>
      <c r="I804" s="138"/>
      <c r="J804" s="139"/>
      <c r="K804" s="164"/>
      <c r="L804" s="240"/>
      <c r="M804" s="241"/>
      <c r="N804" s="136"/>
      <c r="O804" s="139"/>
      <c r="P804" s="142"/>
      <c r="Q804" s="142"/>
      <c r="R804" s="143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3"/>
      <c r="AC804" s="142"/>
      <c r="AD804" s="143"/>
      <c r="AE804" s="142"/>
      <c r="AF804" s="143"/>
    </row>
    <row r="805" spans="1:32" ht="15.75" customHeight="1" x14ac:dyDescent="0.2">
      <c r="A805" s="135"/>
      <c r="B805" s="155"/>
      <c r="C805" s="135"/>
      <c r="D805" s="136"/>
      <c r="E805" s="136"/>
      <c r="F805" s="182"/>
      <c r="G805" s="163"/>
      <c r="H805" s="138"/>
      <c r="I805" s="138"/>
      <c r="J805" s="139"/>
      <c r="K805" s="164"/>
      <c r="L805" s="240"/>
      <c r="M805" s="241"/>
      <c r="N805" s="136"/>
      <c r="O805" s="139"/>
      <c r="P805" s="142"/>
      <c r="Q805" s="142"/>
      <c r="R805" s="143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3"/>
      <c r="AC805" s="142"/>
      <c r="AD805" s="143"/>
      <c r="AE805" s="142"/>
      <c r="AF805" s="143"/>
    </row>
    <row r="806" spans="1:32" ht="15.75" customHeight="1" x14ac:dyDescent="0.2">
      <c r="A806" s="135"/>
      <c r="B806" s="155"/>
      <c r="C806" s="135"/>
      <c r="D806" s="136"/>
      <c r="E806" s="136"/>
      <c r="F806" s="182"/>
      <c r="G806" s="163"/>
      <c r="H806" s="138"/>
      <c r="I806" s="138"/>
      <c r="J806" s="139"/>
      <c r="K806" s="164"/>
      <c r="L806" s="240"/>
      <c r="M806" s="241"/>
      <c r="N806" s="136"/>
      <c r="O806" s="139"/>
      <c r="P806" s="142"/>
      <c r="Q806" s="142"/>
      <c r="R806" s="143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3"/>
      <c r="AC806" s="142"/>
      <c r="AD806" s="143"/>
      <c r="AE806" s="142"/>
      <c r="AF806" s="143"/>
    </row>
    <row r="807" spans="1:32" ht="15.75" customHeight="1" x14ac:dyDescent="0.2">
      <c r="A807" s="135"/>
      <c r="B807" s="155"/>
      <c r="C807" s="135"/>
      <c r="D807" s="136"/>
      <c r="E807" s="136"/>
      <c r="F807" s="182"/>
      <c r="G807" s="163"/>
      <c r="H807" s="138"/>
      <c r="I807" s="138"/>
      <c r="J807" s="139"/>
      <c r="K807" s="164"/>
      <c r="L807" s="240"/>
      <c r="M807" s="241"/>
      <c r="N807" s="136"/>
      <c r="O807" s="139"/>
      <c r="P807" s="142"/>
      <c r="Q807" s="142"/>
      <c r="R807" s="143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3"/>
      <c r="AC807" s="142"/>
      <c r="AD807" s="143"/>
      <c r="AE807" s="142"/>
      <c r="AF807" s="143"/>
    </row>
    <row r="808" spans="1:32" ht="15.75" customHeight="1" x14ac:dyDescent="0.2">
      <c r="A808" s="135"/>
      <c r="B808" s="155"/>
      <c r="C808" s="135"/>
      <c r="D808" s="136"/>
      <c r="E808" s="136"/>
      <c r="F808" s="182"/>
      <c r="G808" s="163"/>
      <c r="H808" s="138"/>
      <c r="I808" s="138"/>
      <c r="J808" s="139"/>
      <c r="K808" s="164"/>
      <c r="L808" s="240"/>
      <c r="M808" s="241"/>
      <c r="N808" s="136"/>
      <c r="O808" s="139"/>
      <c r="P808" s="142"/>
      <c r="Q808" s="142"/>
      <c r="R808" s="143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3"/>
      <c r="AC808" s="142"/>
      <c r="AD808" s="143"/>
      <c r="AE808" s="142"/>
      <c r="AF808" s="143"/>
    </row>
    <row r="809" spans="1:32" ht="15.75" customHeight="1" x14ac:dyDescent="0.2">
      <c r="A809" s="135"/>
      <c r="B809" s="155"/>
      <c r="C809" s="135"/>
      <c r="D809" s="136"/>
      <c r="E809" s="136"/>
      <c r="F809" s="182"/>
      <c r="G809" s="163"/>
      <c r="H809" s="138"/>
      <c r="I809" s="138"/>
      <c r="J809" s="139"/>
      <c r="K809" s="164"/>
      <c r="L809" s="240"/>
      <c r="M809" s="241"/>
      <c r="N809" s="136"/>
      <c r="O809" s="139"/>
      <c r="P809" s="142"/>
      <c r="Q809" s="142"/>
      <c r="R809" s="143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3"/>
      <c r="AC809" s="142"/>
      <c r="AD809" s="143"/>
      <c r="AE809" s="142"/>
      <c r="AF809" s="143"/>
    </row>
    <row r="810" spans="1:32" ht="15.75" customHeight="1" x14ac:dyDescent="0.2">
      <c r="A810" s="135"/>
      <c r="B810" s="155"/>
      <c r="C810" s="135"/>
      <c r="D810" s="136"/>
      <c r="E810" s="136"/>
      <c r="F810" s="182"/>
      <c r="G810" s="163"/>
      <c r="H810" s="138"/>
      <c r="I810" s="138"/>
      <c r="J810" s="139"/>
      <c r="K810" s="164"/>
      <c r="L810" s="240"/>
      <c r="M810" s="241"/>
      <c r="N810" s="136"/>
      <c r="O810" s="139"/>
      <c r="P810" s="142"/>
      <c r="Q810" s="142"/>
      <c r="R810" s="143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3"/>
      <c r="AC810" s="142"/>
      <c r="AD810" s="143"/>
      <c r="AE810" s="142"/>
      <c r="AF810" s="143"/>
    </row>
    <row r="811" spans="1:32" ht="15.75" customHeight="1" x14ac:dyDescent="0.2">
      <c r="A811" s="135"/>
      <c r="B811" s="155"/>
      <c r="C811" s="135"/>
      <c r="D811" s="136"/>
      <c r="E811" s="136"/>
      <c r="F811" s="182"/>
      <c r="G811" s="163"/>
      <c r="H811" s="138"/>
      <c r="I811" s="138"/>
      <c r="J811" s="139"/>
      <c r="K811" s="164"/>
      <c r="L811" s="240"/>
      <c r="M811" s="241"/>
      <c r="N811" s="136"/>
      <c r="O811" s="139"/>
      <c r="P811" s="142"/>
      <c r="Q811" s="142"/>
      <c r="R811" s="143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3"/>
      <c r="AC811" s="142"/>
      <c r="AD811" s="143"/>
      <c r="AE811" s="142"/>
      <c r="AF811" s="143"/>
    </row>
    <row r="812" spans="1:32" ht="15.75" customHeight="1" x14ac:dyDescent="0.2">
      <c r="A812" s="135"/>
      <c r="B812" s="155"/>
      <c r="C812" s="135"/>
      <c r="D812" s="136"/>
      <c r="E812" s="136"/>
      <c r="F812" s="182"/>
      <c r="G812" s="163"/>
      <c r="H812" s="138"/>
      <c r="I812" s="138"/>
      <c r="J812" s="139"/>
      <c r="K812" s="164"/>
      <c r="L812" s="240"/>
      <c r="M812" s="241"/>
      <c r="N812" s="136"/>
      <c r="O812" s="139"/>
      <c r="P812" s="142"/>
      <c r="Q812" s="142"/>
      <c r="R812" s="143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3"/>
      <c r="AC812" s="142"/>
      <c r="AD812" s="143"/>
      <c r="AE812" s="142"/>
      <c r="AF812" s="143"/>
    </row>
    <row r="813" spans="1:32" ht="15.75" customHeight="1" x14ac:dyDescent="0.2">
      <c r="A813" s="135"/>
      <c r="B813" s="155"/>
      <c r="C813" s="135"/>
      <c r="D813" s="136"/>
      <c r="E813" s="136"/>
      <c r="F813" s="182"/>
      <c r="G813" s="163"/>
      <c r="H813" s="138"/>
      <c r="I813" s="138"/>
      <c r="J813" s="139"/>
      <c r="K813" s="164"/>
      <c r="L813" s="240"/>
      <c r="M813" s="241"/>
      <c r="N813" s="136"/>
      <c r="O813" s="139"/>
      <c r="P813" s="142"/>
      <c r="Q813" s="142"/>
      <c r="R813" s="143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3"/>
      <c r="AC813" s="142"/>
      <c r="AD813" s="143"/>
      <c r="AE813" s="142"/>
      <c r="AF813" s="143"/>
    </row>
    <row r="814" spans="1:32" ht="15.75" customHeight="1" x14ac:dyDescent="0.2">
      <c r="A814" s="135"/>
      <c r="B814" s="155"/>
      <c r="C814" s="135"/>
      <c r="D814" s="136"/>
      <c r="E814" s="136"/>
      <c r="F814" s="182"/>
      <c r="G814" s="163"/>
      <c r="H814" s="138"/>
      <c r="I814" s="138"/>
      <c r="J814" s="139"/>
      <c r="K814" s="164"/>
      <c r="L814" s="240"/>
      <c r="M814" s="241"/>
      <c r="N814" s="136"/>
      <c r="O814" s="139"/>
      <c r="P814" s="142"/>
      <c r="Q814" s="142"/>
      <c r="R814" s="143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3"/>
      <c r="AC814" s="142"/>
      <c r="AD814" s="143"/>
      <c r="AE814" s="142"/>
      <c r="AF814" s="143"/>
    </row>
    <row r="815" spans="1:32" ht="15.75" customHeight="1" x14ac:dyDescent="0.2">
      <c r="A815" s="135"/>
      <c r="B815" s="155"/>
      <c r="C815" s="135"/>
      <c r="D815" s="136"/>
      <c r="E815" s="136"/>
      <c r="F815" s="182"/>
      <c r="G815" s="163"/>
      <c r="H815" s="138"/>
      <c r="I815" s="138"/>
      <c r="J815" s="139"/>
      <c r="K815" s="164"/>
      <c r="L815" s="240"/>
      <c r="M815" s="241"/>
      <c r="N815" s="136"/>
      <c r="O815" s="139"/>
      <c r="P815" s="142"/>
      <c r="Q815" s="142"/>
      <c r="R815" s="143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3"/>
      <c r="AC815" s="142"/>
      <c r="AD815" s="143"/>
      <c r="AE815" s="142"/>
      <c r="AF815" s="143"/>
    </row>
    <row r="816" spans="1:32" ht="15.75" customHeight="1" x14ac:dyDescent="0.2">
      <c r="A816" s="135"/>
      <c r="B816" s="155"/>
      <c r="C816" s="135"/>
      <c r="D816" s="136"/>
      <c r="E816" s="136"/>
      <c r="F816" s="182"/>
      <c r="G816" s="163"/>
      <c r="H816" s="138"/>
      <c r="I816" s="138"/>
      <c r="J816" s="139"/>
      <c r="K816" s="164"/>
      <c r="L816" s="240"/>
      <c r="M816" s="241"/>
      <c r="N816" s="136"/>
      <c r="O816" s="139"/>
      <c r="P816" s="142"/>
      <c r="Q816" s="142"/>
      <c r="R816" s="143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3"/>
      <c r="AC816" s="142"/>
      <c r="AD816" s="143"/>
      <c r="AE816" s="142"/>
      <c r="AF816" s="143"/>
    </row>
    <row r="817" spans="1:32" ht="15.75" customHeight="1" x14ac:dyDescent="0.2">
      <c r="A817" s="135"/>
      <c r="B817" s="155"/>
      <c r="C817" s="135"/>
      <c r="D817" s="136"/>
      <c r="E817" s="136"/>
      <c r="F817" s="182"/>
      <c r="G817" s="163"/>
      <c r="H817" s="138"/>
      <c r="I817" s="138"/>
      <c r="J817" s="139"/>
      <c r="K817" s="164"/>
      <c r="L817" s="240"/>
      <c r="M817" s="241"/>
      <c r="N817" s="136"/>
      <c r="O817" s="139"/>
      <c r="P817" s="142"/>
      <c r="Q817" s="142"/>
      <c r="R817" s="143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3"/>
      <c r="AC817" s="142"/>
      <c r="AD817" s="143"/>
      <c r="AE817" s="142"/>
      <c r="AF817" s="143"/>
    </row>
    <row r="818" spans="1:32" ht="15.75" customHeight="1" x14ac:dyDescent="0.2">
      <c r="A818" s="135"/>
      <c r="B818" s="155"/>
      <c r="C818" s="135"/>
      <c r="D818" s="136"/>
      <c r="E818" s="136"/>
      <c r="F818" s="182"/>
      <c r="G818" s="163"/>
      <c r="H818" s="138"/>
      <c r="I818" s="138"/>
      <c r="J818" s="139"/>
      <c r="K818" s="164"/>
      <c r="L818" s="240"/>
      <c r="M818" s="241"/>
      <c r="N818" s="136"/>
      <c r="O818" s="139"/>
      <c r="P818" s="142"/>
      <c r="Q818" s="142"/>
      <c r="R818" s="143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3"/>
      <c r="AC818" s="142"/>
      <c r="AD818" s="143"/>
      <c r="AE818" s="142"/>
      <c r="AF818" s="143"/>
    </row>
    <row r="819" spans="1:32" ht="15.75" customHeight="1" x14ac:dyDescent="0.2">
      <c r="A819" s="135"/>
      <c r="B819" s="155"/>
      <c r="C819" s="135"/>
      <c r="D819" s="136"/>
      <c r="E819" s="136"/>
      <c r="F819" s="182"/>
      <c r="G819" s="163"/>
      <c r="H819" s="138"/>
      <c r="I819" s="138"/>
      <c r="J819" s="139"/>
      <c r="K819" s="164"/>
      <c r="L819" s="240"/>
      <c r="M819" s="241"/>
      <c r="N819" s="136"/>
      <c r="O819" s="139"/>
      <c r="P819" s="142"/>
      <c r="Q819" s="142"/>
      <c r="R819" s="143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3"/>
      <c r="AC819" s="142"/>
      <c r="AD819" s="143"/>
      <c r="AE819" s="142"/>
      <c r="AF819" s="143"/>
    </row>
    <row r="820" spans="1:32" ht="15.75" customHeight="1" x14ac:dyDescent="0.2">
      <c r="A820" s="135"/>
      <c r="B820" s="155"/>
      <c r="C820" s="135"/>
      <c r="D820" s="136"/>
      <c r="E820" s="136"/>
      <c r="F820" s="182"/>
      <c r="G820" s="163"/>
      <c r="H820" s="138"/>
      <c r="I820" s="138"/>
      <c r="J820" s="139"/>
      <c r="K820" s="164"/>
      <c r="L820" s="240"/>
      <c r="M820" s="241"/>
      <c r="N820" s="136"/>
      <c r="O820" s="139"/>
      <c r="P820" s="142"/>
      <c r="Q820" s="142"/>
      <c r="R820" s="143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3"/>
      <c r="AC820" s="142"/>
      <c r="AD820" s="143"/>
      <c r="AE820" s="142"/>
      <c r="AF820" s="143"/>
    </row>
    <row r="821" spans="1:32" ht="15.75" customHeight="1" x14ac:dyDescent="0.2">
      <c r="A821" s="135"/>
      <c r="B821" s="155"/>
      <c r="C821" s="135"/>
      <c r="D821" s="136"/>
      <c r="E821" s="136"/>
      <c r="F821" s="182"/>
      <c r="G821" s="163"/>
      <c r="H821" s="138"/>
      <c r="I821" s="138"/>
      <c r="J821" s="139"/>
      <c r="K821" s="164"/>
      <c r="L821" s="240"/>
      <c r="M821" s="241"/>
      <c r="N821" s="136"/>
      <c r="O821" s="139"/>
      <c r="P821" s="142"/>
      <c r="Q821" s="142"/>
      <c r="R821" s="143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3"/>
      <c r="AC821" s="142"/>
      <c r="AD821" s="143"/>
      <c r="AE821" s="142"/>
      <c r="AF821" s="143"/>
    </row>
    <row r="822" spans="1:32" ht="15.75" customHeight="1" x14ac:dyDescent="0.2">
      <c r="A822" s="135"/>
      <c r="B822" s="155"/>
      <c r="C822" s="135"/>
      <c r="D822" s="136"/>
      <c r="E822" s="136"/>
      <c r="F822" s="182"/>
      <c r="G822" s="163"/>
      <c r="H822" s="138"/>
      <c r="I822" s="138"/>
      <c r="J822" s="139"/>
      <c r="K822" s="164"/>
      <c r="L822" s="240"/>
      <c r="M822" s="241"/>
      <c r="N822" s="136"/>
      <c r="O822" s="139"/>
      <c r="P822" s="142"/>
      <c r="Q822" s="142"/>
      <c r="R822" s="143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3"/>
      <c r="AC822" s="142"/>
      <c r="AD822" s="143"/>
      <c r="AE822" s="142"/>
      <c r="AF822" s="143"/>
    </row>
    <row r="823" spans="1:32" ht="15.75" customHeight="1" x14ac:dyDescent="0.2">
      <c r="A823" s="135"/>
      <c r="B823" s="155"/>
      <c r="C823" s="135"/>
      <c r="D823" s="136"/>
      <c r="E823" s="136"/>
      <c r="F823" s="182"/>
      <c r="G823" s="163"/>
      <c r="H823" s="138"/>
      <c r="I823" s="138"/>
      <c r="J823" s="139"/>
      <c r="K823" s="164"/>
      <c r="L823" s="240"/>
      <c r="M823" s="241"/>
      <c r="N823" s="136"/>
      <c r="O823" s="139"/>
      <c r="P823" s="142"/>
      <c r="Q823" s="142"/>
      <c r="R823" s="143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3"/>
      <c r="AC823" s="142"/>
      <c r="AD823" s="143"/>
      <c r="AE823" s="142"/>
      <c r="AF823" s="143"/>
    </row>
    <row r="824" spans="1:32" ht="15.75" customHeight="1" x14ac:dyDescent="0.2">
      <c r="A824" s="135"/>
      <c r="B824" s="155"/>
      <c r="C824" s="135"/>
      <c r="D824" s="136"/>
      <c r="E824" s="136"/>
      <c r="F824" s="182"/>
      <c r="G824" s="163"/>
      <c r="H824" s="138"/>
      <c r="I824" s="138"/>
      <c r="J824" s="139"/>
      <c r="K824" s="164"/>
      <c r="L824" s="240"/>
      <c r="M824" s="241"/>
      <c r="N824" s="136"/>
      <c r="O824" s="139"/>
      <c r="P824" s="142"/>
      <c r="Q824" s="142"/>
      <c r="R824" s="143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3"/>
      <c r="AC824" s="142"/>
      <c r="AD824" s="143"/>
      <c r="AE824" s="142"/>
      <c r="AF824" s="143"/>
    </row>
    <row r="825" spans="1:32" ht="15.75" customHeight="1" x14ac:dyDescent="0.2">
      <c r="A825" s="135"/>
      <c r="B825" s="155"/>
      <c r="C825" s="135"/>
      <c r="D825" s="136"/>
      <c r="E825" s="136"/>
      <c r="F825" s="182"/>
      <c r="G825" s="163"/>
      <c r="H825" s="138"/>
      <c r="I825" s="138"/>
      <c r="J825" s="139"/>
      <c r="K825" s="164"/>
      <c r="L825" s="240"/>
      <c r="M825" s="241"/>
      <c r="N825" s="136"/>
      <c r="O825" s="139"/>
      <c r="P825" s="142"/>
      <c r="Q825" s="142"/>
      <c r="R825" s="143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3"/>
      <c r="AC825" s="142"/>
      <c r="AD825" s="143"/>
      <c r="AE825" s="142"/>
      <c r="AF825" s="143"/>
    </row>
    <row r="826" spans="1:32" ht="15.75" customHeight="1" x14ac:dyDescent="0.2">
      <c r="A826" s="135"/>
      <c r="B826" s="155"/>
      <c r="C826" s="135"/>
      <c r="D826" s="136"/>
      <c r="E826" s="136"/>
      <c r="F826" s="182"/>
      <c r="G826" s="163"/>
      <c r="H826" s="138"/>
      <c r="I826" s="138"/>
      <c r="J826" s="139"/>
      <c r="K826" s="164"/>
      <c r="L826" s="240"/>
      <c r="M826" s="241"/>
      <c r="N826" s="136"/>
      <c r="O826" s="139"/>
      <c r="P826" s="142"/>
      <c r="Q826" s="142"/>
      <c r="R826" s="143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3"/>
      <c r="AC826" s="142"/>
      <c r="AD826" s="143"/>
      <c r="AE826" s="142"/>
      <c r="AF826" s="143"/>
    </row>
    <row r="827" spans="1:32" ht="15.75" customHeight="1" x14ac:dyDescent="0.2">
      <c r="A827" s="135"/>
      <c r="B827" s="155"/>
      <c r="C827" s="135"/>
      <c r="D827" s="136"/>
      <c r="E827" s="136"/>
      <c r="F827" s="182"/>
      <c r="G827" s="163"/>
      <c r="H827" s="138"/>
      <c r="I827" s="138"/>
      <c r="J827" s="139"/>
      <c r="K827" s="164"/>
      <c r="L827" s="240"/>
      <c r="M827" s="241"/>
      <c r="N827" s="136"/>
      <c r="O827" s="139"/>
      <c r="P827" s="142"/>
      <c r="Q827" s="142"/>
      <c r="R827" s="143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3"/>
      <c r="AC827" s="142"/>
      <c r="AD827" s="143"/>
      <c r="AE827" s="142"/>
      <c r="AF827" s="143"/>
    </row>
    <row r="828" spans="1:32" ht="15.75" customHeight="1" x14ac:dyDescent="0.2">
      <c r="A828" s="135"/>
      <c r="B828" s="155"/>
      <c r="C828" s="135"/>
      <c r="D828" s="136"/>
      <c r="E828" s="136"/>
      <c r="F828" s="182"/>
      <c r="G828" s="163"/>
      <c r="H828" s="138"/>
      <c r="I828" s="138"/>
      <c r="J828" s="139"/>
      <c r="K828" s="164"/>
      <c r="L828" s="240"/>
      <c r="M828" s="241"/>
      <c r="N828" s="136"/>
      <c r="O828" s="139"/>
      <c r="P828" s="142"/>
      <c r="Q828" s="142"/>
      <c r="R828" s="143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3"/>
      <c r="AC828" s="142"/>
      <c r="AD828" s="143"/>
      <c r="AE828" s="142"/>
      <c r="AF828" s="143"/>
    </row>
    <row r="829" spans="1:32" ht="15.75" customHeight="1" x14ac:dyDescent="0.2">
      <c r="A829" s="135"/>
      <c r="B829" s="155"/>
      <c r="C829" s="135"/>
      <c r="D829" s="136"/>
      <c r="E829" s="136"/>
      <c r="F829" s="182"/>
      <c r="G829" s="163"/>
      <c r="H829" s="138"/>
      <c r="I829" s="138"/>
      <c r="J829" s="139"/>
      <c r="K829" s="164"/>
      <c r="L829" s="240"/>
      <c r="M829" s="241"/>
      <c r="N829" s="136"/>
      <c r="O829" s="139"/>
      <c r="P829" s="142"/>
      <c r="Q829" s="142"/>
      <c r="R829" s="143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3"/>
      <c r="AC829" s="142"/>
      <c r="AD829" s="143"/>
      <c r="AE829" s="142"/>
      <c r="AF829" s="143"/>
    </row>
    <row r="830" spans="1:32" ht="15.75" customHeight="1" x14ac:dyDescent="0.2">
      <c r="A830" s="135"/>
      <c r="B830" s="155"/>
      <c r="C830" s="135"/>
      <c r="D830" s="136"/>
      <c r="E830" s="136"/>
      <c r="F830" s="182"/>
      <c r="G830" s="163"/>
      <c r="H830" s="138"/>
      <c r="I830" s="138"/>
      <c r="J830" s="139"/>
      <c r="K830" s="164"/>
      <c r="L830" s="240"/>
      <c r="M830" s="241"/>
      <c r="N830" s="136"/>
      <c r="O830" s="139"/>
      <c r="P830" s="142"/>
      <c r="Q830" s="142"/>
      <c r="R830" s="143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3"/>
      <c r="AC830" s="142"/>
      <c r="AD830" s="143"/>
      <c r="AE830" s="142"/>
      <c r="AF830" s="143"/>
    </row>
    <row r="831" spans="1:32" ht="15.75" customHeight="1" x14ac:dyDescent="0.2">
      <c r="A831" s="135"/>
      <c r="B831" s="155"/>
      <c r="C831" s="135"/>
      <c r="D831" s="136"/>
      <c r="E831" s="136"/>
      <c r="F831" s="182"/>
      <c r="G831" s="163"/>
      <c r="H831" s="138"/>
      <c r="I831" s="138"/>
      <c r="J831" s="139"/>
      <c r="K831" s="164"/>
      <c r="L831" s="240"/>
      <c r="M831" s="241"/>
      <c r="N831" s="136"/>
      <c r="O831" s="139"/>
      <c r="P831" s="142"/>
      <c r="Q831" s="142"/>
      <c r="R831" s="143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3"/>
      <c r="AC831" s="142"/>
      <c r="AD831" s="143"/>
      <c r="AE831" s="142"/>
      <c r="AF831" s="143"/>
    </row>
    <row r="832" spans="1:32" ht="15.75" customHeight="1" x14ac:dyDescent="0.2">
      <c r="A832" s="135"/>
      <c r="B832" s="155"/>
      <c r="C832" s="135"/>
      <c r="D832" s="136"/>
      <c r="E832" s="136"/>
      <c r="F832" s="182"/>
      <c r="G832" s="163"/>
      <c r="H832" s="138"/>
      <c r="I832" s="138"/>
      <c r="J832" s="139"/>
      <c r="K832" s="164"/>
      <c r="L832" s="240"/>
      <c r="M832" s="241"/>
      <c r="N832" s="136"/>
      <c r="O832" s="139"/>
      <c r="P832" s="142"/>
      <c r="Q832" s="142"/>
      <c r="R832" s="143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3"/>
      <c r="AC832" s="142"/>
      <c r="AD832" s="143"/>
      <c r="AE832" s="142"/>
      <c r="AF832" s="143"/>
    </row>
    <row r="833" spans="1:32" ht="15.75" customHeight="1" x14ac:dyDescent="0.2">
      <c r="A833" s="135"/>
      <c r="B833" s="155"/>
      <c r="C833" s="135"/>
      <c r="D833" s="136"/>
      <c r="E833" s="136"/>
      <c r="F833" s="182"/>
      <c r="G833" s="163"/>
      <c r="H833" s="138"/>
      <c r="I833" s="138"/>
      <c r="J833" s="139"/>
      <c r="K833" s="164"/>
      <c r="L833" s="240"/>
      <c r="M833" s="241"/>
      <c r="N833" s="136"/>
      <c r="O833" s="139"/>
      <c r="P833" s="142"/>
      <c r="Q833" s="142"/>
      <c r="R833" s="143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3"/>
      <c r="AC833" s="142"/>
      <c r="AD833" s="143"/>
      <c r="AE833" s="142"/>
      <c r="AF833" s="143"/>
    </row>
    <row r="834" spans="1:32" ht="15.75" customHeight="1" x14ac:dyDescent="0.2">
      <c r="A834" s="135"/>
      <c r="B834" s="155"/>
      <c r="C834" s="135"/>
      <c r="D834" s="136"/>
      <c r="E834" s="136"/>
      <c r="F834" s="182"/>
      <c r="G834" s="163"/>
      <c r="H834" s="138"/>
      <c r="I834" s="138"/>
      <c r="J834" s="139"/>
      <c r="K834" s="164"/>
      <c r="L834" s="240"/>
      <c r="M834" s="241"/>
      <c r="N834" s="136"/>
      <c r="O834" s="139"/>
      <c r="P834" s="142"/>
      <c r="Q834" s="142"/>
      <c r="R834" s="143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3"/>
      <c r="AC834" s="142"/>
      <c r="AD834" s="143"/>
      <c r="AE834" s="142"/>
      <c r="AF834" s="143"/>
    </row>
    <row r="835" spans="1:32" ht="15.75" customHeight="1" x14ac:dyDescent="0.2">
      <c r="A835" s="135"/>
      <c r="B835" s="155"/>
      <c r="C835" s="135"/>
      <c r="D835" s="136"/>
      <c r="E835" s="136"/>
      <c r="F835" s="182"/>
      <c r="G835" s="163"/>
      <c r="H835" s="138"/>
      <c r="I835" s="138"/>
      <c r="J835" s="139"/>
      <c r="K835" s="164"/>
      <c r="L835" s="240"/>
      <c r="M835" s="241"/>
      <c r="N835" s="136"/>
      <c r="O835" s="139"/>
      <c r="P835" s="142"/>
      <c r="Q835" s="142"/>
      <c r="R835" s="143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3"/>
      <c r="AC835" s="142"/>
      <c r="AD835" s="143"/>
      <c r="AE835" s="142"/>
      <c r="AF835" s="143"/>
    </row>
    <row r="836" spans="1:32" ht="15.75" customHeight="1" x14ac:dyDescent="0.2">
      <c r="A836" s="135"/>
      <c r="B836" s="155"/>
      <c r="C836" s="135"/>
      <c r="D836" s="136"/>
      <c r="E836" s="136"/>
      <c r="F836" s="182"/>
      <c r="G836" s="163"/>
      <c r="H836" s="138"/>
      <c r="I836" s="138"/>
      <c r="J836" s="139"/>
      <c r="K836" s="164"/>
      <c r="L836" s="240"/>
      <c r="M836" s="241"/>
      <c r="N836" s="136"/>
      <c r="O836" s="139"/>
      <c r="P836" s="142"/>
      <c r="Q836" s="142"/>
      <c r="R836" s="143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3"/>
      <c r="AC836" s="142"/>
      <c r="AD836" s="143"/>
      <c r="AE836" s="142"/>
      <c r="AF836" s="143"/>
    </row>
    <row r="837" spans="1:32" ht="15.75" customHeight="1" x14ac:dyDescent="0.2">
      <c r="A837" s="135"/>
      <c r="B837" s="155"/>
      <c r="C837" s="135"/>
      <c r="D837" s="136"/>
      <c r="E837" s="136"/>
      <c r="F837" s="182"/>
      <c r="G837" s="163"/>
      <c r="H837" s="138"/>
      <c r="I837" s="138"/>
      <c r="J837" s="139"/>
      <c r="K837" s="164"/>
      <c r="L837" s="240"/>
      <c r="M837" s="241"/>
      <c r="N837" s="136"/>
      <c r="O837" s="139"/>
      <c r="P837" s="142"/>
      <c r="Q837" s="142"/>
      <c r="R837" s="143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3"/>
      <c r="AC837" s="142"/>
      <c r="AD837" s="143"/>
      <c r="AE837" s="142"/>
      <c r="AF837" s="143"/>
    </row>
    <row r="838" spans="1:32" ht="15.75" customHeight="1" x14ac:dyDescent="0.2">
      <c r="A838" s="135"/>
      <c r="B838" s="155"/>
      <c r="C838" s="135"/>
      <c r="D838" s="136"/>
      <c r="E838" s="136"/>
      <c r="F838" s="182"/>
      <c r="G838" s="163"/>
      <c r="H838" s="138"/>
      <c r="I838" s="138"/>
      <c r="J838" s="139"/>
      <c r="K838" s="164"/>
      <c r="L838" s="240"/>
      <c r="M838" s="241"/>
      <c r="N838" s="136"/>
      <c r="O838" s="139"/>
      <c r="P838" s="142"/>
      <c r="Q838" s="142"/>
      <c r="R838" s="143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3"/>
      <c r="AC838" s="142"/>
      <c r="AD838" s="143"/>
      <c r="AE838" s="142"/>
      <c r="AF838" s="143"/>
    </row>
    <row r="839" spans="1:32" ht="15.75" customHeight="1" x14ac:dyDescent="0.2">
      <c r="A839" s="135"/>
      <c r="B839" s="155"/>
      <c r="C839" s="135"/>
      <c r="D839" s="136"/>
      <c r="E839" s="136"/>
      <c r="F839" s="182"/>
      <c r="G839" s="163"/>
      <c r="H839" s="138"/>
      <c r="I839" s="138"/>
      <c r="J839" s="139"/>
      <c r="K839" s="164"/>
      <c r="L839" s="240"/>
      <c r="M839" s="241"/>
      <c r="N839" s="136"/>
      <c r="O839" s="139"/>
      <c r="P839" s="142"/>
      <c r="Q839" s="142"/>
      <c r="R839" s="143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3"/>
      <c r="AC839" s="142"/>
      <c r="AD839" s="143"/>
      <c r="AE839" s="142"/>
      <c r="AF839" s="143"/>
    </row>
    <row r="840" spans="1:32" ht="15.75" customHeight="1" x14ac:dyDescent="0.2">
      <c r="A840" s="135"/>
      <c r="B840" s="155"/>
      <c r="C840" s="135"/>
      <c r="D840" s="136"/>
      <c r="E840" s="136"/>
      <c r="F840" s="182"/>
      <c r="G840" s="163"/>
      <c r="H840" s="138"/>
      <c r="I840" s="138"/>
      <c r="J840" s="139"/>
      <c r="K840" s="164"/>
      <c r="L840" s="240"/>
      <c r="M840" s="241"/>
      <c r="N840" s="136"/>
      <c r="O840" s="139"/>
      <c r="P840" s="142"/>
      <c r="Q840" s="142"/>
      <c r="R840" s="143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3"/>
      <c r="AC840" s="142"/>
      <c r="AD840" s="143"/>
      <c r="AE840" s="142"/>
      <c r="AF840" s="143"/>
    </row>
    <row r="841" spans="1:32" ht="15.75" customHeight="1" x14ac:dyDescent="0.2">
      <c r="A841" s="135"/>
      <c r="B841" s="155"/>
      <c r="C841" s="135"/>
      <c r="D841" s="136"/>
      <c r="E841" s="136"/>
      <c r="F841" s="182"/>
      <c r="G841" s="163"/>
      <c r="H841" s="138"/>
      <c r="I841" s="138"/>
      <c r="J841" s="139"/>
      <c r="K841" s="164"/>
      <c r="L841" s="240"/>
      <c r="M841" s="241"/>
      <c r="N841" s="136"/>
      <c r="O841" s="139"/>
      <c r="P841" s="142"/>
      <c r="Q841" s="142"/>
      <c r="R841" s="143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3"/>
      <c r="AC841" s="142"/>
      <c r="AD841" s="143"/>
      <c r="AE841" s="142"/>
      <c r="AF841" s="143"/>
    </row>
    <row r="842" spans="1:32" ht="15.75" customHeight="1" x14ac:dyDescent="0.2">
      <c r="A842" s="135"/>
      <c r="B842" s="155"/>
      <c r="C842" s="135"/>
      <c r="D842" s="136"/>
      <c r="E842" s="136"/>
      <c r="F842" s="182"/>
      <c r="G842" s="163"/>
      <c r="H842" s="138"/>
      <c r="I842" s="138"/>
      <c r="J842" s="139"/>
      <c r="K842" s="164"/>
      <c r="L842" s="240"/>
      <c r="M842" s="241"/>
      <c r="N842" s="136"/>
      <c r="O842" s="139"/>
      <c r="P842" s="142"/>
      <c r="Q842" s="142"/>
      <c r="R842" s="143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3"/>
      <c r="AC842" s="142"/>
      <c r="AD842" s="143"/>
      <c r="AE842" s="142"/>
      <c r="AF842" s="143"/>
    </row>
    <row r="843" spans="1:32" ht="15.75" customHeight="1" x14ac:dyDescent="0.2">
      <c r="A843" s="135"/>
      <c r="B843" s="155"/>
      <c r="C843" s="135"/>
      <c r="D843" s="136"/>
      <c r="E843" s="136"/>
      <c r="F843" s="182"/>
      <c r="G843" s="163"/>
      <c r="H843" s="138"/>
      <c r="I843" s="138"/>
      <c r="J843" s="139"/>
      <c r="K843" s="164"/>
      <c r="L843" s="240"/>
      <c r="M843" s="241"/>
      <c r="N843" s="136"/>
      <c r="O843" s="139"/>
      <c r="P843" s="142"/>
      <c r="Q843" s="142"/>
      <c r="R843" s="143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3"/>
      <c r="AC843" s="142"/>
      <c r="AD843" s="143"/>
      <c r="AE843" s="142"/>
      <c r="AF843" s="143"/>
    </row>
    <row r="844" spans="1:32" ht="15.75" customHeight="1" x14ac:dyDescent="0.2">
      <c r="A844" s="135"/>
      <c r="B844" s="155"/>
      <c r="C844" s="135"/>
      <c r="D844" s="136"/>
      <c r="E844" s="136"/>
      <c r="F844" s="182"/>
      <c r="G844" s="163"/>
      <c r="H844" s="138"/>
      <c r="I844" s="138"/>
      <c r="J844" s="139"/>
      <c r="K844" s="164"/>
      <c r="L844" s="240"/>
      <c r="M844" s="241"/>
      <c r="N844" s="136"/>
      <c r="O844" s="139"/>
      <c r="P844" s="142"/>
      <c r="Q844" s="142"/>
      <c r="R844" s="143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3"/>
      <c r="AC844" s="142"/>
      <c r="AD844" s="143"/>
      <c r="AE844" s="142"/>
      <c r="AF844" s="143"/>
    </row>
    <row r="845" spans="1:32" ht="15.75" customHeight="1" x14ac:dyDescent="0.2">
      <c r="A845" s="135"/>
      <c r="B845" s="155"/>
      <c r="C845" s="135"/>
      <c r="D845" s="136"/>
      <c r="E845" s="136"/>
      <c r="F845" s="182"/>
      <c r="G845" s="163"/>
      <c r="H845" s="138"/>
      <c r="I845" s="138"/>
      <c r="J845" s="139"/>
      <c r="K845" s="164"/>
      <c r="L845" s="240"/>
      <c r="M845" s="241"/>
      <c r="N845" s="136"/>
      <c r="O845" s="139"/>
      <c r="P845" s="142"/>
      <c r="Q845" s="142"/>
      <c r="R845" s="143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3"/>
      <c r="AC845" s="142"/>
      <c r="AD845" s="143"/>
      <c r="AE845" s="142"/>
      <c r="AF845" s="143"/>
    </row>
    <row r="846" spans="1:32" ht="15.75" customHeight="1" x14ac:dyDescent="0.2">
      <c r="A846" s="135"/>
      <c r="B846" s="155"/>
      <c r="C846" s="135"/>
      <c r="D846" s="136"/>
      <c r="E846" s="136"/>
      <c r="F846" s="182"/>
      <c r="G846" s="163"/>
      <c r="H846" s="138"/>
      <c r="I846" s="138"/>
      <c r="J846" s="139"/>
      <c r="K846" s="164"/>
      <c r="L846" s="240"/>
      <c r="M846" s="241"/>
      <c r="N846" s="136"/>
      <c r="O846" s="139"/>
      <c r="P846" s="142"/>
      <c r="Q846" s="142"/>
      <c r="R846" s="143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3"/>
      <c r="AC846" s="142"/>
      <c r="AD846" s="143"/>
      <c r="AE846" s="142"/>
      <c r="AF846" s="143"/>
    </row>
    <row r="847" spans="1:32" ht="15.75" customHeight="1" x14ac:dyDescent="0.2">
      <c r="A847" s="135"/>
      <c r="B847" s="155"/>
      <c r="C847" s="135"/>
      <c r="D847" s="136"/>
      <c r="E847" s="136"/>
      <c r="F847" s="182"/>
      <c r="G847" s="163"/>
      <c r="H847" s="138"/>
      <c r="I847" s="138"/>
      <c r="J847" s="139"/>
      <c r="K847" s="164"/>
      <c r="L847" s="240"/>
      <c r="M847" s="241"/>
      <c r="N847" s="136"/>
      <c r="O847" s="139"/>
      <c r="P847" s="142"/>
      <c r="Q847" s="142"/>
      <c r="R847" s="143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3"/>
      <c r="AC847" s="142"/>
      <c r="AD847" s="143"/>
      <c r="AE847" s="142"/>
      <c r="AF847" s="143"/>
    </row>
    <row r="848" spans="1:32" ht="15.75" customHeight="1" x14ac:dyDescent="0.2">
      <c r="A848" s="135"/>
      <c r="B848" s="155"/>
      <c r="C848" s="135"/>
      <c r="D848" s="136"/>
      <c r="E848" s="136"/>
      <c r="F848" s="182"/>
      <c r="G848" s="163"/>
      <c r="H848" s="138"/>
      <c r="I848" s="138"/>
      <c r="J848" s="139"/>
      <c r="K848" s="164"/>
      <c r="L848" s="240"/>
      <c r="M848" s="241"/>
      <c r="N848" s="136"/>
      <c r="O848" s="139"/>
      <c r="P848" s="142"/>
      <c r="Q848" s="142"/>
      <c r="R848" s="143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3"/>
      <c r="AC848" s="142"/>
      <c r="AD848" s="143"/>
      <c r="AE848" s="142"/>
      <c r="AF848" s="143"/>
    </row>
    <row r="849" spans="1:32" ht="15.75" customHeight="1" x14ac:dyDescent="0.2">
      <c r="A849" s="135"/>
      <c r="B849" s="155"/>
      <c r="C849" s="135"/>
      <c r="D849" s="136"/>
      <c r="E849" s="136"/>
      <c r="F849" s="182"/>
      <c r="G849" s="163"/>
      <c r="H849" s="138"/>
      <c r="I849" s="138"/>
      <c r="J849" s="139"/>
      <c r="K849" s="164"/>
      <c r="L849" s="240"/>
      <c r="M849" s="241"/>
      <c r="N849" s="136"/>
      <c r="O849" s="139"/>
      <c r="P849" s="142"/>
      <c r="Q849" s="142"/>
      <c r="R849" s="143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3"/>
      <c r="AC849" s="142"/>
      <c r="AD849" s="143"/>
      <c r="AE849" s="142"/>
      <c r="AF849" s="143"/>
    </row>
    <row r="850" spans="1:32" ht="15.75" customHeight="1" x14ac:dyDescent="0.2">
      <c r="A850" s="135"/>
      <c r="B850" s="155"/>
      <c r="C850" s="135"/>
      <c r="D850" s="136"/>
      <c r="E850" s="136"/>
      <c r="F850" s="182"/>
      <c r="G850" s="163"/>
      <c r="H850" s="138"/>
      <c r="I850" s="138"/>
      <c r="J850" s="139"/>
      <c r="K850" s="164"/>
      <c r="L850" s="240"/>
      <c r="M850" s="241"/>
      <c r="N850" s="136"/>
      <c r="O850" s="139"/>
      <c r="P850" s="142"/>
      <c r="Q850" s="142"/>
      <c r="R850" s="143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3"/>
      <c r="AC850" s="142"/>
      <c r="AD850" s="143"/>
      <c r="AE850" s="142"/>
      <c r="AF850" s="143"/>
    </row>
    <row r="851" spans="1:32" ht="15.75" customHeight="1" x14ac:dyDescent="0.2">
      <c r="A851" s="135"/>
      <c r="B851" s="155"/>
      <c r="C851" s="135"/>
      <c r="D851" s="136"/>
      <c r="E851" s="136"/>
      <c r="F851" s="182"/>
      <c r="G851" s="163"/>
      <c r="H851" s="138"/>
      <c r="I851" s="138"/>
      <c r="J851" s="139"/>
      <c r="K851" s="164"/>
      <c r="L851" s="240"/>
      <c r="M851" s="241"/>
      <c r="N851" s="136"/>
      <c r="O851" s="139"/>
      <c r="P851" s="142"/>
      <c r="Q851" s="142"/>
      <c r="R851" s="143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3"/>
      <c r="AC851" s="142"/>
      <c r="AD851" s="143"/>
      <c r="AE851" s="142"/>
      <c r="AF851" s="143"/>
    </row>
    <row r="852" spans="1:32" ht="15.75" customHeight="1" x14ac:dyDescent="0.2">
      <c r="A852" s="135"/>
      <c r="B852" s="155"/>
      <c r="C852" s="135"/>
      <c r="D852" s="136"/>
      <c r="E852" s="136"/>
      <c r="F852" s="182"/>
      <c r="G852" s="163"/>
      <c r="H852" s="138"/>
      <c r="I852" s="138"/>
      <c r="J852" s="139"/>
      <c r="K852" s="164"/>
      <c r="L852" s="240"/>
      <c r="M852" s="241"/>
      <c r="N852" s="136"/>
      <c r="O852" s="139"/>
      <c r="P852" s="142"/>
      <c r="Q852" s="142"/>
      <c r="R852" s="143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3"/>
      <c r="AC852" s="142"/>
      <c r="AD852" s="143"/>
      <c r="AE852" s="142"/>
      <c r="AF852" s="143"/>
    </row>
    <row r="853" spans="1:32" ht="15.75" customHeight="1" x14ac:dyDescent="0.2">
      <c r="A853" s="135"/>
      <c r="B853" s="155"/>
      <c r="C853" s="135"/>
      <c r="D853" s="136"/>
      <c r="E853" s="136"/>
      <c r="F853" s="182"/>
      <c r="G853" s="163"/>
      <c r="H853" s="138"/>
      <c r="I853" s="138"/>
      <c r="J853" s="139"/>
      <c r="K853" s="164"/>
      <c r="L853" s="240"/>
      <c r="M853" s="241"/>
      <c r="N853" s="136"/>
      <c r="O853" s="139"/>
      <c r="P853" s="142"/>
      <c r="Q853" s="142"/>
      <c r="R853" s="143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3"/>
      <c r="AC853" s="142"/>
      <c r="AD853" s="143"/>
      <c r="AE853" s="142"/>
      <c r="AF853" s="143"/>
    </row>
    <row r="854" spans="1:32" ht="15.75" customHeight="1" x14ac:dyDescent="0.2">
      <c r="A854" s="135"/>
      <c r="B854" s="155"/>
      <c r="C854" s="135"/>
      <c r="D854" s="136"/>
      <c r="E854" s="136"/>
      <c r="F854" s="182"/>
      <c r="G854" s="163"/>
      <c r="H854" s="138"/>
      <c r="I854" s="138"/>
      <c r="J854" s="139"/>
      <c r="K854" s="164"/>
      <c r="L854" s="240"/>
      <c r="M854" s="241"/>
      <c r="N854" s="136"/>
      <c r="O854" s="139"/>
      <c r="P854" s="142"/>
      <c r="Q854" s="142"/>
      <c r="R854" s="143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3"/>
      <c r="AC854" s="142"/>
      <c r="AD854" s="143"/>
      <c r="AE854" s="142"/>
      <c r="AF854" s="143"/>
    </row>
    <row r="855" spans="1:32" ht="15.75" customHeight="1" x14ac:dyDescent="0.2">
      <c r="A855" s="135"/>
      <c r="B855" s="155"/>
      <c r="C855" s="135"/>
      <c r="D855" s="136"/>
      <c r="E855" s="136"/>
      <c r="F855" s="182"/>
      <c r="G855" s="163"/>
      <c r="H855" s="138"/>
      <c r="I855" s="138"/>
      <c r="J855" s="139"/>
      <c r="K855" s="164"/>
      <c r="L855" s="240"/>
      <c r="M855" s="241"/>
      <c r="N855" s="136"/>
      <c r="O855" s="139"/>
      <c r="P855" s="142"/>
      <c r="Q855" s="142"/>
      <c r="R855" s="143"/>
      <c r="S855" s="142"/>
      <c r="T855" s="142"/>
      <c r="U855" s="142"/>
      <c r="V855" s="142"/>
      <c r="W855" s="142"/>
      <c r="X855" s="142"/>
      <c r="Y855" s="142"/>
      <c r="Z855" s="142"/>
      <c r="AA855" s="142"/>
      <c r="AB855" s="143"/>
      <c r="AC855" s="142"/>
      <c r="AD855" s="143"/>
      <c r="AE855" s="142"/>
      <c r="AF855" s="143"/>
    </row>
    <row r="856" spans="1:32" ht="15.75" customHeight="1" x14ac:dyDescent="0.2">
      <c r="A856" s="135"/>
      <c r="B856" s="155"/>
      <c r="C856" s="135"/>
      <c r="D856" s="136"/>
      <c r="E856" s="136"/>
      <c r="F856" s="182"/>
      <c r="G856" s="163"/>
      <c r="H856" s="138"/>
      <c r="I856" s="138"/>
      <c r="J856" s="139"/>
      <c r="K856" s="164"/>
      <c r="L856" s="240"/>
      <c r="M856" s="241"/>
      <c r="N856" s="136"/>
      <c r="O856" s="139"/>
      <c r="P856" s="142"/>
      <c r="Q856" s="142"/>
      <c r="R856" s="143"/>
      <c r="S856" s="142"/>
      <c r="T856" s="142"/>
      <c r="U856" s="142"/>
      <c r="V856" s="142"/>
      <c r="W856" s="142"/>
      <c r="X856" s="142"/>
      <c r="Y856" s="142"/>
      <c r="Z856" s="142"/>
      <c r="AA856" s="142"/>
      <c r="AB856" s="143"/>
      <c r="AC856" s="142"/>
      <c r="AD856" s="143"/>
      <c r="AE856" s="142"/>
      <c r="AF856" s="143"/>
    </row>
    <row r="857" spans="1:32" ht="15.75" customHeight="1" x14ac:dyDescent="0.2">
      <c r="A857" s="135"/>
      <c r="B857" s="155"/>
      <c r="C857" s="135"/>
      <c r="D857" s="136"/>
      <c r="E857" s="136"/>
      <c r="F857" s="182"/>
      <c r="G857" s="163"/>
      <c r="H857" s="138"/>
      <c r="I857" s="138"/>
      <c r="J857" s="139"/>
      <c r="K857" s="164"/>
      <c r="L857" s="240"/>
      <c r="M857" s="241"/>
      <c r="N857" s="136"/>
      <c r="O857" s="139"/>
      <c r="P857" s="142"/>
      <c r="Q857" s="142"/>
      <c r="R857" s="143"/>
      <c r="S857" s="142"/>
      <c r="T857" s="142"/>
      <c r="U857" s="142"/>
      <c r="V857" s="142"/>
      <c r="W857" s="142"/>
      <c r="X857" s="142"/>
      <c r="Y857" s="142"/>
      <c r="Z857" s="142"/>
      <c r="AA857" s="142"/>
      <c r="AB857" s="143"/>
      <c r="AC857" s="142"/>
      <c r="AD857" s="143"/>
      <c r="AE857" s="142"/>
      <c r="AF857" s="143"/>
    </row>
    <row r="858" spans="1:32" ht="15.75" customHeight="1" x14ac:dyDescent="0.2">
      <c r="A858" s="135"/>
      <c r="B858" s="155"/>
      <c r="C858" s="135"/>
      <c r="D858" s="136"/>
      <c r="E858" s="136"/>
      <c r="F858" s="182"/>
      <c r="G858" s="163"/>
      <c r="H858" s="138"/>
      <c r="I858" s="138"/>
      <c r="J858" s="139"/>
      <c r="K858" s="164"/>
      <c r="L858" s="240"/>
      <c r="M858" s="241"/>
      <c r="N858" s="136"/>
      <c r="O858" s="139"/>
      <c r="P858" s="142"/>
      <c r="Q858" s="142"/>
      <c r="R858" s="143"/>
      <c r="S858" s="142"/>
      <c r="T858" s="142"/>
      <c r="U858" s="142"/>
      <c r="V858" s="142"/>
      <c r="W858" s="142"/>
      <c r="X858" s="142"/>
      <c r="Y858" s="142"/>
      <c r="Z858" s="142"/>
      <c r="AA858" s="142"/>
      <c r="AB858" s="143"/>
      <c r="AC858" s="142"/>
      <c r="AD858" s="143"/>
      <c r="AE858" s="142"/>
      <c r="AF858" s="143"/>
    </row>
    <row r="859" spans="1:32" ht="15.75" customHeight="1" x14ac:dyDescent="0.2">
      <c r="A859" s="135"/>
      <c r="B859" s="155"/>
      <c r="C859" s="135"/>
      <c r="D859" s="136"/>
      <c r="E859" s="136"/>
      <c r="F859" s="182"/>
      <c r="G859" s="163"/>
      <c r="H859" s="138"/>
      <c r="I859" s="138"/>
      <c r="J859" s="139"/>
      <c r="K859" s="164"/>
      <c r="L859" s="240"/>
      <c r="M859" s="241"/>
      <c r="N859" s="136"/>
      <c r="O859" s="139"/>
      <c r="P859" s="142"/>
      <c r="Q859" s="142"/>
      <c r="R859" s="143"/>
      <c r="S859" s="142"/>
      <c r="T859" s="142"/>
      <c r="U859" s="142"/>
      <c r="V859" s="142"/>
      <c r="W859" s="142"/>
      <c r="X859" s="142"/>
      <c r="Y859" s="142"/>
      <c r="Z859" s="142"/>
      <c r="AA859" s="142"/>
      <c r="AB859" s="143"/>
      <c r="AC859" s="142"/>
      <c r="AD859" s="143"/>
      <c r="AE859" s="142"/>
      <c r="AF859" s="143"/>
    </row>
    <row r="860" spans="1:32" ht="15.75" customHeight="1" x14ac:dyDescent="0.2">
      <c r="A860" s="135"/>
      <c r="B860" s="155"/>
      <c r="C860" s="135"/>
      <c r="D860" s="136"/>
      <c r="E860" s="136"/>
      <c r="F860" s="182"/>
      <c r="G860" s="163"/>
      <c r="H860" s="138"/>
      <c r="I860" s="138"/>
      <c r="J860" s="139"/>
      <c r="K860" s="164"/>
      <c r="L860" s="240"/>
      <c r="M860" s="241"/>
      <c r="N860" s="136"/>
      <c r="O860" s="139"/>
      <c r="P860" s="142"/>
      <c r="Q860" s="142"/>
      <c r="R860" s="143"/>
      <c r="S860" s="142"/>
      <c r="T860" s="142"/>
      <c r="U860" s="142"/>
      <c r="V860" s="142"/>
      <c r="W860" s="142"/>
      <c r="X860" s="142"/>
      <c r="Y860" s="142"/>
      <c r="Z860" s="142"/>
      <c r="AA860" s="142"/>
      <c r="AB860" s="143"/>
      <c r="AC860" s="142"/>
      <c r="AD860" s="143"/>
      <c r="AE860" s="142"/>
      <c r="AF860" s="143"/>
    </row>
    <row r="861" spans="1:32" ht="15.75" customHeight="1" x14ac:dyDescent="0.2">
      <c r="A861" s="135"/>
      <c r="B861" s="155"/>
      <c r="C861" s="135"/>
      <c r="D861" s="136"/>
      <c r="E861" s="136"/>
      <c r="F861" s="182"/>
      <c r="G861" s="163"/>
      <c r="H861" s="138"/>
      <c r="I861" s="138"/>
      <c r="J861" s="139"/>
      <c r="K861" s="164"/>
      <c r="L861" s="240"/>
      <c r="M861" s="241"/>
      <c r="N861" s="136"/>
      <c r="O861" s="139"/>
      <c r="P861" s="142"/>
      <c r="Q861" s="142"/>
      <c r="R861" s="143"/>
      <c r="S861" s="142"/>
      <c r="T861" s="142"/>
      <c r="U861" s="142"/>
      <c r="V861" s="142"/>
      <c r="W861" s="142"/>
      <c r="X861" s="142"/>
      <c r="Y861" s="142"/>
      <c r="Z861" s="142"/>
      <c r="AA861" s="142"/>
      <c r="AB861" s="143"/>
      <c r="AC861" s="142"/>
      <c r="AD861" s="143"/>
      <c r="AE861" s="142"/>
      <c r="AF861" s="143"/>
    </row>
    <row r="862" spans="1:32" ht="15.75" customHeight="1" x14ac:dyDescent="0.2">
      <c r="A862" s="135"/>
      <c r="B862" s="155"/>
      <c r="C862" s="135"/>
      <c r="D862" s="136"/>
      <c r="E862" s="136"/>
      <c r="F862" s="182"/>
      <c r="G862" s="163"/>
      <c r="H862" s="138"/>
      <c r="I862" s="138"/>
      <c r="J862" s="139"/>
      <c r="K862" s="164"/>
      <c r="L862" s="240"/>
      <c r="M862" s="241"/>
      <c r="N862" s="136"/>
      <c r="O862" s="139"/>
      <c r="P862" s="142"/>
      <c r="Q862" s="142"/>
      <c r="R862" s="143"/>
      <c r="S862" s="142"/>
      <c r="T862" s="142"/>
      <c r="U862" s="142"/>
      <c r="V862" s="142"/>
      <c r="W862" s="142"/>
      <c r="X862" s="142"/>
      <c r="Y862" s="142"/>
      <c r="Z862" s="142"/>
      <c r="AA862" s="142"/>
      <c r="AB862" s="143"/>
      <c r="AC862" s="142"/>
      <c r="AD862" s="143"/>
      <c r="AE862" s="142"/>
      <c r="AF862" s="143"/>
    </row>
    <row r="863" spans="1:32" ht="15.75" customHeight="1" x14ac:dyDescent="0.2">
      <c r="A863" s="135"/>
      <c r="B863" s="155"/>
      <c r="C863" s="135"/>
      <c r="D863" s="136"/>
      <c r="E863" s="136"/>
      <c r="F863" s="182"/>
      <c r="G863" s="163"/>
      <c r="H863" s="138"/>
      <c r="I863" s="138"/>
      <c r="J863" s="139"/>
      <c r="K863" s="164"/>
      <c r="L863" s="240"/>
      <c r="M863" s="241"/>
      <c r="N863" s="136"/>
      <c r="O863" s="139"/>
      <c r="P863" s="142"/>
      <c r="Q863" s="142"/>
      <c r="R863" s="143"/>
      <c r="S863" s="142"/>
      <c r="T863" s="142"/>
      <c r="U863" s="142"/>
      <c r="V863" s="142"/>
      <c r="W863" s="142"/>
      <c r="X863" s="142"/>
      <c r="Y863" s="142"/>
      <c r="Z863" s="142"/>
      <c r="AA863" s="142"/>
      <c r="AB863" s="143"/>
      <c r="AC863" s="142"/>
      <c r="AD863" s="143"/>
      <c r="AE863" s="142"/>
      <c r="AF863" s="143"/>
    </row>
    <row r="864" spans="1:32" ht="15.75" customHeight="1" x14ac:dyDescent="0.2">
      <c r="A864" s="135"/>
      <c r="B864" s="155"/>
      <c r="C864" s="135"/>
      <c r="D864" s="136"/>
      <c r="E864" s="136"/>
      <c r="F864" s="182"/>
      <c r="G864" s="163"/>
      <c r="H864" s="138"/>
      <c r="I864" s="138"/>
      <c r="J864" s="139"/>
      <c r="K864" s="164"/>
      <c r="L864" s="240"/>
      <c r="M864" s="241"/>
      <c r="N864" s="136"/>
      <c r="O864" s="139"/>
      <c r="P864" s="142"/>
      <c r="Q864" s="142"/>
      <c r="R864" s="143"/>
      <c r="S864" s="142"/>
      <c r="T864" s="142"/>
      <c r="U864" s="142"/>
      <c r="V864" s="142"/>
      <c r="W864" s="142"/>
      <c r="X864" s="142"/>
      <c r="Y864" s="142"/>
      <c r="Z864" s="142"/>
      <c r="AA864" s="142"/>
      <c r="AB864" s="143"/>
      <c r="AC864" s="142"/>
      <c r="AD864" s="143"/>
      <c r="AE864" s="142"/>
      <c r="AF864" s="143"/>
    </row>
    <row r="865" spans="1:32" ht="15.75" customHeight="1" x14ac:dyDescent="0.2">
      <c r="A865" s="135"/>
      <c r="B865" s="155"/>
      <c r="C865" s="135"/>
      <c r="D865" s="136"/>
      <c r="E865" s="136"/>
      <c r="F865" s="182"/>
      <c r="G865" s="163"/>
      <c r="H865" s="138"/>
      <c r="I865" s="138"/>
      <c r="J865" s="139"/>
      <c r="K865" s="164"/>
      <c r="L865" s="240"/>
      <c r="M865" s="241"/>
      <c r="N865" s="136"/>
      <c r="O865" s="139"/>
      <c r="P865" s="142"/>
      <c r="Q865" s="142"/>
      <c r="R865" s="143"/>
      <c r="S865" s="142"/>
      <c r="T865" s="142"/>
      <c r="U865" s="142"/>
      <c r="V865" s="142"/>
      <c r="W865" s="142"/>
      <c r="X865" s="142"/>
      <c r="Y865" s="142"/>
      <c r="Z865" s="142"/>
      <c r="AA865" s="142"/>
      <c r="AB865" s="143"/>
      <c r="AC865" s="142"/>
      <c r="AD865" s="143"/>
      <c r="AE865" s="142"/>
      <c r="AF865" s="143"/>
    </row>
    <row r="866" spans="1:32" ht="15.75" customHeight="1" x14ac:dyDescent="0.2">
      <c r="A866" s="135"/>
      <c r="B866" s="155"/>
      <c r="C866" s="135"/>
      <c r="D866" s="136"/>
      <c r="E866" s="136"/>
      <c r="F866" s="182"/>
      <c r="G866" s="163"/>
      <c r="H866" s="138"/>
      <c r="I866" s="138"/>
      <c r="J866" s="139"/>
      <c r="K866" s="164"/>
      <c r="L866" s="240"/>
      <c r="M866" s="241"/>
      <c r="N866" s="136"/>
      <c r="O866" s="139"/>
      <c r="P866" s="142"/>
      <c r="Q866" s="142"/>
      <c r="R866" s="143"/>
      <c r="S866" s="142"/>
      <c r="T866" s="142"/>
      <c r="U866" s="142"/>
      <c r="V866" s="142"/>
      <c r="W866" s="142"/>
      <c r="X866" s="142"/>
      <c r="Y866" s="142"/>
      <c r="Z866" s="142"/>
      <c r="AA866" s="142"/>
      <c r="AB866" s="143"/>
      <c r="AC866" s="142"/>
      <c r="AD866" s="143"/>
      <c r="AE866" s="142"/>
      <c r="AF866" s="143"/>
    </row>
    <row r="867" spans="1:32" ht="15.75" customHeight="1" x14ac:dyDescent="0.2">
      <c r="A867" s="135"/>
      <c r="B867" s="155"/>
      <c r="C867" s="135"/>
      <c r="D867" s="136"/>
      <c r="E867" s="136"/>
      <c r="F867" s="182"/>
      <c r="G867" s="163"/>
      <c r="H867" s="138"/>
      <c r="I867" s="138"/>
      <c r="J867" s="139"/>
      <c r="K867" s="164"/>
      <c r="L867" s="240"/>
      <c r="M867" s="241"/>
      <c r="N867" s="136"/>
      <c r="O867" s="139"/>
      <c r="P867" s="142"/>
      <c r="Q867" s="142"/>
      <c r="R867" s="143"/>
      <c r="S867" s="142"/>
      <c r="T867" s="142"/>
      <c r="U867" s="142"/>
      <c r="V867" s="142"/>
      <c r="W867" s="142"/>
      <c r="X867" s="142"/>
      <c r="Y867" s="142"/>
      <c r="Z867" s="142"/>
      <c r="AA867" s="142"/>
      <c r="AB867" s="143"/>
      <c r="AC867" s="142"/>
      <c r="AD867" s="143"/>
      <c r="AE867" s="142"/>
      <c r="AF867" s="143"/>
    </row>
    <row r="868" spans="1:32" ht="15.75" customHeight="1" x14ac:dyDescent="0.2">
      <c r="A868" s="135"/>
      <c r="B868" s="155"/>
      <c r="C868" s="135"/>
      <c r="D868" s="136"/>
      <c r="E868" s="136"/>
      <c r="F868" s="182"/>
      <c r="G868" s="163"/>
      <c r="H868" s="138"/>
      <c r="I868" s="138"/>
      <c r="J868" s="139"/>
      <c r="K868" s="164"/>
      <c r="L868" s="240"/>
      <c r="M868" s="241"/>
      <c r="N868" s="136"/>
      <c r="O868" s="139"/>
      <c r="P868" s="142"/>
      <c r="Q868" s="142"/>
      <c r="R868" s="143"/>
      <c r="S868" s="142"/>
      <c r="T868" s="142"/>
      <c r="U868" s="142"/>
      <c r="V868" s="142"/>
      <c r="W868" s="142"/>
      <c r="X868" s="142"/>
      <c r="Y868" s="142"/>
      <c r="Z868" s="142"/>
      <c r="AA868" s="142"/>
      <c r="AB868" s="143"/>
      <c r="AC868" s="142"/>
      <c r="AD868" s="143"/>
      <c r="AE868" s="142"/>
      <c r="AF868" s="143"/>
    </row>
    <row r="869" spans="1:32" ht="15.75" customHeight="1" x14ac:dyDescent="0.2">
      <c r="A869" s="135"/>
      <c r="B869" s="155"/>
      <c r="C869" s="135"/>
      <c r="D869" s="136"/>
      <c r="E869" s="136"/>
      <c r="F869" s="182"/>
      <c r="G869" s="163"/>
      <c r="H869" s="138"/>
      <c r="I869" s="138"/>
      <c r="J869" s="139"/>
      <c r="K869" s="164"/>
      <c r="L869" s="240"/>
      <c r="M869" s="241"/>
      <c r="N869" s="136"/>
      <c r="O869" s="139"/>
      <c r="P869" s="142"/>
      <c r="Q869" s="142"/>
      <c r="R869" s="143"/>
      <c r="S869" s="142"/>
      <c r="T869" s="142"/>
      <c r="U869" s="142"/>
      <c r="V869" s="142"/>
      <c r="W869" s="142"/>
      <c r="X869" s="142"/>
      <c r="Y869" s="142"/>
      <c r="Z869" s="142"/>
      <c r="AA869" s="142"/>
      <c r="AB869" s="143"/>
      <c r="AC869" s="142"/>
      <c r="AD869" s="143"/>
      <c r="AE869" s="142"/>
      <c r="AF869" s="143"/>
    </row>
    <row r="870" spans="1:32" ht="15.75" customHeight="1" x14ac:dyDescent="0.2">
      <c r="A870" s="135"/>
      <c r="B870" s="155"/>
      <c r="C870" s="135"/>
      <c r="D870" s="136"/>
      <c r="E870" s="136"/>
      <c r="F870" s="182"/>
      <c r="G870" s="163"/>
      <c r="H870" s="138"/>
      <c r="I870" s="138"/>
      <c r="J870" s="139"/>
      <c r="K870" s="164"/>
      <c r="L870" s="240"/>
      <c r="M870" s="241"/>
      <c r="N870" s="136"/>
      <c r="O870" s="139"/>
      <c r="P870" s="142"/>
      <c r="Q870" s="142"/>
      <c r="R870" s="143"/>
      <c r="S870" s="142"/>
      <c r="T870" s="142"/>
      <c r="U870" s="142"/>
      <c r="V870" s="142"/>
      <c r="W870" s="142"/>
      <c r="X870" s="142"/>
      <c r="Y870" s="142"/>
      <c r="Z870" s="142"/>
      <c r="AA870" s="142"/>
      <c r="AB870" s="143"/>
      <c r="AC870" s="142"/>
      <c r="AD870" s="143"/>
      <c r="AE870" s="142"/>
      <c r="AF870" s="143"/>
    </row>
    <row r="871" spans="1:32" ht="15.75" customHeight="1" x14ac:dyDescent="0.2">
      <c r="A871" s="135"/>
      <c r="B871" s="155"/>
      <c r="C871" s="135"/>
      <c r="D871" s="136"/>
      <c r="E871" s="136"/>
      <c r="F871" s="182"/>
      <c r="G871" s="163"/>
      <c r="H871" s="138"/>
      <c r="I871" s="138"/>
      <c r="J871" s="139"/>
      <c r="K871" s="164"/>
      <c r="L871" s="240"/>
      <c r="M871" s="241"/>
      <c r="N871" s="136"/>
      <c r="O871" s="139"/>
      <c r="P871" s="142"/>
      <c r="Q871" s="142"/>
      <c r="R871" s="143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3"/>
      <c r="AC871" s="142"/>
      <c r="AD871" s="143"/>
      <c r="AE871" s="142"/>
      <c r="AF871" s="143"/>
    </row>
    <row r="872" spans="1:32" ht="15.75" customHeight="1" x14ac:dyDescent="0.2">
      <c r="A872" s="135"/>
      <c r="B872" s="155"/>
      <c r="C872" s="135"/>
      <c r="D872" s="136"/>
      <c r="E872" s="136"/>
      <c r="F872" s="182"/>
      <c r="G872" s="163"/>
      <c r="H872" s="138"/>
      <c r="I872" s="138"/>
      <c r="J872" s="139"/>
      <c r="K872" s="164"/>
      <c r="L872" s="240"/>
      <c r="M872" s="241"/>
      <c r="N872" s="136"/>
      <c r="O872" s="139"/>
      <c r="P872" s="142"/>
      <c r="Q872" s="142"/>
      <c r="R872" s="143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3"/>
      <c r="AC872" s="142"/>
      <c r="AD872" s="143"/>
      <c r="AE872" s="142"/>
      <c r="AF872" s="143"/>
    </row>
    <row r="873" spans="1:32" ht="15.75" customHeight="1" x14ac:dyDescent="0.2">
      <c r="A873" s="135"/>
      <c r="B873" s="155"/>
      <c r="C873" s="135"/>
      <c r="D873" s="136"/>
      <c r="E873" s="136"/>
      <c r="F873" s="182"/>
      <c r="G873" s="163"/>
      <c r="H873" s="138"/>
      <c r="I873" s="138"/>
      <c r="J873" s="139"/>
      <c r="K873" s="164"/>
      <c r="L873" s="240"/>
      <c r="M873" s="241"/>
      <c r="N873" s="136"/>
      <c r="O873" s="139"/>
      <c r="P873" s="142"/>
      <c r="Q873" s="142"/>
      <c r="R873" s="143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3"/>
      <c r="AC873" s="142"/>
      <c r="AD873" s="143"/>
      <c r="AE873" s="142"/>
      <c r="AF873" s="143"/>
    </row>
    <row r="874" spans="1:32" ht="15.75" customHeight="1" x14ac:dyDescent="0.2">
      <c r="A874" s="135"/>
      <c r="B874" s="155"/>
      <c r="C874" s="135"/>
      <c r="D874" s="136"/>
      <c r="E874" s="136"/>
      <c r="F874" s="182"/>
      <c r="G874" s="163"/>
      <c r="H874" s="138"/>
      <c r="I874" s="138"/>
      <c r="J874" s="139"/>
      <c r="K874" s="164"/>
      <c r="L874" s="240"/>
      <c r="M874" s="241"/>
      <c r="N874" s="136"/>
      <c r="O874" s="139"/>
      <c r="P874" s="142"/>
      <c r="Q874" s="142"/>
      <c r="R874" s="143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3"/>
      <c r="AC874" s="142"/>
      <c r="AD874" s="143"/>
      <c r="AE874" s="142"/>
      <c r="AF874" s="143"/>
    </row>
    <row r="875" spans="1:32" ht="15.75" customHeight="1" x14ac:dyDescent="0.2">
      <c r="A875" s="135"/>
      <c r="B875" s="155"/>
      <c r="C875" s="135"/>
      <c r="D875" s="136"/>
      <c r="E875" s="136"/>
      <c r="F875" s="182"/>
      <c r="G875" s="163"/>
      <c r="H875" s="138"/>
      <c r="I875" s="138"/>
      <c r="J875" s="139"/>
      <c r="K875" s="164"/>
      <c r="L875" s="240"/>
      <c r="M875" s="241"/>
      <c r="N875" s="136"/>
      <c r="O875" s="139"/>
      <c r="P875" s="142"/>
      <c r="Q875" s="142"/>
      <c r="R875" s="143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3"/>
      <c r="AC875" s="142"/>
      <c r="AD875" s="143"/>
      <c r="AE875" s="142"/>
      <c r="AF875" s="143"/>
    </row>
    <row r="876" spans="1:32" ht="15.75" customHeight="1" x14ac:dyDescent="0.2">
      <c r="A876" s="135"/>
      <c r="B876" s="155"/>
      <c r="C876" s="135"/>
      <c r="D876" s="136"/>
      <c r="E876" s="136"/>
      <c r="F876" s="182"/>
      <c r="G876" s="163"/>
      <c r="H876" s="138"/>
      <c r="I876" s="138"/>
      <c r="J876" s="139"/>
      <c r="K876" s="164"/>
      <c r="L876" s="240"/>
      <c r="M876" s="241"/>
      <c r="N876" s="136"/>
      <c r="O876" s="139"/>
      <c r="P876" s="142"/>
      <c r="Q876" s="142"/>
      <c r="R876" s="143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3"/>
      <c r="AC876" s="142"/>
      <c r="AD876" s="143"/>
      <c r="AE876" s="142"/>
      <c r="AF876" s="143"/>
    </row>
    <row r="877" spans="1:32" ht="15.75" customHeight="1" x14ac:dyDescent="0.2">
      <c r="A877" s="135"/>
      <c r="B877" s="155"/>
      <c r="C877" s="135"/>
      <c r="D877" s="136"/>
      <c r="E877" s="136"/>
      <c r="F877" s="182"/>
      <c r="G877" s="163"/>
      <c r="H877" s="138"/>
      <c r="I877" s="138"/>
      <c r="J877" s="139"/>
      <c r="K877" s="164"/>
      <c r="L877" s="240"/>
      <c r="M877" s="241"/>
      <c r="N877" s="136"/>
      <c r="O877" s="139"/>
      <c r="P877" s="142"/>
      <c r="Q877" s="142"/>
      <c r="R877" s="143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3"/>
      <c r="AC877" s="142"/>
      <c r="AD877" s="143"/>
      <c r="AE877" s="142"/>
      <c r="AF877" s="143"/>
    </row>
    <row r="878" spans="1:32" ht="15.75" customHeight="1" x14ac:dyDescent="0.2">
      <c r="A878" s="135"/>
      <c r="B878" s="155"/>
      <c r="C878" s="135"/>
      <c r="D878" s="136"/>
      <c r="E878" s="136"/>
      <c r="F878" s="182"/>
      <c r="G878" s="163"/>
      <c r="H878" s="138"/>
      <c r="I878" s="138"/>
      <c r="J878" s="139"/>
      <c r="K878" s="164"/>
      <c r="L878" s="240"/>
      <c r="M878" s="241"/>
      <c r="N878" s="136"/>
      <c r="O878" s="139"/>
      <c r="P878" s="142"/>
      <c r="Q878" s="142"/>
      <c r="R878" s="143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3"/>
      <c r="AC878" s="142"/>
      <c r="AD878" s="143"/>
      <c r="AE878" s="142"/>
      <c r="AF878" s="143"/>
    </row>
    <row r="879" spans="1:32" ht="15.75" customHeight="1" x14ac:dyDescent="0.2">
      <c r="A879" s="135"/>
      <c r="B879" s="155"/>
      <c r="C879" s="135"/>
      <c r="D879" s="136"/>
      <c r="E879" s="136"/>
      <c r="F879" s="182"/>
      <c r="G879" s="163"/>
      <c r="H879" s="138"/>
      <c r="I879" s="138"/>
      <c r="J879" s="139"/>
      <c r="K879" s="164"/>
      <c r="L879" s="240"/>
      <c r="M879" s="241"/>
      <c r="N879" s="136"/>
      <c r="O879" s="139"/>
      <c r="P879" s="142"/>
      <c r="Q879" s="142"/>
      <c r="R879" s="143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3"/>
      <c r="AC879" s="142"/>
      <c r="AD879" s="143"/>
      <c r="AE879" s="142"/>
      <c r="AF879" s="143"/>
    </row>
    <row r="880" spans="1:32" ht="15.75" customHeight="1" x14ac:dyDescent="0.2">
      <c r="A880" s="135"/>
      <c r="B880" s="155"/>
      <c r="C880" s="135"/>
      <c r="D880" s="136"/>
      <c r="E880" s="136"/>
      <c r="F880" s="182"/>
      <c r="G880" s="163"/>
      <c r="H880" s="138"/>
      <c r="I880" s="138"/>
      <c r="J880" s="139"/>
      <c r="K880" s="164"/>
      <c r="L880" s="240"/>
      <c r="M880" s="241"/>
      <c r="N880" s="136"/>
      <c r="O880" s="139"/>
      <c r="P880" s="142"/>
      <c r="Q880" s="142"/>
      <c r="R880" s="143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3"/>
      <c r="AC880" s="142"/>
      <c r="AD880" s="143"/>
      <c r="AE880" s="142"/>
      <c r="AF880" s="143"/>
    </row>
    <row r="881" spans="1:32" ht="15.75" customHeight="1" x14ac:dyDescent="0.2">
      <c r="A881" s="135"/>
      <c r="B881" s="155"/>
      <c r="C881" s="135"/>
      <c r="D881" s="136"/>
      <c r="E881" s="136"/>
      <c r="F881" s="182"/>
      <c r="G881" s="163"/>
      <c r="H881" s="138"/>
      <c r="I881" s="138"/>
      <c r="J881" s="139"/>
      <c r="K881" s="164"/>
      <c r="L881" s="240"/>
      <c r="M881" s="241"/>
      <c r="N881" s="136"/>
      <c r="O881" s="139"/>
      <c r="P881" s="142"/>
      <c r="Q881" s="142"/>
      <c r="R881" s="143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3"/>
      <c r="AC881" s="142"/>
      <c r="AD881" s="143"/>
      <c r="AE881" s="142"/>
      <c r="AF881" s="143"/>
    </row>
    <row r="882" spans="1:32" ht="15.75" customHeight="1" x14ac:dyDescent="0.2">
      <c r="A882" s="135"/>
      <c r="B882" s="155"/>
      <c r="C882" s="135"/>
      <c r="D882" s="136"/>
      <c r="E882" s="136"/>
      <c r="F882" s="182"/>
      <c r="G882" s="163"/>
      <c r="H882" s="138"/>
      <c r="I882" s="138"/>
      <c r="J882" s="139"/>
      <c r="K882" s="164"/>
      <c r="L882" s="240"/>
      <c r="M882" s="241"/>
      <c r="N882" s="136"/>
      <c r="O882" s="139"/>
      <c r="P882" s="142"/>
      <c r="Q882" s="142"/>
      <c r="R882" s="143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3"/>
      <c r="AC882" s="142"/>
      <c r="AD882" s="143"/>
      <c r="AE882" s="142"/>
      <c r="AF882" s="143"/>
    </row>
    <row r="883" spans="1:32" ht="15.75" customHeight="1" x14ac:dyDescent="0.2">
      <c r="A883" s="135"/>
      <c r="B883" s="155"/>
      <c r="C883" s="135"/>
      <c r="D883" s="136"/>
      <c r="E883" s="136"/>
      <c r="F883" s="182"/>
      <c r="G883" s="163"/>
      <c r="H883" s="138"/>
      <c r="I883" s="138"/>
      <c r="J883" s="139"/>
      <c r="K883" s="164"/>
      <c r="L883" s="240"/>
      <c r="M883" s="241"/>
      <c r="N883" s="136"/>
      <c r="O883" s="139"/>
      <c r="P883" s="142"/>
      <c r="Q883" s="142"/>
      <c r="R883" s="143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3"/>
      <c r="AC883" s="142"/>
      <c r="AD883" s="143"/>
      <c r="AE883" s="142"/>
      <c r="AF883" s="143"/>
    </row>
    <row r="884" spans="1:32" ht="15.75" customHeight="1" x14ac:dyDescent="0.2">
      <c r="A884" s="135"/>
      <c r="B884" s="155"/>
      <c r="C884" s="135"/>
      <c r="D884" s="136"/>
      <c r="E884" s="136"/>
      <c r="F884" s="182"/>
      <c r="G884" s="163"/>
      <c r="H884" s="138"/>
      <c r="I884" s="138"/>
      <c r="J884" s="139"/>
      <c r="K884" s="164"/>
      <c r="L884" s="240"/>
      <c r="M884" s="241"/>
      <c r="N884" s="136"/>
      <c r="O884" s="139"/>
      <c r="P884" s="142"/>
      <c r="Q884" s="142"/>
      <c r="R884" s="143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3"/>
      <c r="AC884" s="142"/>
      <c r="AD884" s="143"/>
      <c r="AE884" s="142"/>
      <c r="AF884" s="143"/>
    </row>
    <row r="885" spans="1:32" ht="15.75" customHeight="1" x14ac:dyDescent="0.2">
      <c r="A885" s="135"/>
      <c r="B885" s="155"/>
      <c r="C885" s="135"/>
      <c r="D885" s="136"/>
      <c r="E885" s="136"/>
      <c r="F885" s="182"/>
      <c r="G885" s="163"/>
      <c r="H885" s="138"/>
      <c r="I885" s="138"/>
      <c r="J885" s="139"/>
      <c r="K885" s="164"/>
      <c r="L885" s="240"/>
      <c r="M885" s="241"/>
      <c r="N885" s="136"/>
      <c r="O885" s="139"/>
      <c r="P885" s="142"/>
      <c r="Q885" s="142"/>
      <c r="R885" s="143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3"/>
      <c r="AC885" s="142"/>
      <c r="AD885" s="143"/>
      <c r="AE885" s="142"/>
      <c r="AF885" s="143"/>
    </row>
    <row r="886" spans="1:32" ht="15.75" customHeight="1" x14ac:dyDescent="0.2">
      <c r="A886" s="135"/>
      <c r="B886" s="155"/>
      <c r="C886" s="135"/>
      <c r="D886" s="136"/>
      <c r="E886" s="136"/>
      <c r="F886" s="182"/>
      <c r="G886" s="163"/>
      <c r="H886" s="138"/>
      <c r="I886" s="138"/>
      <c r="J886" s="139"/>
      <c r="K886" s="164"/>
      <c r="L886" s="240"/>
      <c r="M886" s="241"/>
      <c r="N886" s="136"/>
      <c r="O886" s="139"/>
      <c r="P886" s="142"/>
      <c r="Q886" s="142"/>
      <c r="R886" s="143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3"/>
      <c r="AC886" s="142"/>
      <c r="AD886" s="143"/>
      <c r="AE886" s="142"/>
      <c r="AF886" s="143"/>
    </row>
    <row r="887" spans="1:32" ht="15.75" customHeight="1" x14ac:dyDescent="0.2">
      <c r="A887" s="135"/>
      <c r="B887" s="155"/>
      <c r="C887" s="135"/>
      <c r="D887" s="136"/>
      <c r="E887" s="136"/>
      <c r="F887" s="182"/>
      <c r="G887" s="163"/>
      <c r="H887" s="138"/>
      <c r="I887" s="138"/>
      <c r="J887" s="139"/>
      <c r="K887" s="164"/>
      <c r="L887" s="240"/>
      <c r="M887" s="241"/>
      <c r="N887" s="136"/>
      <c r="O887" s="139"/>
      <c r="P887" s="142"/>
      <c r="Q887" s="142"/>
      <c r="R887" s="143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3"/>
      <c r="AC887" s="142"/>
      <c r="AD887" s="143"/>
      <c r="AE887" s="142"/>
      <c r="AF887" s="143"/>
    </row>
    <row r="888" spans="1:32" ht="15.75" customHeight="1" x14ac:dyDescent="0.2">
      <c r="A888" s="135"/>
      <c r="B888" s="155"/>
      <c r="C888" s="135"/>
      <c r="D888" s="136"/>
      <c r="E888" s="136"/>
      <c r="F888" s="182"/>
      <c r="G888" s="163"/>
      <c r="H888" s="138"/>
      <c r="I888" s="138"/>
      <c r="J888" s="139"/>
      <c r="K888" s="164"/>
      <c r="L888" s="240"/>
      <c r="M888" s="241"/>
      <c r="N888" s="136"/>
      <c r="O888" s="139"/>
      <c r="P888" s="142"/>
      <c r="Q888" s="142"/>
      <c r="R888" s="143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3"/>
      <c r="AC888" s="142"/>
      <c r="AD888" s="143"/>
      <c r="AE888" s="142"/>
      <c r="AF888" s="143"/>
    </row>
    <row r="889" spans="1:32" ht="15.75" customHeight="1" x14ac:dyDescent="0.2">
      <c r="A889" s="135"/>
      <c r="B889" s="155"/>
      <c r="C889" s="135"/>
      <c r="D889" s="136"/>
      <c r="E889" s="136"/>
      <c r="F889" s="182"/>
      <c r="G889" s="163"/>
      <c r="H889" s="138"/>
      <c r="I889" s="138"/>
      <c r="J889" s="139"/>
      <c r="K889" s="164"/>
      <c r="L889" s="240"/>
      <c r="M889" s="241"/>
      <c r="N889" s="136"/>
      <c r="O889" s="139"/>
      <c r="P889" s="142"/>
      <c r="Q889" s="142"/>
      <c r="R889" s="143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3"/>
      <c r="AC889" s="142"/>
      <c r="AD889" s="143"/>
      <c r="AE889" s="142"/>
      <c r="AF889" s="143"/>
    </row>
    <row r="890" spans="1:32" ht="15.75" customHeight="1" x14ac:dyDescent="0.2">
      <c r="A890" s="135"/>
      <c r="B890" s="155"/>
      <c r="C890" s="135"/>
      <c r="D890" s="136"/>
      <c r="E890" s="136"/>
      <c r="F890" s="182"/>
      <c r="G890" s="163"/>
      <c r="H890" s="138"/>
      <c r="I890" s="138"/>
      <c r="J890" s="139"/>
      <c r="K890" s="164"/>
      <c r="L890" s="240"/>
      <c r="M890" s="241"/>
      <c r="N890" s="136"/>
      <c r="O890" s="139"/>
      <c r="P890" s="142"/>
      <c r="Q890" s="142"/>
      <c r="R890" s="143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3"/>
      <c r="AC890" s="142"/>
      <c r="AD890" s="143"/>
      <c r="AE890" s="142"/>
      <c r="AF890" s="143"/>
    </row>
    <row r="891" spans="1:32" ht="15.75" customHeight="1" x14ac:dyDescent="0.2">
      <c r="A891" s="135"/>
      <c r="B891" s="155"/>
      <c r="C891" s="135"/>
      <c r="D891" s="136"/>
      <c r="E891" s="136"/>
      <c r="F891" s="182"/>
      <c r="G891" s="163"/>
      <c r="H891" s="138"/>
      <c r="I891" s="138"/>
      <c r="J891" s="139"/>
      <c r="K891" s="164"/>
      <c r="L891" s="240"/>
      <c r="M891" s="241"/>
      <c r="N891" s="136"/>
      <c r="O891" s="139"/>
      <c r="P891" s="142"/>
      <c r="Q891" s="142"/>
      <c r="R891" s="143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3"/>
      <c r="AC891" s="142"/>
      <c r="AD891" s="143"/>
      <c r="AE891" s="142"/>
      <c r="AF891" s="143"/>
    </row>
    <row r="892" spans="1:32" ht="15.75" customHeight="1" x14ac:dyDescent="0.2">
      <c r="A892" s="135"/>
      <c r="B892" s="155"/>
      <c r="C892" s="135"/>
      <c r="D892" s="136"/>
      <c r="E892" s="136"/>
      <c r="F892" s="182"/>
      <c r="G892" s="163"/>
      <c r="H892" s="138"/>
      <c r="I892" s="138"/>
      <c r="J892" s="139"/>
      <c r="K892" s="164"/>
      <c r="L892" s="240"/>
      <c r="M892" s="241"/>
      <c r="N892" s="136"/>
      <c r="O892" s="139"/>
      <c r="P892" s="142"/>
      <c r="Q892" s="142"/>
      <c r="R892" s="143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3"/>
      <c r="AC892" s="142"/>
      <c r="AD892" s="143"/>
      <c r="AE892" s="142"/>
      <c r="AF892" s="143"/>
    </row>
    <row r="893" spans="1:32" ht="15.75" customHeight="1" x14ac:dyDescent="0.2">
      <c r="A893" s="135"/>
      <c r="B893" s="155"/>
      <c r="C893" s="135"/>
      <c r="D893" s="136"/>
      <c r="E893" s="136"/>
      <c r="F893" s="182"/>
      <c r="G893" s="163"/>
      <c r="H893" s="138"/>
      <c r="I893" s="138"/>
      <c r="J893" s="139"/>
      <c r="K893" s="164"/>
      <c r="L893" s="240"/>
      <c r="M893" s="241"/>
      <c r="N893" s="136"/>
      <c r="O893" s="139"/>
      <c r="P893" s="142"/>
      <c r="Q893" s="142"/>
      <c r="R893" s="143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3"/>
      <c r="AC893" s="142"/>
      <c r="AD893" s="143"/>
      <c r="AE893" s="142"/>
      <c r="AF893" s="143"/>
    </row>
    <row r="894" spans="1:32" ht="15.75" customHeight="1" x14ac:dyDescent="0.2">
      <c r="A894" s="135"/>
      <c r="B894" s="155"/>
      <c r="C894" s="135"/>
      <c r="D894" s="136"/>
      <c r="E894" s="136"/>
      <c r="F894" s="182"/>
      <c r="G894" s="163"/>
      <c r="H894" s="138"/>
      <c r="I894" s="138"/>
      <c r="J894" s="139"/>
      <c r="K894" s="164"/>
      <c r="L894" s="240"/>
      <c r="M894" s="241"/>
      <c r="N894" s="136"/>
      <c r="O894" s="139"/>
      <c r="P894" s="142"/>
      <c r="Q894" s="142"/>
      <c r="R894" s="143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3"/>
      <c r="AC894" s="142"/>
      <c r="AD894" s="143"/>
      <c r="AE894" s="142"/>
      <c r="AF894" s="143"/>
    </row>
    <row r="895" spans="1:32" ht="15.75" customHeight="1" x14ac:dyDescent="0.2">
      <c r="A895" s="135"/>
      <c r="B895" s="155"/>
      <c r="C895" s="135"/>
      <c r="D895" s="136"/>
      <c r="E895" s="136"/>
      <c r="F895" s="182"/>
      <c r="G895" s="163"/>
      <c r="H895" s="138"/>
      <c r="I895" s="138"/>
      <c r="J895" s="139"/>
      <c r="K895" s="164"/>
      <c r="L895" s="240"/>
      <c r="M895" s="241"/>
      <c r="N895" s="136"/>
      <c r="O895" s="139"/>
      <c r="P895" s="142"/>
      <c r="Q895" s="142"/>
      <c r="R895" s="143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3"/>
      <c r="AC895" s="142"/>
      <c r="AD895" s="143"/>
      <c r="AE895" s="142"/>
      <c r="AF895" s="143"/>
    </row>
    <row r="896" spans="1:32" ht="15.75" customHeight="1" x14ac:dyDescent="0.2">
      <c r="A896" s="135"/>
      <c r="B896" s="155"/>
      <c r="C896" s="135"/>
      <c r="D896" s="136"/>
      <c r="E896" s="136"/>
      <c r="F896" s="182"/>
      <c r="G896" s="163"/>
      <c r="H896" s="138"/>
      <c r="I896" s="138"/>
      <c r="J896" s="139"/>
      <c r="K896" s="164"/>
      <c r="L896" s="240"/>
      <c r="M896" s="241"/>
      <c r="N896" s="136"/>
      <c r="O896" s="139"/>
      <c r="P896" s="142"/>
      <c r="Q896" s="142"/>
      <c r="R896" s="143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3"/>
      <c r="AC896" s="142"/>
      <c r="AD896" s="143"/>
      <c r="AE896" s="142"/>
      <c r="AF896" s="143"/>
    </row>
    <row r="897" spans="1:32" ht="15.75" customHeight="1" x14ac:dyDescent="0.2">
      <c r="A897" s="135"/>
      <c r="B897" s="155"/>
      <c r="C897" s="135"/>
      <c r="D897" s="136"/>
      <c r="E897" s="136"/>
      <c r="F897" s="182"/>
      <c r="G897" s="163"/>
      <c r="H897" s="138"/>
      <c r="I897" s="138"/>
      <c r="J897" s="139"/>
      <c r="K897" s="164"/>
      <c r="L897" s="240"/>
      <c r="M897" s="241"/>
      <c r="N897" s="136"/>
      <c r="O897" s="139"/>
      <c r="P897" s="142"/>
      <c r="Q897" s="142"/>
      <c r="R897" s="143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3"/>
      <c r="AC897" s="142"/>
      <c r="AD897" s="143"/>
      <c r="AE897" s="142"/>
      <c r="AF897" s="143"/>
    </row>
    <row r="898" spans="1:32" ht="15.75" customHeight="1" x14ac:dyDescent="0.2">
      <c r="A898" s="135"/>
      <c r="B898" s="155"/>
      <c r="C898" s="135"/>
      <c r="D898" s="136"/>
      <c r="E898" s="136"/>
      <c r="F898" s="182"/>
      <c r="G898" s="163"/>
      <c r="H898" s="138"/>
      <c r="I898" s="138"/>
      <c r="J898" s="139"/>
      <c r="K898" s="164"/>
      <c r="L898" s="240"/>
      <c r="M898" s="241"/>
      <c r="N898" s="136"/>
      <c r="O898" s="139"/>
      <c r="P898" s="142"/>
      <c r="Q898" s="142"/>
      <c r="R898" s="143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3"/>
      <c r="AC898" s="142"/>
      <c r="AD898" s="143"/>
      <c r="AE898" s="142"/>
      <c r="AF898" s="143"/>
    </row>
    <row r="899" spans="1:32" ht="15.75" customHeight="1" x14ac:dyDescent="0.2">
      <c r="A899" s="135"/>
      <c r="B899" s="155"/>
      <c r="C899" s="135"/>
      <c r="D899" s="136"/>
      <c r="E899" s="136"/>
      <c r="F899" s="182"/>
      <c r="G899" s="163"/>
      <c r="H899" s="138"/>
      <c r="I899" s="138"/>
      <c r="J899" s="139"/>
      <c r="K899" s="164"/>
      <c r="L899" s="240"/>
      <c r="M899" s="241"/>
      <c r="N899" s="136"/>
      <c r="O899" s="139"/>
      <c r="P899" s="142"/>
      <c r="Q899" s="142"/>
      <c r="R899" s="143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3"/>
      <c r="AC899" s="142"/>
      <c r="AD899" s="143"/>
      <c r="AE899" s="142"/>
      <c r="AF899" s="143"/>
    </row>
    <row r="900" spans="1:32" ht="15.75" customHeight="1" x14ac:dyDescent="0.2">
      <c r="A900" s="135"/>
      <c r="B900" s="155"/>
      <c r="C900" s="135"/>
      <c r="D900" s="136"/>
      <c r="E900" s="136"/>
      <c r="F900" s="182"/>
      <c r="G900" s="163"/>
      <c r="H900" s="138"/>
      <c r="I900" s="138"/>
      <c r="J900" s="139"/>
      <c r="K900" s="164"/>
      <c r="L900" s="240"/>
      <c r="M900" s="241"/>
      <c r="N900" s="136"/>
      <c r="O900" s="139"/>
      <c r="P900" s="142"/>
      <c r="Q900" s="142"/>
      <c r="R900" s="143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3"/>
      <c r="AC900" s="142"/>
      <c r="AD900" s="143"/>
      <c r="AE900" s="142"/>
      <c r="AF900" s="143"/>
    </row>
    <row r="901" spans="1:32" ht="15.75" customHeight="1" x14ac:dyDescent="0.2">
      <c r="A901" s="135"/>
      <c r="B901" s="155"/>
      <c r="C901" s="135"/>
      <c r="D901" s="136"/>
      <c r="E901" s="136"/>
      <c r="F901" s="182"/>
      <c r="G901" s="163"/>
      <c r="H901" s="138"/>
      <c r="I901" s="138"/>
      <c r="J901" s="139"/>
      <c r="K901" s="164"/>
      <c r="L901" s="240"/>
      <c r="M901" s="241"/>
      <c r="N901" s="136"/>
      <c r="O901" s="139"/>
      <c r="P901" s="142"/>
      <c r="Q901" s="142"/>
      <c r="R901" s="143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3"/>
      <c r="AC901" s="142"/>
      <c r="AD901" s="143"/>
      <c r="AE901" s="142"/>
      <c r="AF901" s="143"/>
    </row>
    <row r="902" spans="1:32" ht="15.75" customHeight="1" x14ac:dyDescent="0.2">
      <c r="A902" s="135"/>
      <c r="B902" s="155"/>
      <c r="C902" s="135"/>
      <c r="D902" s="136"/>
      <c r="E902" s="136"/>
      <c r="F902" s="182"/>
      <c r="G902" s="163"/>
      <c r="H902" s="138"/>
      <c r="I902" s="138"/>
      <c r="J902" s="139"/>
      <c r="K902" s="164"/>
      <c r="L902" s="240"/>
      <c r="M902" s="241"/>
      <c r="N902" s="136"/>
      <c r="O902" s="139"/>
      <c r="P902" s="142"/>
      <c r="Q902" s="142"/>
      <c r="R902" s="143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3"/>
      <c r="AC902" s="142"/>
      <c r="AD902" s="143"/>
      <c r="AE902" s="142"/>
      <c r="AF902" s="143"/>
    </row>
    <row r="903" spans="1:32" ht="15.75" customHeight="1" x14ac:dyDescent="0.2">
      <c r="A903" s="135"/>
      <c r="B903" s="155"/>
      <c r="C903" s="135"/>
      <c r="D903" s="136"/>
      <c r="E903" s="136"/>
      <c r="F903" s="182"/>
      <c r="G903" s="163"/>
      <c r="H903" s="138"/>
      <c r="I903" s="138"/>
      <c r="J903" s="139"/>
      <c r="K903" s="164"/>
      <c r="L903" s="240"/>
      <c r="M903" s="241"/>
      <c r="N903" s="136"/>
      <c r="O903" s="139"/>
      <c r="P903" s="142"/>
      <c r="Q903" s="142"/>
      <c r="R903" s="143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3"/>
      <c r="AC903" s="142"/>
      <c r="AD903" s="143"/>
      <c r="AE903" s="142"/>
      <c r="AF903" s="143"/>
    </row>
    <row r="904" spans="1:32" ht="15.75" customHeight="1" x14ac:dyDescent="0.2">
      <c r="A904" s="135"/>
      <c r="B904" s="155"/>
      <c r="C904" s="135"/>
      <c r="D904" s="136"/>
      <c r="E904" s="136"/>
      <c r="F904" s="182"/>
      <c r="G904" s="163"/>
      <c r="H904" s="138"/>
      <c r="I904" s="138"/>
      <c r="J904" s="139"/>
      <c r="K904" s="164"/>
      <c r="L904" s="240"/>
      <c r="M904" s="241"/>
      <c r="N904" s="136"/>
      <c r="O904" s="139"/>
      <c r="P904" s="142"/>
      <c r="Q904" s="142"/>
      <c r="R904" s="143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3"/>
      <c r="AC904" s="142"/>
      <c r="AD904" s="143"/>
      <c r="AE904" s="142"/>
      <c r="AF904" s="143"/>
    </row>
    <row r="905" spans="1:32" ht="15.75" customHeight="1" x14ac:dyDescent="0.2">
      <c r="A905" s="135"/>
      <c r="B905" s="155"/>
      <c r="C905" s="135"/>
      <c r="D905" s="136"/>
      <c r="E905" s="136"/>
      <c r="F905" s="182"/>
      <c r="G905" s="163"/>
      <c r="H905" s="138"/>
      <c r="I905" s="138"/>
      <c r="J905" s="139"/>
      <c r="K905" s="164"/>
      <c r="L905" s="240"/>
      <c r="M905" s="241"/>
      <c r="N905" s="136"/>
      <c r="O905" s="139"/>
      <c r="P905" s="142"/>
      <c r="Q905" s="142"/>
      <c r="R905" s="143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3"/>
      <c r="AC905" s="142"/>
      <c r="AD905" s="143"/>
      <c r="AE905" s="142"/>
      <c r="AF905" s="143"/>
    </row>
    <row r="906" spans="1:32" ht="15.75" customHeight="1" x14ac:dyDescent="0.2">
      <c r="A906" s="135"/>
      <c r="B906" s="155"/>
      <c r="C906" s="135"/>
      <c r="D906" s="136"/>
      <c r="E906" s="136"/>
      <c r="F906" s="182"/>
      <c r="G906" s="163"/>
      <c r="H906" s="138"/>
      <c r="I906" s="138"/>
      <c r="J906" s="139"/>
      <c r="K906" s="164"/>
      <c r="L906" s="240"/>
      <c r="M906" s="241"/>
      <c r="N906" s="136"/>
      <c r="O906" s="139"/>
      <c r="P906" s="142"/>
      <c r="Q906" s="142"/>
      <c r="R906" s="143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3"/>
      <c r="AC906" s="142"/>
      <c r="AD906" s="143"/>
      <c r="AE906" s="142"/>
      <c r="AF906" s="143"/>
    </row>
    <row r="907" spans="1:32" ht="15.75" customHeight="1" x14ac:dyDescent="0.2">
      <c r="A907" s="135"/>
      <c r="B907" s="155"/>
      <c r="C907" s="135"/>
      <c r="D907" s="136"/>
      <c r="E907" s="136"/>
      <c r="F907" s="182"/>
      <c r="G907" s="163"/>
      <c r="H907" s="138"/>
      <c r="I907" s="138"/>
      <c r="J907" s="139"/>
      <c r="K907" s="164"/>
      <c r="L907" s="240"/>
      <c r="M907" s="241"/>
      <c r="N907" s="136"/>
      <c r="O907" s="139"/>
      <c r="P907" s="142"/>
      <c r="Q907" s="142"/>
      <c r="R907" s="143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3"/>
      <c r="AC907" s="142"/>
      <c r="AD907" s="143"/>
      <c r="AE907" s="142"/>
      <c r="AF907" s="143"/>
    </row>
    <row r="908" spans="1:32" ht="15.75" customHeight="1" x14ac:dyDescent="0.2">
      <c r="A908" s="135"/>
      <c r="B908" s="155"/>
      <c r="C908" s="135"/>
      <c r="D908" s="136"/>
      <c r="E908" s="136"/>
      <c r="F908" s="182"/>
      <c r="G908" s="163"/>
      <c r="H908" s="138"/>
      <c r="I908" s="138"/>
      <c r="J908" s="139"/>
      <c r="K908" s="164"/>
      <c r="L908" s="240"/>
      <c r="M908" s="241"/>
      <c r="N908" s="136"/>
      <c r="O908" s="139"/>
      <c r="P908" s="142"/>
      <c r="Q908" s="142"/>
      <c r="R908" s="143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3"/>
      <c r="AC908" s="142"/>
      <c r="AD908" s="143"/>
      <c r="AE908" s="142"/>
      <c r="AF908" s="143"/>
    </row>
    <row r="909" spans="1:32" ht="15.75" customHeight="1" x14ac:dyDescent="0.2">
      <c r="A909" s="135"/>
      <c r="B909" s="155"/>
      <c r="C909" s="135"/>
      <c r="D909" s="136"/>
      <c r="E909" s="136"/>
      <c r="F909" s="182"/>
      <c r="G909" s="163"/>
      <c r="H909" s="138"/>
      <c r="I909" s="138"/>
      <c r="J909" s="139"/>
      <c r="K909" s="164"/>
      <c r="L909" s="240"/>
      <c r="M909" s="241"/>
      <c r="N909" s="136"/>
      <c r="O909" s="139"/>
      <c r="P909" s="142"/>
      <c r="Q909" s="142"/>
      <c r="R909" s="143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3"/>
      <c r="AC909" s="142"/>
      <c r="AD909" s="143"/>
      <c r="AE909" s="142"/>
      <c r="AF909" s="143"/>
    </row>
    <row r="910" spans="1:32" ht="15.75" customHeight="1" x14ac:dyDescent="0.2">
      <c r="A910" s="135"/>
      <c r="B910" s="155"/>
      <c r="C910" s="135"/>
      <c r="D910" s="136"/>
      <c r="E910" s="136"/>
      <c r="F910" s="182"/>
      <c r="G910" s="163"/>
      <c r="H910" s="138"/>
      <c r="I910" s="138"/>
      <c r="J910" s="139"/>
      <c r="K910" s="164"/>
      <c r="L910" s="240"/>
      <c r="M910" s="241"/>
      <c r="N910" s="136"/>
      <c r="O910" s="139"/>
      <c r="P910" s="142"/>
      <c r="Q910" s="142"/>
      <c r="R910" s="143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3"/>
      <c r="AC910" s="142"/>
      <c r="AD910" s="143"/>
      <c r="AE910" s="142"/>
      <c r="AF910" s="143"/>
    </row>
    <row r="911" spans="1:32" ht="15.75" customHeight="1" x14ac:dyDescent="0.2">
      <c r="A911" s="135"/>
      <c r="B911" s="155"/>
      <c r="C911" s="135"/>
      <c r="D911" s="136"/>
      <c r="E911" s="136"/>
      <c r="F911" s="182"/>
      <c r="G911" s="163"/>
      <c r="H911" s="138"/>
      <c r="I911" s="138"/>
      <c r="J911" s="139"/>
      <c r="K911" s="164"/>
      <c r="L911" s="240"/>
      <c r="M911" s="241"/>
      <c r="N911" s="136"/>
      <c r="O911" s="139"/>
      <c r="P911" s="142"/>
      <c r="Q911" s="142"/>
      <c r="R911" s="143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3"/>
      <c r="AC911" s="142"/>
      <c r="AD911" s="143"/>
      <c r="AE911" s="142"/>
      <c r="AF911" s="143"/>
    </row>
    <row r="912" spans="1:32" ht="15.75" customHeight="1" x14ac:dyDescent="0.2">
      <c r="A912" s="135"/>
      <c r="B912" s="155"/>
      <c r="C912" s="135"/>
      <c r="D912" s="136"/>
      <c r="E912" s="136"/>
      <c r="F912" s="182"/>
      <c r="G912" s="163"/>
      <c r="H912" s="138"/>
      <c r="I912" s="138"/>
      <c r="J912" s="139"/>
      <c r="K912" s="164"/>
      <c r="L912" s="240"/>
      <c r="M912" s="241"/>
      <c r="N912" s="136"/>
      <c r="O912" s="139"/>
      <c r="P912" s="142"/>
      <c r="Q912" s="142"/>
      <c r="R912" s="143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3"/>
      <c r="AC912" s="142"/>
      <c r="AD912" s="143"/>
      <c r="AE912" s="142"/>
      <c r="AF912" s="143"/>
    </row>
    <row r="913" spans="1:32" ht="15.75" customHeight="1" x14ac:dyDescent="0.2">
      <c r="A913" s="135"/>
      <c r="B913" s="155"/>
      <c r="C913" s="135"/>
      <c r="D913" s="136"/>
      <c r="E913" s="136"/>
      <c r="F913" s="182"/>
      <c r="G913" s="163"/>
      <c r="H913" s="138"/>
      <c r="I913" s="138"/>
      <c r="J913" s="139"/>
      <c r="K913" s="164"/>
      <c r="L913" s="240"/>
      <c r="M913" s="241"/>
      <c r="N913" s="136"/>
      <c r="O913" s="139"/>
      <c r="P913" s="142"/>
      <c r="Q913" s="142"/>
      <c r="R913" s="143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3"/>
      <c r="AC913" s="142"/>
      <c r="AD913" s="143"/>
      <c r="AE913" s="142"/>
      <c r="AF913" s="143"/>
    </row>
    <row r="914" spans="1:32" ht="15.75" customHeight="1" x14ac:dyDescent="0.2">
      <c r="A914" s="135"/>
      <c r="B914" s="155"/>
      <c r="C914" s="135"/>
      <c r="D914" s="136"/>
      <c r="E914" s="136"/>
      <c r="F914" s="182"/>
      <c r="G914" s="163"/>
      <c r="H914" s="138"/>
      <c r="I914" s="138"/>
      <c r="J914" s="139"/>
      <c r="K914" s="164"/>
      <c r="L914" s="240"/>
      <c r="M914" s="241"/>
      <c r="N914" s="136"/>
      <c r="O914" s="139"/>
      <c r="P914" s="142"/>
      <c r="Q914" s="142"/>
      <c r="R914" s="143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3"/>
      <c r="AC914" s="142"/>
      <c r="AD914" s="143"/>
      <c r="AE914" s="142"/>
      <c r="AF914" s="143"/>
    </row>
    <row r="915" spans="1:32" ht="15.75" customHeight="1" x14ac:dyDescent="0.2">
      <c r="A915" s="135"/>
      <c r="B915" s="155"/>
      <c r="C915" s="135"/>
      <c r="D915" s="136"/>
      <c r="E915" s="136"/>
      <c r="F915" s="182"/>
      <c r="G915" s="163"/>
      <c r="H915" s="138"/>
      <c r="I915" s="138"/>
      <c r="J915" s="139"/>
      <c r="K915" s="164"/>
      <c r="L915" s="240"/>
      <c r="M915" s="241"/>
      <c r="N915" s="136"/>
      <c r="O915" s="139"/>
      <c r="P915" s="142"/>
      <c r="Q915" s="142"/>
      <c r="R915" s="143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3"/>
      <c r="AC915" s="142"/>
      <c r="AD915" s="143"/>
      <c r="AE915" s="142"/>
      <c r="AF915" s="143"/>
    </row>
    <row r="916" spans="1:32" ht="15.75" customHeight="1" x14ac:dyDescent="0.2">
      <c r="A916" s="135"/>
      <c r="B916" s="155"/>
      <c r="C916" s="135"/>
      <c r="D916" s="136"/>
      <c r="E916" s="136"/>
      <c r="F916" s="182"/>
      <c r="G916" s="163"/>
      <c r="H916" s="138"/>
      <c r="I916" s="138"/>
      <c r="J916" s="139"/>
      <c r="K916" s="164"/>
      <c r="L916" s="240"/>
      <c r="M916" s="241"/>
      <c r="N916" s="136"/>
      <c r="O916" s="139"/>
      <c r="P916" s="142"/>
      <c r="Q916" s="142"/>
      <c r="R916" s="143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3"/>
      <c r="AC916" s="142"/>
      <c r="AD916" s="143"/>
      <c r="AE916" s="142"/>
      <c r="AF916" s="143"/>
    </row>
    <row r="917" spans="1:32" ht="15.75" customHeight="1" x14ac:dyDescent="0.2">
      <c r="A917" s="135"/>
      <c r="B917" s="155"/>
      <c r="C917" s="135"/>
      <c r="D917" s="136"/>
      <c r="E917" s="136"/>
      <c r="F917" s="182"/>
      <c r="G917" s="163"/>
      <c r="H917" s="138"/>
      <c r="I917" s="138"/>
      <c r="J917" s="139"/>
      <c r="K917" s="164"/>
      <c r="L917" s="240"/>
      <c r="M917" s="241"/>
      <c r="N917" s="136"/>
      <c r="O917" s="139"/>
      <c r="P917" s="142"/>
      <c r="Q917" s="142"/>
      <c r="R917" s="143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3"/>
      <c r="AC917" s="142"/>
      <c r="AD917" s="143"/>
      <c r="AE917" s="142"/>
      <c r="AF917" s="143"/>
    </row>
    <row r="918" spans="1:32" ht="15.75" customHeight="1" x14ac:dyDescent="0.2">
      <c r="A918" s="135"/>
      <c r="B918" s="155"/>
      <c r="C918" s="135"/>
      <c r="D918" s="136"/>
      <c r="E918" s="136"/>
      <c r="F918" s="182"/>
      <c r="G918" s="163"/>
      <c r="H918" s="138"/>
      <c r="I918" s="138"/>
      <c r="J918" s="139"/>
      <c r="K918" s="164"/>
      <c r="L918" s="240"/>
      <c r="M918" s="241"/>
      <c r="N918" s="136"/>
      <c r="O918" s="139"/>
      <c r="P918" s="142"/>
      <c r="Q918" s="142"/>
      <c r="R918" s="143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3"/>
      <c r="AC918" s="142"/>
      <c r="AD918" s="143"/>
      <c r="AE918" s="142"/>
      <c r="AF918" s="143"/>
    </row>
    <row r="919" spans="1:32" ht="15.75" customHeight="1" x14ac:dyDescent="0.2">
      <c r="A919" s="135"/>
      <c r="B919" s="155"/>
      <c r="C919" s="135"/>
      <c r="D919" s="136"/>
      <c r="E919" s="136"/>
      <c r="F919" s="182"/>
      <c r="G919" s="163"/>
      <c r="H919" s="138"/>
      <c r="I919" s="138"/>
      <c r="J919" s="139"/>
      <c r="K919" s="164"/>
      <c r="L919" s="240"/>
      <c r="M919" s="241"/>
      <c r="N919" s="136"/>
      <c r="O919" s="139"/>
      <c r="P919" s="142"/>
      <c r="Q919" s="142"/>
      <c r="R919" s="143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3"/>
      <c r="AC919" s="142"/>
      <c r="AD919" s="143"/>
      <c r="AE919" s="142"/>
      <c r="AF919" s="143"/>
    </row>
    <row r="920" spans="1:32" ht="15.75" customHeight="1" x14ac:dyDescent="0.2">
      <c r="A920" s="135"/>
      <c r="B920" s="155"/>
      <c r="C920" s="135"/>
      <c r="D920" s="136"/>
      <c r="E920" s="136"/>
      <c r="F920" s="182"/>
      <c r="G920" s="163"/>
      <c r="H920" s="138"/>
      <c r="I920" s="138"/>
      <c r="J920" s="139"/>
      <c r="K920" s="164"/>
      <c r="L920" s="240"/>
      <c r="M920" s="241"/>
      <c r="N920" s="136"/>
      <c r="O920" s="139"/>
      <c r="P920" s="142"/>
      <c r="Q920" s="142"/>
      <c r="R920" s="143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3"/>
      <c r="AC920" s="142"/>
      <c r="AD920" s="143"/>
      <c r="AE920" s="142"/>
      <c r="AF920" s="143"/>
    </row>
    <row r="921" spans="1:32" ht="15.75" customHeight="1" x14ac:dyDescent="0.2">
      <c r="A921" s="135"/>
      <c r="B921" s="155"/>
      <c r="C921" s="135"/>
      <c r="D921" s="136"/>
      <c r="E921" s="136"/>
      <c r="F921" s="182"/>
      <c r="G921" s="163"/>
      <c r="H921" s="138"/>
      <c r="I921" s="138"/>
      <c r="J921" s="139"/>
      <c r="K921" s="164"/>
      <c r="L921" s="240"/>
      <c r="M921" s="241"/>
      <c r="N921" s="136"/>
      <c r="O921" s="139"/>
      <c r="P921" s="142"/>
      <c r="Q921" s="142"/>
      <c r="R921" s="143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3"/>
      <c r="AC921" s="142"/>
      <c r="AD921" s="143"/>
      <c r="AE921" s="142"/>
      <c r="AF921" s="143"/>
    </row>
    <row r="922" spans="1:32" ht="15.75" customHeight="1" x14ac:dyDescent="0.2">
      <c r="A922" s="135"/>
      <c r="B922" s="155"/>
      <c r="C922" s="135"/>
      <c r="D922" s="136"/>
      <c r="E922" s="136"/>
      <c r="F922" s="182"/>
      <c r="G922" s="163"/>
      <c r="H922" s="138"/>
      <c r="I922" s="138"/>
      <c r="J922" s="139"/>
      <c r="K922" s="164"/>
      <c r="L922" s="240"/>
      <c r="M922" s="241"/>
      <c r="N922" s="136"/>
      <c r="O922" s="139"/>
      <c r="P922" s="142"/>
      <c r="Q922" s="142"/>
      <c r="R922" s="143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3"/>
      <c r="AC922" s="142"/>
      <c r="AD922" s="143"/>
      <c r="AE922" s="142"/>
      <c r="AF922" s="143"/>
    </row>
    <row r="923" spans="1:32" ht="15.75" customHeight="1" x14ac:dyDescent="0.2">
      <c r="A923" s="135"/>
      <c r="B923" s="155"/>
      <c r="C923" s="135"/>
      <c r="D923" s="136"/>
      <c r="E923" s="136"/>
      <c r="F923" s="182"/>
      <c r="G923" s="163"/>
      <c r="H923" s="138"/>
      <c r="I923" s="138"/>
      <c r="J923" s="139"/>
      <c r="K923" s="164"/>
      <c r="L923" s="240"/>
      <c r="M923" s="241"/>
      <c r="N923" s="136"/>
      <c r="O923" s="139"/>
      <c r="P923" s="142"/>
      <c r="Q923" s="142"/>
      <c r="R923" s="143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3"/>
      <c r="AC923" s="142"/>
      <c r="AD923" s="143"/>
      <c r="AE923" s="142"/>
      <c r="AF923" s="143"/>
    </row>
    <row r="924" spans="1:32" ht="15.75" customHeight="1" x14ac:dyDescent="0.2">
      <c r="A924" s="135"/>
      <c r="B924" s="155"/>
      <c r="C924" s="135"/>
      <c r="D924" s="136"/>
      <c r="E924" s="136"/>
      <c r="F924" s="182"/>
      <c r="G924" s="163"/>
      <c r="H924" s="138"/>
      <c r="I924" s="138"/>
      <c r="J924" s="139"/>
      <c r="K924" s="164"/>
      <c r="L924" s="240"/>
      <c r="M924" s="241"/>
      <c r="N924" s="136"/>
      <c r="O924" s="139"/>
      <c r="P924" s="142"/>
      <c r="Q924" s="142"/>
      <c r="R924" s="143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3"/>
      <c r="AC924" s="142"/>
      <c r="AD924" s="143"/>
      <c r="AE924" s="142"/>
      <c r="AF924" s="143"/>
    </row>
    <row r="925" spans="1:32" ht="15.75" customHeight="1" x14ac:dyDescent="0.2">
      <c r="A925" s="135"/>
      <c r="B925" s="155"/>
      <c r="C925" s="135"/>
      <c r="D925" s="136"/>
      <c r="E925" s="136"/>
      <c r="F925" s="182"/>
      <c r="G925" s="163"/>
      <c r="H925" s="138"/>
      <c r="I925" s="138"/>
      <c r="J925" s="139"/>
      <c r="K925" s="164"/>
      <c r="L925" s="240"/>
      <c r="M925" s="241"/>
      <c r="N925" s="136"/>
      <c r="O925" s="139"/>
      <c r="P925" s="142"/>
      <c r="Q925" s="142"/>
      <c r="R925" s="143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3"/>
      <c r="AC925" s="142"/>
      <c r="AD925" s="143"/>
      <c r="AE925" s="142"/>
      <c r="AF925" s="143"/>
    </row>
    <row r="926" spans="1:32" ht="15.75" customHeight="1" x14ac:dyDescent="0.2">
      <c r="A926" s="135"/>
      <c r="B926" s="155"/>
      <c r="C926" s="135"/>
      <c r="D926" s="136"/>
      <c r="E926" s="136"/>
      <c r="F926" s="182"/>
      <c r="G926" s="163"/>
      <c r="H926" s="138"/>
      <c r="I926" s="138"/>
      <c r="J926" s="139"/>
      <c r="K926" s="164"/>
      <c r="L926" s="240"/>
      <c r="M926" s="241"/>
      <c r="N926" s="136"/>
      <c r="O926" s="139"/>
      <c r="P926" s="142"/>
      <c r="Q926" s="142"/>
      <c r="R926" s="143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3"/>
      <c r="AC926" s="142"/>
      <c r="AD926" s="143"/>
      <c r="AE926" s="142"/>
      <c r="AF926" s="143"/>
    </row>
    <row r="927" spans="1:32" ht="15.75" customHeight="1" x14ac:dyDescent="0.2">
      <c r="A927" s="135"/>
      <c r="B927" s="155"/>
      <c r="C927" s="135"/>
      <c r="D927" s="136"/>
      <c r="E927" s="136"/>
      <c r="F927" s="182"/>
      <c r="G927" s="163"/>
      <c r="H927" s="138"/>
      <c r="I927" s="138"/>
      <c r="J927" s="139"/>
      <c r="K927" s="164"/>
      <c r="L927" s="240"/>
      <c r="M927" s="241"/>
      <c r="N927" s="136"/>
      <c r="O927" s="139"/>
      <c r="P927" s="142"/>
      <c r="Q927" s="142"/>
      <c r="R927" s="143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3"/>
      <c r="AC927" s="142"/>
      <c r="AD927" s="143"/>
      <c r="AE927" s="142"/>
      <c r="AF927" s="143"/>
    </row>
    <row r="928" spans="1:32" ht="15.75" customHeight="1" x14ac:dyDescent="0.2">
      <c r="A928" s="135"/>
      <c r="B928" s="155"/>
      <c r="C928" s="135"/>
      <c r="D928" s="136"/>
      <c r="E928" s="136"/>
      <c r="F928" s="182"/>
      <c r="G928" s="163"/>
      <c r="H928" s="138"/>
      <c r="I928" s="138"/>
      <c r="J928" s="139"/>
      <c r="K928" s="164"/>
      <c r="L928" s="240"/>
      <c r="M928" s="241"/>
      <c r="N928" s="136"/>
      <c r="O928" s="139"/>
      <c r="P928" s="142"/>
      <c r="Q928" s="142"/>
      <c r="R928" s="143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3"/>
      <c r="AC928" s="142"/>
      <c r="AD928" s="143"/>
      <c r="AE928" s="142"/>
      <c r="AF928" s="143"/>
    </row>
    <row r="929" spans="1:32" ht="15.75" customHeight="1" x14ac:dyDescent="0.2">
      <c r="A929" s="135"/>
      <c r="B929" s="155"/>
      <c r="C929" s="135"/>
      <c r="D929" s="136"/>
      <c r="E929" s="136"/>
      <c r="F929" s="182"/>
      <c r="G929" s="163"/>
      <c r="H929" s="138"/>
      <c r="I929" s="138"/>
      <c r="J929" s="139"/>
      <c r="K929" s="164"/>
      <c r="L929" s="240"/>
      <c r="M929" s="241"/>
      <c r="N929" s="136"/>
      <c r="O929" s="139"/>
      <c r="P929" s="142"/>
      <c r="Q929" s="142"/>
      <c r="R929" s="143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3"/>
      <c r="AC929" s="142"/>
      <c r="AD929" s="143"/>
      <c r="AE929" s="142"/>
      <c r="AF929" s="143"/>
    </row>
    <row r="930" spans="1:32" ht="15.75" customHeight="1" x14ac:dyDescent="0.2">
      <c r="A930" s="135"/>
      <c r="B930" s="155"/>
      <c r="C930" s="135"/>
      <c r="D930" s="136"/>
      <c r="E930" s="136"/>
      <c r="F930" s="182"/>
      <c r="G930" s="163"/>
      <c r="H930" s="138"/>
      <c r="I930" s="138"/>
      <c r="J930" s="139"/>
      <c r="K930" s="164"/>
      <c r="L930" s="240"/>
      <c r="M930" s="241"/>
      <c r="N930" s="136"/>
      <c r="O930" s="139"/>
      <c r="P930" s="142"/>
      <c r="Q930" s="142"/>
      <c r="R930" s="143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3"/>
      <c r="AC930" s="142"/>
      <c r="AD930" s="143"/>
      <c r="AE930" s="142"/>
      <c r="AF930" s="143"/>
    </row>
    <row r="931" spans="1:32" ht="15.75" customHeight="1" x14ac:dyDescent="0.2">
      <c r="A931" s="135"/>
      <c r="B931" s="155"/>
      <c r="C931" s="135"/>
      <c r="D931" s="136"/>
      <c r="E931" s="136"/>
      <c r="F931" s="182"/>
      <c r="G931" s="163"/>
      <c r="H931" s="138"/>
      <c r="I931" s="138"/>
      <c r="J931" s="139"/>
      <c r="K931" s="164"/>
      <c r="L931" s="240"/>
      <c r="M931" s="241"/>
      <c r="N931" s="136"/>
      <c r="O931" s="139"/>
      <c r="P931" s="142"/>
      <c r="Q931" s="142"/>
      <c r="R931" s="143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3"/>
      <c r="AC931" s="142"/>
      <c r="AD931" s="143"/>
      <c r="AE931" s="142"/>
      <c r="AF931" s="143"/>
    </row>
    <row r="932" spans="1:32" ht="15.75" customHeight="1" x14ac:dyDescent="0.2">
      <c r="A932" s="135"/>
      <c r="B932" s="155"/>
      <c r="C932" s="135"/>
      <c r="D932" s="136"/>
      <c r="E932" s="136"/>
      <c r="F932" s="182"/>
      <c r="G932" s="163"/>
      <c r="H932" s="138"/>
      <c r="I932" s="138"/>
      <c r="J932" s="139"/>
      <c r="K932" s="164"/>
      <c r="L932" s="240"/>
      <c r="M932" s="241"/>
      <c r="N932" s="136"/>
      <c r="O932" s="139"/>
      <c r="P932" s="142"/>
      <c r="Q932" s="142"/>
      <c r="R932" s="143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3"/>
      <c r="AC932" s="142"/>
      <c r="AD932" s="143"/>
      <c r="AE932" s="142"/>
      <c r="AF932" s="143"/>
    </row>
    <row r="933" spans="1:32" ht="15.75" customHeight="1" x14ac:dyDescent="0.2">
      <c r="A933" s="135"/>
      <c r="B933" s="155"/>
      <c r="C933" s="135"/>
      <c r="D933" s="136"/>
      <c r="E933" s="136"/>
      <c r="F933" s="182"/>
      <c r="G933" s="163"/>
      <c r="H933" s="138"/>
      <c r="I933" s="138"/>
      <c r="J933" s="139"/>
      <c r="K933" s="164"/>
      <c r="L933" s="240"/>
      <c r="M933" s="241"/>
      <c r="N933" s="136"/>
      <c r="O933" s="139"/>
      <c r="P933" s="142"/>
      <c r="Q933" s="142"/>
      <c r="R933" s="143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3"/>
      <c r="AC933" s="142"/>
      <c r="AD933" s="143"/>
      <c r="AE933" s="142"/>
      <c r="AF933" s="143"/>
    </row>
    <row r="934" spans="1:32" ht="15.75" customHeight="1" x14ac:dyDescent="0.2">
      <c r="A934" s="135"/>
      <c r="B934" s="155"/>
      <c r="C934" s="135"/>
      <c r="D934" s="136"/>
      <c r="E934" s="136"/>
      <c r="F934" s="182"/>
      <c r="G934" s="163"/>
      <c r="H934" s="138"/>
      <c r="I934" s="138"/>
      <c r="J934" s="139"/>
      <c r="K934" s="164"/>
      <c r="L934" s="240"/>
      <c r="M934" s="241"/>
      <c r="N934" s="136"/>
      <c r="O934" s="139"/>
      <c r="P934" s="142"/>
      <c r="Q934" s="142"/>
      <c r="R934" s="143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3"/>
      <c r="AC934" s="142"/>
      <c r="AD934" s="143"/>
      <c r="AE934" s="142"/>
      <c r="AF934" s="143"/>
    </row>
    <row r="935" spans="1:32" ht="15.75" customHeight="1" x14ac:dyDescent="0.2">
      <c r="A935" s="135"/>
      <c r="B935" s="155"/>
      <c r="C935" s="135"/>
      <c r="D935" s="136"/>
      <c r="E935" s="136"/>
      <c r="F935" s="182"/>
      <c r="G935" s="163"/>
      <c r="H935" s="138"/>
      <c r="I935" s="138"/>
      <c r="J935" s="139"/>
      <c r="K935" s="164"/>
      <c r="L935" s="240"/>
      <c r="M935" s="241"/>
      <c r="N935" s="136"/>
      <c r="O935" s="139"/>
      <c r="P935" s="142"/>
      <c r="Q935" s="142"/>
      <c r="R935" s="143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3"/>
      <c r="AC935" s="142"/>
      <c r="AD935" s="143"/>
      <c r="AE935" s="142"/>
      <c r="AF935" s="143"/>
    </row>
    <row r="936" spans="1:32" ht="15.75" customHeight="1" x14ac:dyDescent="0.2">
      <c r="A936" s="135"/>
      <c r="B936" s="155"/>
      <c r="C936" s="135"/>
      <c r="D936" s="136"/>
      <c r="E936" s="136"/>
      <c r="F936" s="182"/>
      <c r="G936" s="163"/>
      <c r="H936" s="138"/>
      <c r="I936" s="138"/>
      <c r="J936" s="139"/>
      <c r="K936" s="164"/>
      <c r="L936" s="240"/>
      <c r="M936" s="241"/>
      <c r="N936" s="136"/>
      <c r="O936" s="139"/>
      <c r="P936" s="142"/>
      <c r="Q936" s="142"/>
      <c r="R936" s="143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3"/>
      <c r="AC936" s="142"/>
      <c r="AD936" s="143"/>
      <c r="AE936" s="142"/>
      <c r="AF936" s="143"/>
    </row>
    <row r="937" spans="1:32" ht="15.75" customHeight="1" x14ac:dyDescent="0.2">
      <c r="A937" s="135"/>
      <c r="B937" s="155"/>
      <c r="C937" s="135"/>
      <c r="D937" s="136"/>
      <c r="E937" s="136"/>
      <c r="F937" s="182"/>
      <c r="G937" s="163"/>
      <c r="H937" s="138"/>
      <c r="I937" s="138"/>
      <c r="J937" s="139"/>
      <c r="K937" s="164"/>
      <c r="L937" s="240"/>
      <c r="M937" s="241"/>
      <c r="N937" s="136"/>
      <c r="O937" s="139"/>
      <c r="P937" s="142"/>
      <c r="Q937" s="142"/>
      <c r="R937" s="143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3"/>
      <c r="AC937" s="142"/>
      <c r="AD937" s="143"/>
      <c r="AE937" s="142"/>
      <c r="AF937" s="143"/>
    </row>
    <row r="938" spans="1:32" ht="15.75" customHeight="1" x14ac:dyDescent="0.2">
      <c r="A938" s="135"/>
      <c r="B938" s="155"/>
      <c r="C938" s="135"/>
      <c r="D938" s="136"/>
      <c r="E938" s="136"/>
      <c r="F938" s="182"/>
      <c r="G938" s="163"/>
      <c r="H938" s="138"/>
      <c r="I938" s="138"/>
      <c r="J938" s="139"/>
      <c r="K938" s="164"/>
      <c r="L938" s="240"/>
      <c r="M938" s="241"/>
      <c r="N938" s="136"/>
      <c r="O938" s="139"/>
      <c r="P938" s="142"/>
      <c r="Q938" s="142"/>
      <c r="R938" s="143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3"/>
      <c r="AC938" s="142"/>
      <c r="AD938" s="143"/>
      <c r="AE938" s="142"/>
      <c r="AF938" s="143"/>
    </row>
    <row r="939" spans="1:32" ht="15.75" customHeight="1" x14ac:dyDescent="0.2">
      <c r="A939" s="135"/>
      <c r="B939" s="155"/>
      <c r="C939" s="135"/>
      <c r="D939" s="136"/>
      <c r="E939" s="136"/>
      <c r="F939" s="182"/>
      <c r="G939" s="163"/>
      <c r="H939" s="138"/>
      <c r="I939" s="138"/>
      <c r="J939" s="139"/>
      <c r="K939" s="164"/>
      <c r="L939" s="240"/>
      <c r="M939" s="241"/>
      <c r="N939" s="136"/>
      <c r="O939" s="139"/>
      <c r="P939" s="142"/>
      <c r="Q939" s="142"/>
      <c r="R939" s="143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3"/>
      <c r="AC939" s="142"/>
      <c r="AD939" s="143"/>
      <c r="AE939" s="142"/>
      <c r="AF939" s="143"/>
    </row>
    <row r="940" spans="1:32" ht="15.75" customHeight="1" x14ac:dyDescent="0.2">
      <c r="A940" s="135"/>
      <c r="B940" s="155"/>
      <c r="C940" s="135"/>
      <c r="D940" s="136"/>
      <c r="E940" s="136"/>
      <c r="F940" s="182"/>
      <c r="G940" s="163"/>
      <c r="H940" s="138"/>
      <c r="I940" s="138"/>
      <c r="J940" s="139"/>
      <c r="K940" s="164"/>
      <c r="L940" s="240"/>
      <c r="M940" s="241"/>
      <c r="N940" s="136"/>
      <c r="O940" s="139"/>
      <c r="P940" s="142"/>
      <c r="Q940" s="142"/>
      <c r="R940" s="143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3"/>
      <c r="AC940" s="142"/>
      <c r="AD940" s="143"/>
      <c r="AE940" s="142"/>
      <c r="AF940" s="143"/>
    </row>
    <row r="941" spans="1:32" ht="15.75" customHeight="1" x14ac:dyDescent="0.2">
      <c r="A941" s="135"/>
      <c r="B941" s="155"/>
      <c r="C941" s="135"/>
      <c r="D941" s="136"/>
      <c r="E941" s="136"/>
      <c r="F941" s="182"/>
      <c r="G941" s="163"/>
      <c r="H941" s="138"/>
      <c r="I941" s="138"/>
      <c r="J941" s="139"/>
      <c r="K941" s="164"/>
      <c r="L941" s="240"/>
      <c r="M941" s="241"/>
      <c r="N941" s="136"/>
      <c r="O941" s="139"/>
      <c r="P941" s="142"/>
      <c r="Q941" s="142"/>
      <c r="R941" s="143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3"/>
      <c r="AC941" s="142"/>
      <c r="AD941" s="143"/>
      <c r="AE941" s="142"/>
      <c r="AF941" s="143"/>
    </row>
    <row r="942" spans="1:32" ht="15.75" customHeight="1" x14ac:dyDescent="0.2">
      <c r="A942" s="135"/>
      <c r="B942" s="155"/>
      <c r="C942" s="135"/>
      <c r="D942" s="136"/>
      <c r="E942" s="136"/>
      <c r="F942" s="182"/>
      <c r="G942" s="163"/>
      <c r="H942" s="138"/>
      <c r="I942" s="138"/>
      <c r="J942" s="139"/>
      <c r="K942" s="164"/>
      <c r="L942" s="240"/>
      <c r="M942" s="241"/>
      <c r="N942" s="136"/>
      <c r="O942" s="139"/>
      <c r="P942" s="142"/>
      <c r="Q942" s="142"/>
      <c r="R942" s="143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3"/>
      <c r="AC942" s="142"/>
      <c r="AD942" s="143"/>
      <c r="AE942" s="142"/>
      <c r="AF942" s="143"/>
    </row>
    <row r="943" spans="1:32" ht="15.75" customHeight="1" x14ac:dyDescent="0.2">
      <c r="A943" s="135"/>
      <c r="B943" s="155"/>
      <c r="C943" s="135"/>
      <c r="D943" s="136"/>
      <c r="E943" s="136"/>
      <c r="F943" s="182"/>
      <c r="G943" s="163"/>
      <c r="H943" s="138"/>
      <c r="I943" s="138"/>
      <c r="J943" s="139"/>
      <c r="K943" s="164"/>
      <c r="L943" s="240"/>
      <c r="M943" s="241"/>
      <c r="N943" s="136"/>
      <c r="O943" s="139"/>
      <c r="P943" s="142"/>
      <c r="Q943" s="142"/>
      <c r="R943" s="143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3"/>
      <c r="AC943" s="142"/>
      <c r="AD943" s="143"/>
      <c r="AE943" s="142"/>
      <c r="AF943" s="143"/>
    </row>
    <row r="944" spans="1:32" ht="15.75" customHeight="1" x14ac:dyDescent="0.2">
      <c r="A944" s="135"/>
      <c r="B944" s="155"/>
      <c r="C944" s="135"/>
      <c r="D944" s="136"/>
      <c r="E944" s="136"/>
      <c r="F944" s="182"/>
      <c r="G944" s="163"/>
      <c r="H944" s="138"/>
      <c r="I944" s="138"/>
      <c r="J944" s="139"/>
      <c r="K944" s="164"/>
      <c r="L944" s="240"/>
      <c r="M944" s="241"/>
      <c r="N944" s="136"/>
      <c r="O944" s="139"/>
      <c r="P944" s="142"/>
      <c r="Q944" s="142"/>
      <c r="R944" s="143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3"/>
      <c r="AC944" s="142"/>
      <c r="AD944" s="143"/>
      <c r="AE944" s="142"/>
      <c r="AF944" s="143"/>
    </row>
    <row r="945" spans="1:32" ht="15.75" customHeight="1" x14ac:dyDescent="0.2">
      <c r="A945" s="135"/>
      <c r="B945" s="155"/>
      <c r="C945" s="135"/>
      <c r="D945" s="136"/>
      <c r="E945" s="136"/>
      <c r="F945" s="182"/>
      <c r="G945" s="163"/>
      <c r="H945" s="138"/>
      <c r="I945" s="138"/>
      <c r="J945" s="139"/>
      <c r="K945" s="164"/>
      <c r="L945" s="240"/>
      <c r="M945" s="241"/>
      <c r="N945" s="136"/>
      <c r="O945" s="139"/>
      <c r="P945" s="142"/>
      <c r="Q945" s="142"/>
      <c r="R945" s="143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3"/>
      <c r="AC945" s="142"/>
      <c r="AD945" s="143"/>
      <c r="AE945" s="142"/>
      <c r="AF945" s="143"/>
    </row>
    <row r="946" spans="1:32" ht="15.75" customHeight="1" x14ac:dyDescent="0.2">
      <c r="A946" s="135"/>
      <c r="B946" s="155"/>
      <c r="C946" s="135"/>
      <c r="D946" s="136"/>
      <c r="E946" s="136"/>
      <c r="F946" s="182"/>
      <c r="G946" s="163"/>
      <c r="H946" s="138"/>
      <c r="I946" s="138"/>
      <c r="J946" s="139"/>
      <c r="K946" s="164"/>
      <c r="L946" s="240"/>
      <c r="M946" s="241"/>
      <c r="N946" s="136"/>
      <c r="O946" s="139"/>
      <c r="P946" s="142"/>
      <c r="Q946" s="142"/>
      <c r="R946" s="143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3"/>
      <c r="AC946" s="142"/>
      <c r="AD946" s="143"/>
      <c r="AE946" s="142"/>
      <c r="AF946" s="143"/>
    </row>
    <row r="947" spans="1:32" ht="15.75" customHeight="1" x14ac:dyDescent="0.2">
      <c r="A947" s="135"/>
      <c r="B947" s="155"/>
      <c r="C947" s="135"/>
      <c r="D947" s="136"/>
      <c r="E947" s="136"/>
      <c r="F947" s="182"/>
      <c r="G947" s="163"/>
      <c r="H947" s="138"/>
      <c r="I947" s="138"/>
      <c r="J947" s="139"/>
      <c r="K947" s="164"/>
      <c r="L947" s="240"/>
      <c r="M947" s="241"/>
      <c r="N947" s="136"/>
      <c r="O947" s="139"/>
      <c r="P947" s="142"/>
      <c r="Q947" s="142"/>
      <c r="R947" s="143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3"/>
      <c r="AC947" s="142"/>
      <c r="AD947" s="143"/>
      <c r="AE947" s="142"/>
      <c r="AF947" s="143"/>
    </row>
    <row r="948" spans="1:32" ht="15.75" customHeight="1" x14ac:dyDescent="0.2">
      <c r="A948" s="135"/>
      <c r="B948" s="155"/>
      <c r="C948" s="135"/>
      <c r="D948" s="136"/>
      <c r="E948" s="136"/>
      <c r="F948" s="182"/>
      <c r="G948" s="163"/>
      <c r="H948" s="138"/>
      <c r="I948" s="138"/>
      <c r="J948" s="139"/>
      <c r="K948" s="164"/>
      <c r="L948" s="240"/>
      <c r="M948" s="241"/>
      <c r="N948" s="136"/>
      <c r="O948" s="139"/>
      <c r="P948" s="142"/>
      <c r="Q948" s="142"/>
      <c r="R948" s="143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3"/>
      <c r="AC948" s="142"/>
      <c r="AD948" s="143"/>
      <c r="AE948" s="142"/>
      <c r="AF948" s="143"/>
    </row>
    <row r="949" spans="1:32" ht="15.75" customHeight="1" x14ac:dyDescent="0.2">
      <c r="A949" s="135"/>
      <c r="B949" s="155"/>
      <c r="C949" s="135"/>
      <c r="D949" s="136"/>
      <c r="E949" s="136"/>
      <c r="F949" s="182"/>
      <c r="G949" s="163"/>
      <c r="H949" s="138"/>
      <c r="I949" s="138"/>
      <c r="J949" s="139"/>
      <c r="K949" s="164"/>
      <c r="L949" s="240"/>
      <c r="M949" s="241"/>
      <c r="N949" s="136"/>
      <c r="O949" s="139"/>
      <c r="P949" s="142"/>
      <c r="Q949" s="142"/>
      <c r="R949" s="143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3"/>
      <c r="AC949" s="142"/>
      <c r="AD949" s="143"/>
      <c r="AE949" s="142"/>
      <c r="AF949" s="143"/>
    </row>
    <row r="950" spans="1:32" ht="15.75" customHeight="1" x14ac:dyDescent="0.2">
      <c r="A950" s="135"/>
      <c r="B950" s="155"/>
      <c r="C950" s="135"/>
      <c r="D950" s="136"/>
      <c r="E950" s="136"/>
      <c r="F950" s="182"/>
      <c r="G950" s="163"/>
      <c r="H950" s="138"/>
      <c r="I950" s="138"/>
      <c r="J950" s="139"/>
      <c r="K950" s="164"/>
      <c r="L950" s="240"/>
      <c r="M950" s="241"/>
      <c r="N950" s="136"/>
      <c r="O950" s="139"/>
      <c r="P950" s="142"/>
      <c r="Q950" s="142"/>
      <c r="R950" s="143"/>
      <c r="S950" s="142"/>
      <c r="T950" s="142"/>
      <c r="U950" s="142"/>
      <c r="V950" s="142"/>
      <c r="W950" s="142"/>
      <c r="X950" s="142"/>
      <c r="Y950" s="142"/>
      <c r="Z950" s="142"/>
      <c r="AA950" s="142"/>
      <c r="AB950" s="143"/>
      <c r="AC950" s="142"/>
      <c r="AD950" s="143"/>
      <c r="AE950" s="142"/>
      <c r="AF950" s="143"/>
    </row>
    <row r="951" spans="1:32" ht="15.75" customHeight="1" x14ac:dyDescent="0.2">
      <c r="A951" s="135"/>
      <c r="B951" s="155"/>
      <c r="C951" s="135"/>
      <c r="D951" s="136"/>
      <c r="E951" s="136"/>
      <c r="F951" s="182"/>
      <c r="G951" s="163"/>
      <c r="H951" s="138"/>
      <c r="I951" s="138"/>
      <c r="J951" s="139"/>
      <c r="K951" s="164"/>
      <c r="L951" s="240"/>
      <c r="M951" s="241"/>
      <c r="N951" s="136"/>
      <c r="O951" s="139"/>
      <c r="P951" s="142"/>
      <c r="Q951" s="142"/>
      <c r="R951" s="143"/>
      <c r="S951" s="142"/>
      <c r="T951" s="142"/>
      <c r="U951" s="142"/>
      <c r="V951" s="142"/>
      <c r="W951" s="142"/>
      <c r="X951" s="142"/>
      <c r="Y951" s="142"/>
      <c r="Z951" s="142"/>
      <c r="AA951" s="142"/>
      <c r="AB951" s="143"/>
      <c r="AC951" s="142"/>
      <c r="AD951" s="143"/>
      <c r="AE951" s="142"/>
      <c r="AF951" s="143"/>
    </row>
    <row r="952" spans="1:32" ht="15.75" customHeight="1" x14ac:dyDescent="0.2">
      <c r="A952" s="135"/>
      <c r="B952" s="155"/>
      <c r="C952" s="135"/>
      <c r="D952" s="136"/>
      <c r="E952" s="136"/>
      <c r="F952" s="182"/>
      <c r="G952" s="163"/>
      <c r="H952" s="138"/>
      <c r="I952" s="138"/>
      <c r="J952" s="139"/>
      <c r="K952" s="164"/>
      <c r="L952" s="240"/>
      <c r="M952" s="241"/>
      <c r="N952" s="136"/>
      <c r="O952" s="139"/>
      <c r="P952" s="142"/>
      <c r="Q952" s="142"/>
      <c r="R952" s="143"/>
      <c r="S952" s="142"/>
      <c r="T952" s="142"/>
      <c r="U952" s="142"/>
      <c r="V952" s="142"/>
      <c r="W952" s="142"/>
      <c r="X952" s="142"/>
      <c r="Y952" s="142"/>
      <c r="Z952" s="142"/>
      <c r="AA952" s="142"/>
      <c r="AB952" s="143"/>
      <c r="AC952" s="142"/>
      <c r="AD952" s="143"/>
      <c r="AE952" s="142"/>
      <c r="AF952" s="143"/>
    </row>
    <row r="953" spans="1:32" ht="15.75" customHeight="1" x14ac:dyDescent="0.2">
      <c r="A953" s="135"/>
      <c r="B953" s="155"/>
      <c r="C953" s="135"/>
      <c r="D953" s="136"/>
      <c r="E953" s="136"/>
      <c r="F953" s="182"/>
      <c r="G953" s="163"/>
      <c r="H953" s="138"/>
      <c r="I953" s="138"/>
      <c r="J953" s="139"/>
      <c r="K953" s="164"/>
      <c r="L953" s="240"/>
      <c r="M953" s="241"/>
      <c r="N953" s="136"/>
      <c r="O953" s="139"/>
      <c r="P953" s="142"/>
      <c r="Q953" s="142"/>
      <c r="R953" s="143"/>
      <c r="S953" s="142"/>
      <c r="T953" s="142"/>
      <c r="U953" s="142"/>
      <c r="V953" s="142"/>
      <c r="W953" s="142"/>
      <c r="X953" s="142"/>
      <c r="Y953" s="142"/>
      <c r="Z953" s="142"/>
      <c r="AA953" s="142"/>
      <c r="AB953" s="143"/>
      <c r="AC953" s="142"/>
      <c r="AD953" s="143"/>
      <c r="AE953" s="142"/>
      <c r="AF953" s="143"/>
    </row>
    <row r="954" spans="1:32" ht="15.75" customHeight="1" x14ac:dyDescent="0.2">
      <c r="A954" s="135"/>
      <c r="B954" s="155"/>
      <c r="C954" s="135"/>
      <c r="D954" s="136"/>
      <c r="E954" s="136"/>
      <c r="F954" s="182"/>
      <c r="G954" s="163"/>
      <c r="H954" s="138"/>
      <c r="I954" s="138"/>
      <c r="J954" s="139"/>
      <c r="K954" s="164"/>
      <c r="L954" s="240"/>
      <c r="M954" s="241"/>
      <c r="N954" s="136"/>
      <c r="O954" s="139"/>
      <c r="P954" s="142"/>
      <c r="Q954" s="142"/>
      <c r="R954" s="143"/>
      <c r="S954" s="142"/>
      <c r="T954" s="142"/>
      <c r="U954" s="142"/>
      <c r="V954" s="142"/>
      <c r="W954" s="142"/>
      <c r="X954" s="142"/>
      <c r="Y954" s="142"/>
      <c r="Z954" s="142"/>
      <c r="AA954" s="142"/>
      <c r="AB954" s="143"/>
      <c r="AC954" s="142"/>
      <c r="AD954" s="143"/>
      <c r="AE954" s="142"/>
      <c r="AF954" s="143"/>
    </row>
    <row r="955" spans="1:32" ht="15.75" customHeight="1" x14ac:dyDescent="0.2">
      <c r="A955" s="135"/>
      <c r="B955" s="155"/>
      <c r="C955" s="135"/>
      <c r="D955" s="136"/>
      <c r="E955" s="136"/>
      <c r="F955" s="182"/>
      <c r="G955" s="163"/>
      <c r="H955" s="138"/>
      <c r="I955" s="138"/>
      <c r="J955" s="139"/>
      <c r="K955" s="164"/>
      <c r="L955" s="240"/>
      <c r="M955" s="241"/>
      <c r="N955" s="136"/>
      <c r="O955" s="139"/>
      <c r="P955" s="142"/>
      <c r="Q955" s="142"/>
      <c r="R955" s="143"/>
      <c r="S955" s="142"/>
      <c r="T955" s="142"/>
      <c r="U955" s="142"/>
      <c r="V955" s="142"/>
      <c r="W955" s="142"/>
      <c r="X955" s="142"/>
      <c r="Y955" s="142"/>
      <c r="Z955" s="142"/>
      <c r="AA955" s="142"/>
      <c r="AB955" s="143"/>
      <c r="AC955" s="142"/>
      <c r="AD955" s="143"/>
      <c r="AE955" s="142"/>
      <c r="AF955" s="143"/>
    </row>
    <row r="956" spans="1:32" ht="15.75" customHeight="1" x14ac:dyDescent="0.2">
      <c r="A956" s="135"/>
      <c r="B956" s="155"/>
      <c r="C956" s="135"/>
      <c r="D956" s="136"/>
      <c r="E956" s="136"/>
      <c r="F956" s="182"/>
      <c r="G956" s="163"/>
      <c r="H956" s="138"/>
      <c r="I956" s="138"/>
      <c r="J956" s="139"/>
      <c r="K956" s="164"/>
      <c r="L956" s="240"/>
      <c r="M956" s="241"/>
      <c r="N956" s="136"/>
      <c r="O956" s="139"/>
      <c r="P956" s="142"/>
      <c r="Q956" s="142"/>
      <c r="R956" s="143"/>
      <c r="S956" s="142"/>
      <c r="T956" s="142"/>
      <c r="U956" s="142"/>
      <c r="V956" s="142"/>
      <c r="W956" s="142"/>
      <c r="X956" s="142"/>
      <c r="Y956" s="142"/>
      <c r="Z956" s="142"/>
      <c r="AA956" s="142"/>
      <c r="AB956" s="143"/>
      <c r="AC956" s="142"/>
      <c r="AD956" s="143"/>
      <c r="AE956" s="142"/>
      <c r="AF956" s="143"/>
    </row>
    <row r="957" spans="1:32" ht="15.75" customHeight="1" x14ac:dyDescent="0.2">
      <c r="A957" s="135"/>
      <c r="B957" s="155"/>
      <c r="C957" s="135"/>
      <c r="D957" s="136"/>
      <c r="E957" s="136"/>
      <c r="F957" s="182"/>
      <c r="G957" s="163"/>
      <c r="H957" s="138"/>
      <c r="I957" s="138"/>
      <c r="J957" s="139"/>
      <c r="K957" s="164"/>
      <c r="L957" s="240"/>
      <c r="M957" s="241"/>
      <c r="N957" s="136"/>
      <c r="O957" s="139"/>
      <c r="P957" s="142"/>
      <c r="Q957" s="142"/>
      <c r="R957" s="143"/>
      <c r="S957" s="142"/>
      <c r="T957" s="142"/>
      <c r="U957" s="142"/>
      <c r="V957" s="142"/>
      <c r="W957" s="142"/>
      <c r="X957" s="142"/>
      <c r="Y957" s="142"/>
      <c r="Z957" s="142"/>
      <c r="AA957" s="142"/>
      <c r="AB957" s="143"/>
      <c r="AC957" s="142"/>
      <c r="AD957" s="143"/>
      <c r="AE957" s="142"/>
      <c r="AF957" s="143"/>
    </row>
    <row r="958" spans="1:32" ht="15.75" customHeight="1" x14ac:dyDescent="0.2">
      <c r="A958" s="135"/>
      <c r="B958" s="155"/>
      <c r="C958" s="135"/>
      <c r="D958" s="136"/>
      <c r="E958" s="136"/>
      <c r="F958" s="182"/>
      <c r="G958" s="163"/>
      <c r="H958" s="138"/>
      <c r="I958" s="138"/>
      <c r="J958" s="139"/>
      <c r="K958" s="164"/>
      <c r="L958" s="240"/>
      <c r="M958" s="241"/>
      <c r="N958" s="136"/>
      <c r="O958" s="139"/>
      <c r="P958" s="142"/>
      <c r="Q958" s="142"/>
      <c r="R958" s="143"/>
      <c r="S958" s="142"/>
      <c r="T958" s="142"/>
      <c r="U958" s="142"/>
      <c r="V958" s="142"/>
      <c r="W958" s="142"/>
      <c r="X958" s="142"/>
      <c r="Y958" s="142"/>
      <c r="Z958" s="142"/>
      <c r="AA958" s="142"/>
      <c r="AB958" s="143"/>
      <c r="AC958" s="142"/>
      <c r="AD958" s="143"/>
      <c r="AE958" s="142"/>
      <c r="AF958" s="143"/>
    </row>
    <row r="959" spans="1:32" ht="15.75" customHeight="1" x14ac:dyDescent="0.2">
      <c r="A959" s="135"/>
      <c r="B959" s="155"/>
      <c r="C959" s="135"/>
      <c r="D959" s="136"/>
      <c r="E959" s="136"/>
      <c r="F959" s="182"/>
      <c r="G959" s="163"/>
      <c r="H959" s="138"/>
      <c r="I959" s="138"/>
      <c r="J959" s="139"/>
      <c r="K959" s="164"/>
      <c r="L959" s="240"/>
      <c r="M959" s="241"/>
      <c r="N959" s="136"/>
      <c r="O959" s="139"/>
      <c r="P959" s="142"/>
      <c r="Q959" s="142"/>
      <c r="R959" s="143"/>
      <c r="S959" s="142"/>
      <c r="T959" s="142"/>
      <c r="U959" s="142"/>
      <c r="V959" s="142"/>
      <c r="W959" s="142"/>
      <c r="X959" s="142"/>
      <c r="Y959" s="142"/>
      <c r="Z959" s="142"/>
      <c r="AA959" s="142"/>
      <c r="AB959" s="143"/>
      <c r="AC959" s="142"/>
      <c r="AD959" s="143"/>
      <c r="AE959" s="142"/>
      <c r="AF959" s="143"/>
    </row>
    <row r="960" spans="1:32" ht="15.75" customHeight="1" x14ac:dyDescent="0.2">
      <c r="A960" s="135"/>
      <c r="B960" s="155"/>
      <c r="C960" s="135"/>
      <c r="D960" s="136"/>
      <c r="E960" s="136"/>
      <c r="F960" s="182"/>
      <c r="G960" s="163"/>
      <c r="H960" s="138"/>
      <c r="I960" s="138"/>
      <c r="J960" s="139"/>
      <c r="K960" s="164"/>
      <c r="L960" s="240"/>
      <c r="M960" s="241"/>
      <c r="N960" s="136"/>
      <c r="O960" s="139"/>
      <c r="P960" s="142"/>
      <c r="Q960" s="142"/>
      <c r="R960" s="143"/>
      <c r="S960" s="142"/>
      <c r="T960" s="142"/>
      <c r="U960" s="142"/>
      <c r="V960" s="142"/>
      <c r="W960" s="142"/>
      <c r="X960" s="142"/>
      <c r="Y960" s="142"/>
      <c r="Z960" s="142"/>
      <c r="AA960" s="142"/>
      <c r="AB960" s="143"/>
      <c r="AC960" s="142"/>
      <c r="AD960" s="143"/>
      <c r="AE960" s="142"/>
      <c r="AF960" s="143"/>
    </row>
    <row r="961" spans="1:32" ht="15.75" customHeight="1" x14ac:dyDescent="0.2">
      <c r="A961" s="135"/>
      <c r="B961" s="155"/>
      <c r="C961" s="135"/>
      <c r="D961" s="136"/>
      <c r="E961" s="136"/>
      <c r="F961" s="182"/>
      <c r="G961" s="163"/>
      <c r="H961" s="138"/>
      <c r="I961" s="138"/>
      <c r="J961" s="139"/>
      <c r="K961" s="164"/>
      <c r="L961" s="240"/>
      <c r="M961" s="241"/>
      <c r="N961" s="136"/>
      <c r="O961" s="139"/>
      <c r="P961" s="142"/>
      <c r="Q961" s="142"/>
      <c r="R961" s="143"/>
      <c r="S961" s="142"/>
      <c r="T961" s="142"/>
      <c r="U961" s="142"/>
      <c r="V961" s="142"/>
      <c r="W961" s="142"/>
      <c r="X961" s="142"/>
      <c r="Y961" s="142"/>
      <c r="Z961" s="142"/>
      <c r="AA961" s="142"/>
      <c r="AB961" s="143"/>
      <c r="AC961" s="142"/>
      <c r="AD961" s="143"/>
      <c r="AE961" s="142"/>
      <c r="AF961" s="143"/>
    </row>
    <row r="962" spans="1:32" ht="15.75" customHeight="1" x14ac:dyDescent="0.2">
      <c r="A962" s="135"/>
      <c r="B962" s="155"/>
      <c r="C962" s="135"/>
      <c r="D962" s="136"/>
      <c r="E962" s="136"/>
      <c r="F962" s="182"/>
      <c r="G962" s="163"/>
      <c r="H962" s="138"/>
      <c r="I962" s="138"/>
      <c r="J962" s="139"/>
      <c r="K962" s="164"/>
      <c r="L962" s="240"/>
      <c r="M962" s="241"/>
      <c r="N962" s="136"/>
      <c r="O962" s="139"/>
      <c r="P962" s="142"/>
      <c r="Q962" s="142"/>
      <c r="R962" s="143"/>
      <c r="S962" s="142"/>
      <c r="T962" s="142"/>
      <c r="U962" s="142"/>
      <c r="V962" s="142"/>
      <c r="W962" s="142"/>
      <c r="X962" s="142"/>
      <c r="Y962" s="142"/>
      <c r="Z962" s="142"/>
      <c r="AA962" s="142"/>
      <c r="AB962" s="143"/>
      <c r="AC962" s="142"/>
      <c r="AD962" s="143"/>
      <c r="AE962" s="142"/>
      <c r="AF962" s="143"/>
    </row>
    <row r="963" spans="1:32" ht="15.75" customHeight="1" x14ac:dyDescent="0.2">
      <c r="A963" s="135"/>
      <c r="B963" s="155"/>
      <c r="C963" s="135"/>
      <c r="D963" s="136"/>
      <c r="E963" s="136"/>
      <c r="F963" s="182"/>
      <c r="G963" s="163"/>
      <c r="H963" s="138"/>
      <c r="I963" s="138"/>
      <c r="J963" s="139"/>
      <c r="K963" s="164"/>
      <c r="L963" s="240"/>
      <c r="M963" s="241"/>
      <c r="N963" s="136"/>
      <c r="O963" s="139"/>
      <c r="P963" s="142"/>
      <c r="Q963" s="142"/>
      <c r="R963" s="143"/>
      <c r="S963" s="142"/>
      <c r="T963" s="142"/>
      <c r="U963" s="142"/>
      <c r="V963" s="142"/>
      <c r="W963" s="142"/>
      <c r="X963" s="142"/>
      <c r="Y963" s="142"/>
      <c r="Z963" s="142"/>
      <c r="AA963" s="142"/>
      <c r="AB963" s="143"/>
      <c r="AC963" s="142"/>
      <c r="AD963" s="143"/>
      <c r="AE963" s="142"/>
      <c r="AF963" s="143"/>
    </row>
    <row r="964" spans="1:32" ht="15.75" customHeight="1" x14ac:dyDescent="0.2">
      <c r="A964" s="135"/>
      <c r="B964" s="155"/>
      <c r="C964" s="135"/>
      <c r="D964" s="136"/>
      <c r="E964" s="136"/>
      <c r="F964" s="182"/>
      <c r="G964" s="163"/>
      <c r="H964" s="138"/>
      <c r="I964" s="138"/>
      <c r="J964" s="139"/>
      <c r="K964" s="164"/>
      <c r="L964" s="240"/>
      <c r="M964" s="241"/>
      <c r="N964" s="136"/>
      <c r="O964" s="139"/>
      <c r="P964" s="142"/>
      <c r="Q964" s="142"/>
      <c r="R964" s="143"/>
      <c r="S964" s="142"/>
      <c r="T964" s="142"/>
      <c r="U964" s="142"/>
      <c r="V964" s="142"/>
      <c r="W964" s="142"/>
      <c r="X964" s="142"/>
      <c r="Y964" s="142"/>
      <c r="Z964" s="142"/>
      <c r="AA964" s="142"/>
      <c r="AB964" s="143"/>
      <c r="AC964" s="142"/>
      <c r="AD964" s="143"/>
      <c r="AE964" s="142"/>
      <c r="AF964" s="143"/>
    </row>
    <row r="965" spans="1:32" ht="15.75" customHeight="1" x14ac:dyDescent="0.2">
      <c r="A965" s="135"/>
      <c r="B965" s="155"/>
      <c r="C965" s="135"/>
      <c r="D965" s="136"/>
      <c r="E965" s="136"/>
      <c r="F965" s="182"/>
      <c r="G965" s="163"/>
      <c r="H965" s="138"/>
      <c r="I965" s="138"/>
      <c r="J965" s="139"/>
      <c r="K965" s="164"/>
      <c r="L965" s="240"/>
      <c r="M965" s="241"/>
      <c r="N965" s="136"/>
      <c r="O965" s="139"/>
      <c r="P965" s="142"/>
      <c r="Q965" s="142"/>
      <c r="R965" s="143"/>
      <c r="S965" s="142"/>
      <c r="T965" s="142"/>
      <c r="U965" s="142"/>
      <c r="V965" s="142"/>
      <c r="W965" s="142"/>
      <c r="X965" s="142"/>
      <c r="Y965" s="142"/>
      <c r="Z965" s="142"/>
      <c r="AA965" s="142"/>
      <c r="AB965" s="143"/>
      <c r="AC965" s="142"/>
      <c r="AD965" s="143"/>
      <c r="AE965" s="142"/>
      <c r="AF965" s="143"/>
    </row>
    <row r="966" spans="1:32" ht="15.75" customHeight="1" x14ac:dyDescent="0.2">
      <c r="A966" s="135"/>
      <c r="B966" s="155"/>
      <c r="C966" s="135"/>
      <c r="D966" s="136"/>
      <c r="E966" s="136"/>
      <c r="F966" s="182"/>
      <c r="G966" s="163"/>
      <c r="H966" s="138"/>
      <c r="I966" s="138"/>
      <c r="J966" s="139"/>
      <c r="K966" s="164"/>
      <c r="L966" s="240"/>
      <c r="M966" s="241"/>
      <c r="N966" s="136"/>
      <c r="O966" s="139"/>
      <c r="P966" s="142"/>
      <c r="Q966" s="142"/>
      <c r="R966" s="143"/>
      <c r="S966" s="142"/>
      <c r="T966" s="142"/>
      <c r="U966" s="142"/>
      <c r="V966" s="142"/>
      <c r="W966" s="142"/>
      <c r="X966" s="142"/>
      <c r="Y966" s="142"/>
      <c r="Z966" s="142"/>
      <c r="AA966" s="142"/>
      <c r="AB966" s="143"/>
      <c r="AC966" s="142"/>
      <c r="AD966" s="143"/>
      <c r="AE966" s="142"/>
      <c r="AF966" s="143"/>
    </row>
    <row r="967" spans="1:32" ht="15.75" customHeight="1" x14ac:dyDescent="0.2">
      <c r="A967" s="135"/>
      <c r="B967" s="155"/>
      <c r="C967" s="135"/>
      <c r="D967" s="136"/>
      <c r="E967" s="136"/>
      <c r="F967" s="182"/>
      <c r="G967" s="163"/>
      <c r="H967" s="138"/>
      <c r="I967" s="138"/>
      <c r="J967" s="139"/>
      <c r="K967" s="164"/>
      <c r="L967" s="240"/>
      <c r="M967" s="241"/>
      <c r="N967" s="136"/>
      <c r="O967" s="139"/>
      <c r="P967" s="142"/>
      <c r="Q967" s="142"/>
      <c r="R967" s="143"/>
      <c r="S967" s="142"/>
      <c r="T967" s="142"/>
      <c r="U967" s="142"/>
      <c r="V967" s="142"/>
      <c r="W967" s="142"/>
      <c r="X967" s="142"/>
      <c r="Y967" s="142"/>
      <c r="Z967" s="142"/>
      <c r="AA967" s="142"/>
      <c r="AB967" s="143"/>
      <c r="AC967" s="142"/>
      <c r="AD967" s="143"/>
      <c r="AE967" s="142"/>
      <c r="AF967" s="143"/>
    </row>
    <row r="968" spans="1:32" ht="15.75" customHeight="1" x14ac:dyDescent="0.2">
      <c r="A968" s="135"/>
      <c r="B968" s="155"/>
      <c r="C968" s="135"/>
      <c r="D968" s="136"/>
      <c r="E968" s="136"/>
      <c r="F968" s="182"/>
      <c r="G968" s="163"/>
      <c r="H968" s="138"/>
      <c r="I968" s="138"/>
      <c r="J968" s="139"/>
      <c r="K968" s="164"/>
      <c r="L968" s="240"/>
      <c r="M968" s="241"/>
      <c r="N968" s="136"/>
      <c r="O968" s="139"/>
      <c r="P968" s="142"/>
      <c r="Q968" s="142"/>
      <c r="R968" s="143"/>
      <c r="S968" s="142"/>
      <c r="T968" s="142"/>
      <c r="U968" s="142"/>
      <c r="V968" s="142"/>
      <c r="W968" s="142"/>
      <c r="X968" s="142"/>
      <c r="Y968" s="142"/>
      <c r="Z968" s="142"/>
      <c r="AA968" s="142"/>
      <c r="AB968" s="143"/>
      <c r="AC968" s="142"/>
      <c r="AD968" s="143"/>
      <c r="AE968" s="142"/>
      <c r="AF968" s="143"/>
    </row>
    <row r="969" spans="1:32" ht="15.75" customHeight="1" x14ac:dyDescent="0.2">
      <c r="A969" s="135"/>
      <c r="B969" s="155"/>
      <c r="C969" s="135"/>
      <c r="D969" s="136"/>
      <c r="E969" s="136"/>
      <c r="F969" s="182"/>
      <c r="G969" s="163"/>
      <c r="H969" s="138"/>
      <c r="I969" s="138"/>
      <c r="J969" s="139"/>
      <c r="K969" s="164"/>
      <c r="L969" s="240"/>
      <c r="M969" s="241"/>
      <c r="N969" s="136"/>
      <c r="O969" s="139"/>
      <c r="P969" s="142"/>
      <c r="Q969" s="142"/>
      <c r="R969" s="143"/>
      <c r="S969" s="142"/>
      <c r="T969" s="142"/>
      <c r="U969" s="142"/>
      <c r="V969" s="142"/>
      <c r="W969" s="142"/>
      <c r="X969" s="142"/>
      <c r="Y969" s="142"/>
      <c r="Z969" s="142"/>
      <c r="AA969" s="142"/>
      <c r="AB969" s="143"/>
      <c r="AC969" s="142"/>
      <c r="AD969" s="143"/>
      <c r="AE969" s="142"/>
      <c r="AF969" s="143"/>
    </row>
    <row r="970" spans="1:32" ht="15.75" customHeight="1" x14ac:dyDescent="0.2">
      <c r="A970" s="135"/>
      <c r="B970" s="155"/>
      <c r="C970" s="135"/>
      <c r="D970" s="136"/>
      <c r="E970" s="136"/>
      <c r="F970" s="182"/>
      <c r="G970" s="163"/>
      <c r="H970" s="138"/>
      <c r="I970" s="138"/>
      <c r="J970" s="139"/>
      <c r="K970" s="164"/>
      <c r="L970" s="240"/>
      <c r="M970" s="241"/>
      <c r="N970" s="136"/>
      <c r="O970" s="139"/>
      <c r="P970" s="142"/>
      <c r="Q970" s="142"/>
      <c r="R970" s="143"/>
      <c r="S970" s="142"/>
      <c r="T970" s="142"/>
      <c r="U970" s="142"/>
      <c r="V970" s="142"/>
      <c r="W970" s="142"/>
      <c r="X970" s="142"/>
      <c r="Y970" s="142"/>
      <c r="Z970" s="142"/>
      <c r="AA970" s="142"/>
      <c r="AB970" s="143"/>
      <c r="AC970" s="142"/>
      <c r="AD970" s="143"/>
      <c r="AE970" s="142"/>
      <c r="AF970" s="143"/>
    </row>
    <row r="971" spans="1:32" ht="15.75" customHeight="1" x14ac:dyDescent="0.2">
      <c r="A971" s="135"/>
      <c r="B971" s="155"/>
      <c r="C971" s="135"/>
      <c r="D971" s="136"/>
      <c r="E971" s="136"/>
      <c r="F971" s="182"/>
      <c r="G971" s="163"/>
      <c r="H971" s="138"/>
      <c r="I971" s="138"/>
      <c r="J971" s="139"/>
      <c r="K971" s="164"/>
      <c r="L971" s="240"/>
      <c r="M971" s="241"/>
      <c r="N971" s="136"/>
      <c r="O971" s="139"/>
      <c r="P971" s="142"/>
      <c r="Q971" s="142"/>
      <c r="R971" s="143"/>
      <c r="S971" s="142"/>
      <c r="T971" s="142"/>
      <c r="U971" s="142"/>
      <c r="V971" s="142"/>
      <c r="W971" s="142"/>
      <c r="X971" s="142"/>
      <c r="Y971" s="142"/>
      <c r="Z971" s="142"/>
      <c r="AA971" s="142"/>
      <c r="AB971" s="143"/>
      <c r="AC971" s="142"/>
      <c r="AD971" s="143"/>
      <c r="AE971" s="142"/>
      <c r="AF971" s="143"/>
    </row>
    <row r="972" spans="1:32" ht="15.75" customHeight="1" x14ac:dyDescent="0.2">
      <c r="A972" s="135"/>
      <c r="B972" s="155"/>
      <c r="C972" s="135"/>
      <c r="D972" s="136"/>
      <c r="E972" s="136"/>
      <c r="F972" s="182"/>
      <c r="G972" s="163"/>
      <c r="H972" s="138"/>
      <c r="I972" s="138"/>
      <c r="J972" s="139"/>
      <c r="K972" s="164"/>
      <c r="L972" s="240"/>
      <c r="M972" s="241"/>
      <c r="N972" s="136"/>
      <c r="O972" s="139"/>
      <c r="P972" s="142"/>
      <c r="Q972" s="142"/>
      <c r="R972" s="143"/>
      <c r="S972" s="142"/>
      <c r="T972" s="142"/>
      <c r="U972" s="142"/>
      <c r="V972" s="142"/>
      <c r="W972" s="142"/>
      <c r="X972" s="142"/>
      <c r="Y972" s="142"/>
      <c r="Z972" s="142"/>
      <c r="AA972" s="142"/>
      <c r="AB972" s="143"/>
      <c r="AC972" s="142"/>
      <c r="AD972" s="143"/>
      <c r="AE972" s="142"/>
      <c r="AF972" s="143"/>
    </row>
    <row r="973" spans="1:32" ht="15.75" customHeight="1" x14ac:dyDescent="0.2">
      <c r="A973" s="135"/>
      <c r="B973" s="155"/>
      <c r="C973" s="135"/>
      <c r="D973" s="136"/>
      <c r="E973" s="136"/>
      <c r="F973" s="182"/>
      <c r="G973" s="163"/>
      <c r="H973" s="138"/>
      <c r="I973" s="138"/>
      <c r="J973" s="139"/>
      <c r="K973" s="164"/>
      <c r="L973" s="240"/>
      <c r="M973" s="241"/>
      <c r="N973" s="136"/>
      <c r="O973" s="139"/>
      <c r="P973" s="142"/>
      <c r="Q973" s="142"/>
      <c r="R973" s="143"/>
      <c r="S973" s="142"/>
      <c r="T973" s="142"/>
      <c r="U973" s="142"/>
      <c r="V973" s="142"/>
      <c r="W973" s="142"/>
      <c r="X973" s="142"/>
      <c r="Y973" s="142"/>
      <c r="Z973" s="142"/>
      <c r="AA973" s="142"/>
      <c r="AB973" s="143"/>
      <c r="AC973" s="142"/>
      <c r="AD973" s="143"/>
      <c r="AE973" s="142"/>
      <c r="AF973" s="143"/>
    </row>
    <row r="974" spans="1:32" ht="15.75" customHeight="1" x14ac:dyDescent="0.2">
      <c r="A974" s="135"/>
      <c r="B974" s="155"/>
      <c r="C974" s="135"/>
      <c r="D974" s="136"/>
      <c r="E974" s="136"/>
      <c r="F974" s="182"/>
      <c r="G974" s="163"/>
      <c r="H974" s="138"/>
      <c r="I974" s="138"/>
      <c r="J974" s="139"/>
      <c r="K974" s="164"/>
      <c r="L974" s="240"/>
      <c r="M974" s="241"/>
      <c r="N974" s="136"/>
      <c r="O974" s="139"/>
      <c r="P974" s="142"/>
      <c r="Q974" s="142"/>
      <c r="R974" s="143"/>
      <c r="S974" s="142"/>
      <c r="T974" s="142"/>
      <c r="U974" s="142"/>
      <c r="V974" s="142"/>
      <c r="W974" s="142"/>
      <c r="X974" s="142"/>
      <c r="Y974" s="142"/>
      <c r="Z974" s="142"/>
      <c r="AA974" s="142"/>
      <c r="AB974" s="143"/>
      <c r="AC974" s="142"/>
      <c r="AD974" s="143"/>
      <c r="AE974" s="142"/>
      <c r="AF974" s="143"/>
    </row>
    <row r="975" spans="1:32" ht="15.75" customHeight="1" x14ac:dyDescent="0.2">
      <c r="A975" s="135"/>
      <c r="B975" s="155"/>
      <c r="C975" s="135"/>
      <c r="D975" s="136"/>
      <c r="E975" s="136"/>
      <c r="F975" s="182"/>
      <c r="G975" s="163"/>
      <c r="H975" s="138"/>
      <c r="I975" s="138"/>
      <c r="J975" s="139"/>
      <c r="K975" s="164"/>
      <c r="L975" s="240"/>
      <c r="M975" s="241"/>
      <c r="N975" s="136"/>
      <c r="O975" s="139"/>
      <c r="P975" s="142"/>
      <c r="Q975" s="142"/>
      <c r="R975" s="143"/>
      <c r="S975" s="142"/>
      <c r="T975" s="142"/>
      <c r="U975" s="142"/>
      <c r="V975" s="142"/>
      <c r="W975" s="142"/>
      <c r="X975" s="142"/>
      <c r="Y975" s="142"/>
      <c r="Z975" s="142"/>
      <c r="AA975" s="142"/>
      <c r="AB975" s="143"/>
      <c r="AC975" s="142"/>
      <c r="AD975" s="143"/>
      <c r="AE975" s="142"/>
      <c r="AF975" s="143"/>
    </row>
    <row r="976" spans="1:32" ht="15.75" customHeight="1" x14ac:dyDescent="0.2">
      <c r="A976" s="135"/>
      <c r="B976" s="155"/>
      <c r="C976" s="135"/>
      <c r="D976" s="136"/>
      <c r="E976" s="136"/>
      <c r="F976" s="182"/>
      <c r="G976" s="163"/>
      <c r="H976" s="138"/>
      <c r="I976" s="138"/>
      <c r="J976" s="139"/>
      <c r="K976" s="164"/>
      <c r="L976" s="240"/>
      <c r="M976" s="241"/>
      <c r="N976" s="136"/>
      <c r="O976" s="139"/>
      <c r="P976" s="142"/>
      <c r="Q976" s="142"/>
      <c r="R976" s="143"/>
      <c r="S976" s="142"/>
      <c r="T976" s="142"/>
      <c r="U976" s="142"/>
      <c r="V976" s="142"/>
      <c r="W976" s="142"/>
      <c r="X976" s="142"/>
      <c r="Y976" s="142"/>
      <c r="Z976" s="142"/>
      <c r="AA976" s="142"/>
      <c r="AB976" s="143"/>
      <c r="AC976" s="142"/>
      <c r="AD976" s="143"/>
      <c r="AE976" s="142"/>
      <c r="AF976" s="143"/>
    </row>
    <row r="977" spans="1:32" ht="15.75" customHeight="1" x14ac:dyDescent="0.2">
      <c r="A977" s="135"/>
      <c r="B977" s="155"/>
      <c r="C977" s="135"/>
      <c r="D977" s="136"/>
      <c r="E977" s="136"/>
      <c r="F977" s="182"/>
      <c r="G977" s="163"/>
      <c r="H977" s="138"/>
      <c r="I977" s="138"/>
      <c r="J977" s="139"/>
      <c r="K977" s="164"/>
      <c r="L977" s="240"/>
      <c r="M977" s="241"/>
      <c r="N977" s="136"/>
      <c r="O977" s="139"/>
      <c r="P977" s="142"/>
      <c r="Q977" s="142"/>
      <c r="R977" s="143"/>
      <c r="S977" s="142"/>
      <c r="T977" s="142"/>
      <c r="U977" s="142"/>
      <c r="V977" s="142"/>
      <c r="W977" s="142"/>
      <c r="X977" s="142"/>
      <c r="Y977" s="142"/>
      <c r="Z977" s="142"/>
      <c r="AA977" s="142"/>
      <c r="AB977" s="143"/>
      <c r="AC977" s="142"/>
      <c r="AD977" s="143"/>
      <c r="AE977" s="142"/>
      <c r="AF977" s="143"/>
    </row>
    <row r="978" spans="1:32" ht="15.75" customHeight="1" x14ac:dyDescent="0.2">
      <c r="A978" s="135"/>
      <c r="B978" s="155"/>
      <c r="C978" s="135"/>
      <c r="D978" s="136"/>
      <c r="E978" s="136"/>
      <c r="F978" s="182"/>
      <c r="G978" s="163"/>
      <c r="H978" s="138"/>
      <c r="I978" s="138"/>
      <c r="J978" s="139"/>
      <c r="K978" s="164"/>
      <c r="L978" s="240"/>
      <c r="M978" s="241"/>
      <c r="N978" s="136"/>
      <c r="O978" s="139"/>
      <c r="P978" s="142"/>
      <c r="Q978" s="142"/>
      <c r="R978" s="143"/>
      <c r="S978" s="142"/>
      <c r="T978" s="142"/>
      <c r="U978" s="142"/>
      <c r="V978" s="142"/>
      <c r="W978" s="142"/>
      <c r="X978" s="142"/>
      <c r="Y978" s="142"/>
      <c r="Z978" s="142"/>
      <c r="AA978" s="142"/>
      <c r="AB978" s="143"/>
      <c r="AC978" s="142"/>
      <c r="AD978" s="143"/>
      <c r="AE978" s="142"/>
      <c r="AF978" s="143"/>
    </row>
    <row r="979" spans="1:32" ht="15.75" customHeight="1" x14ac:dyDescent="0.2">
      <c r="A979" s="135"/>
      <c r="B979" s="155"/>
      <c r="C979" s="135"/>
      <c r="D979" s="136"/>
      <c r="E979" s="136"/>
      <c r="F979" s="182"/>
      <c r="G979" s="163"/>
      <c r="H979" s="138"/>
      <c r="I979" s="138"/>
      <c r="J979" s="139"/>
      <c r="K979" s="164"/>
      <c r="L979" s="240"/>
      <c r="M979" s="241"/>
      <c r="N979" s="136"/>
      <c r="O979" s="139"/>
      <c r="P979" s="142"/>
      <c r="Q979" s="142"/>
      <c r="R979" s="143"/>
      <c r="S979" s="142"/>
      <c r="T979" s="142"/>
      <c r="U979" s="142"/>
      <c r="V979" s="142"/>
      <c r="W979" s="142"/>
      <c r="X979" s="142"/>
      <c r="Y979" s="142"/>
      <c r="Z979" s="142"/>
      <c r="AA979" s="142"/>
      <c r="AB979" s="143"/>
      <c r="AC979" s="142"/>
      <c r="AD979" s="143"/>
      <c r="AE979" s="142"/>
      <c r="AF979" s="143"/>
    </row>
    <row r="980" spans="1:32" ht="15.75" customHeight="1" x14ac:dyDescent="0.2">
      <c r="A980" s="135"/>
      <c r="B980" s="155"/>
      <c r="C980" s="135"/>
      <c r="D980" s="136"/>
      <c r="E980" s="136"/>
      <c r="F980" s="182"/>
      <c r="G980" s="163"/>
      <c r="H980" s="138"/>
      <c r="I980" s="138"/>
      <c r="J980" s="139"/>
      <c r="K980" s="164"/>
      <c r="L980" s="240"/>
      <c r="M980" s="241"/>
      <c r="N980" s="136"/>
      <c r="O980" s="139"/>
      <c r="P980" s="142"/>
      <c r="Q980" s="142"/>
      <c r="R980" s="143"/>
      <c r="S980" s="142"/>
      <c r="T980" s="142"/>
      <c r="U980" s="142"/>
      <c r="V980" s="142"/>
      <c r="W980" s="142"/>
      <c r="X980" s="142"/>
      <c r="Y980" s="142"/>
      <c r="Z980" s="142"/>
      <c r="AA980" s="142"/>
      <c r="AB980" s="143"/>
      <c r="AC980" s="142"/>
      <c r="AD980" s="143"/>
      <c r="AE980" s="142"/>
      <c r="AF980" s="143"/>
    </row>
    <row r="981" spans="1:32" ht="15.75" customHeight="1" x14ac:dyDescent="0.2">
      <c r="A981" s="135"/>
      <c r="B981" s="155"/>
      <c r="C981" s="135"/>
      <c r="D981" s="136"/>
      <c r="E981" s="136"/>
      <c r="F981" s="182"/>
      <c r="G981" s="163"/>
      <c r="H981" s="138"/>
      <c r="I981" s="138"/>
      <c r="J981" s="139"/>
      <c r="K981" s="164"/>
      <c r="L981" s="240"/>
      <c r="M981" s="241"/>
      <c r="N981" s="136"/>
      <c r="O981" s="139"/>
      <c r="P981" s="142"/>
      <c r="Q981" s="142"/>
      <c r="R981" s="143"/>
      <c r="S981" s="142"/>
      <c r="T981" s="142"/>
      <c r="U981" s="142"/>
      <c r="V981" s="142"/>
      <c r="W981" s="142"/>
      <c r="X981" s="142"/>
      <c r="Y981" s="142"/>
      <c r="Z981" s="142"/>
      <c r="AA981" s="142"/>
      <c r="AB981" s="143"/>
      <c r="AC981" s="142"/>
      <c r="AD981" s="143"/>
      <c r="AE981" s="142"/>
      <c r="AF981" s="143"/>
    </row>
    <row r="982" spans="1:32" ht="15.75" customHeight="1" x14ac:dyDescent="0.2">
      <c r="A982" s="135"/>
      <c r="B982" s="155"/>
      <c r="C982" s="135"/>
      <c r="D982" s="136"/>
      <c r="E982" s="136"/>
      <c r="F982" s="182"/>
      <c r="G982" s="163"/>
      <c r="H982" s="138"/>
      <c r="I982" s="138"/>
      <c r="J982" s="139"/>
      <c r="K982" s="164"/>
      <c r="L982" s="240"/>
      <c r="M982" s="241"/>
      <c r="N982" s="136"/>
      <c r="O982" s="139"/>
      <c r="P982" s="142"/>
      <c r="Q982" s="142"/>
      <c r="R982" s="143"/>
      <c r="S982" s="142"/>
      <c r="T982" s="142"/>
      <c r="U982" s="142"/>
      <c r="V982" s="142"/>
      <c r="W982" s="142"/>
      <c r="X982" s="142"/>
      <c r="Y982" s="142"/>
      <c r="Z982" s="142"/>
      <c r="AA982" s="142"/>
      <c r="AB982" s="143"/>
      <c r="AC982" s="142"/>
      <c r="AD982" s="143"/>
      <c r="AE982" s="142"/>
      <c r="AF982" s="143"/>
    </row>
    <row r="983" spans="1:32" ht="15.75" customHeight="1" x14ac:dyDescent="0.2">
      <c r="A983" s="135"/>
      <c r="B983" s="155"/>
      <c r="C983" s="135"/>
      <c r="D983" s="136"/>
      <c r="E983" s="136"/>
      <c r="F983" s="182"/>
      <c r="G983" s="163"/>
      <c r="H983" s="138"/>
      <c r="I983" s="138"/>
      <c r="J983" s="139"/>
      <c r="K983" s="164"/>
      <c r="L983" s="240"/>
      <c r="M983" s="241"/>
      <c r="N983" s="136"/>
      <c r="O983" s="139"/>
      <c r="P983" s="142"/>
      <c r="Q983" s="142"/>
      <c r="R983" s="143"/>
      <c r="S983" s="142"/>
      <c r="T983" s="142"/>
      <c r="U983" s="142"/>
      <c r="V983" s="142"/>
      <c r="W983" s="142"/>
      <c r="X983" s="142"/>
      <c r="Y983" s="142"/>
      <c r="Z983" s="142"/>
      <c r="AA983" s="142"/>
      <c r="AB983" s="143"/>
      <c r="AC983" s="142"/>
      <c r="AD983" s="143"/>
      <c r="AE983" s="142"/>
      <c r="AF983" s="143"/>
    </row>
    <row r="984" spans="1:32" ht="15.75" customHeight="1" x14ac:dyDescent="0.2">
      <c r="A984" s="135"/>
      <c r="B984" s="155"/>
      <c r="C984" s="135"/>
      <c r="D984" s="136"/>
      <c r="E984" s="136"/>
      <c r="F984" s="182"/>
      <c r="G984" s="163"/>
      <c r="H984" s="138"/>
      <c r="I984" s="138"/>
      <c r="J984" s="139"/>
      <c r="K984" s="164"/>
      <c r="L984" s="240"/>
      <c r="M984" s="241"/>
      <c r="N984" s="136"/>
      <c r="O984" s="139"/>
      <c r="P984" s="142"/>
      <c r="Q984" s="142"/>
      <c r="R984" s="143"/>
      <c r="S984" s="142"/>
      <c r="T984" s="142"/>
      <c r="U984" s="142"/>
      <c r="V984" s="142"/>
      <c r="W984" s="142"/>
      <c r="X984" s="142"/>
      <c r="Y984" s="142"/>
      <c r="Z984" s="142"/>
      <c r="AA984" s="142"/>
      <c r="AB984" s="143"/>
      <c r="AC984" s="142"/>
      <c r="AD984" s="143"/>
      <c r="AE984" s="142"/>
      <c r="AF984" s="143"/>
    </row>
    <row r="985" spans="1:32" ht="15.75" customHeight="1" x14ac:dyDescent="0.2">
      <c r="A985" s="135"/>
      <c r="B985" s="155"/>
      <c r="C985" s="135"/>
      <c r="D985" s="136"/>
      <c r="E985" s="136"/>
      <c r="F985" s="182"/>
      <c r="G985" s="163"/>
      <c r="H985" s="138"/>
      <c r="I985" s="138"/>
      <c r="J985" s="139"/>
      <c r="K985" s="164"/>
      <c r="L985" s="240"/>
      <c r="M985" s="241"/>
      <c r="N985" s="136"/>
      <c r="O985" s="139"/>
      <c r="P985" s="142"/>
      <c r="Q985" s="142"/>
      <c r="R985" s="143"/>
      <c r="S985" s="142"/>
      <c r="T985" s="142"/>
      <c r="U985" s="142"/>
      <c r="V985" s="142"/>
      <c r="W985" s="142"/>
      <c r="X985" s="142"/>
      <c r="Y985" s="142"/>
      <c r="Z985" s="142"/>
      <c r="AA985" s="142"/>
      <c r="AB985" s="143"/>
      <c r="AC985" s="142"/>
      <c r="AD985" s="143"/>
      <c r="AE985" s="142"/>
      <c r="AF985" s="143"/>
    </row>
    <row r="986" spans="1:32" ht="15.75" customHeight="1" x14ac:dyDescent="0.2">
      <c r="A986" s="135"/>
      <c r="B986" s="155"/>
      <c r="C986" s="135"/>
      <c r="D986" s="136"/>
      <c r="E986" s="136"/>
      <c r="F986" s="182"/>
      <c r="G986" s="163"/>
      <c r="H986" s="138"/>
      <c r="I986" s="138"/>
      <c r="J986" s="139"/>
      <c r="K986" s="164"/>
      <c r="L986" s="240"/>
      <c r="M986" s="241"/>
      <c r="N986" s="136"/>
      <c r="O986" s="139"/>
      <c r="P986" s="142"/>
      <c r="Q986" s="142"/>
      <c r="R986" s="143"/>
      <c r="S986" s="142"/>
      <c r="T986" s="142"/>
      <c r="U986" s="142"/>
      <c r="V986" s="142"/>
      <c r="W986" s="142"/>
      <c r="X986" s="142"/>
      <c r="Y986" s="142"/>
      <c r="Z986" s="142"/>
      <c r="AA986" s="142"/>
      <c r="AB986" s="143"/>
      <c r="AC986" s="142"/>
      <c r="AD986" s="143"/>
      <c r="AE986" s="142"/>
      <c r="AF986" s="143"/>
    </row>
    <row r="987" spans="1:32" ht="15.75" customHeight="1" x14ac:dyDescent="0.2">
      <c r="A987" s="135"/>
      <c r="B987" s="155"/>
      <c r="C987" s="135"/>
      <c r="D987" s="136"/>
      <c r="E987" s="136"/>
      <c r="F987" s="182"/>
      <c r="G987" s="163"/>
      <c r="H987" s="138"/>
      <c r="I987" s="138"/>
      <c r="J987" s="139"/>
      <c r="K987" s="164"/>
      <c r="L987" s="240"/>
      <c r="M987" s="241"/>
      <c r="N987" s="136"/>
      <c r="O987" s="139"/>
      <c r="P987" s="142"/>
      <c r="Q987" s="142"/>
      <c r="R987" s="143"/>
      <c r="S987" s="142"/>
      <c r="T987" s="142"/>
      <c r="U987" s="142"/>
      <c r="V987" s="142"/>
      <c r="W987" s="142"/>
      <c r="X987" s="142"/>
      <c r="Y987" s="142"/>
      <c r="Z987" s="142"/>
      <c r="AA987" s="142"/>
      <c r="AB987" s="143"/>
      <c r="AC987" s="142"/>
      <c r="AD987" s="143"/>
      <c r="AE987" s="142"/>
      <c r="AF987" s="143"/>
    </row>
    <row r="988" spans="1:32" ht="15.75" customHeight="1" x14ac:dyDescent="0.2">
      <c r="A988" s="135"/>
      <c r="B988" s="155"/>
      <c r="C988" s="135"/>
      <c r="D988" s="136"/>
      <c r="E988" s="136"/>
      <c r="F988" s="182"/>
      <c r="G988" s="163"/>
      <c r="H988" s="138"/>
      <c r="I988" s="138"/>
      <c r="J988" s="139"/>
      <c r="K988" s="164"/>
      <c r="L988" s="240"/>
      <c r="M988" s="241"/>
      <c r="N988" s="136"/>
      <c r="O988" s="139"/>
      <c r="P988" s="142"/>
      <c r="Q988" s="142"/>
      <c r="R988" s="143"/>
      <c r="S988" s="142"/>
      <c r="T988" s="142"/>
      <c r="U988" s="142"/>
      <c r="V988" s="142"/>
      <c r="W988" s="142"/>
      <c r="X988" s="142"/>
      <c r="Y988" s="142"/>
      <c r="Z988" s="142"/>
      <c r="AA988" s="142"/>
      <c r="AB988" s="143"/>
      <c r="AC988" s="142"/>
      <c r="AD988" s="143"/>
      <c r="AE988" s="142"/>
      <c r="AF988" s="143"/>
    </row>
    <row r="989" spans="1:32" ht="15.75" customHeight="1" x14ac:dyDescent="0.2">
      <c r="A989" s="135"/>
      <c r="B989" s="155"/>
      <c r="C989" s="135"/>
      <c r="D989" s="136"/>
      <c r="E989" s="136"/>
      <c r="F989" s="182"/>
      <c r="G989" s="163"/>
      <c r="H989" s="138"/>
      <c r="I989" s="138"/>
      <c r="J989" s="139"/>
      <c r="K989" s="164"/>
      <c r="L989" s="240"/>
      <c r="M989" s="241"/>
      <c r="N989" s="136"/>
      <c r="O989" s="139"/>
      <c r="P989" s="142"/>
      <c r="Q989" s="142"/>
      <c r="R989" s="143"/>
      <c r="S989" s="142"/>
      <c r="T989" s="142"/>
      <c r="U989" s="142"/>
      <c r="V989" s="142"/>
      <c r="W989" s="142"/>
      <c r="X989" s="142"/>
      <c r="Y989" s="142"/>
      <c r="Z989" s="142"/>
      <c r="AA989" s="142"/>
      <c r="AB989" s="143"/>
      <c r="AC989" s="142"/>
      <c r="AD989" s="143"/>
      <c r="AE989" s="142"/>
      <c r="AF989" s="143"/>
    </row>
    <row r="990" spans="1:32" ht="15.75" customHeight="1" x14ac:dyDescent="0.2">
      <c r="A990" s="135"/>
      <c r="B990" s="155"/>
      <c r="C990" s="135"/>
      <c r="D990" s="136"/>
      <c r="E990" s="136"/>
      <c r="F990" s="182"/>
      <c r="G990" s="163"/>
      <c r="H990" s="138"/>
      <c r="I990" s="138"/>
      <c r="J990" s="139"/>
      <c r="K990" s="164"/>
      <c r="L990" s="240"/>
      <c r="M990" s="241"/>
      <c r="N990" s="136"/>
      <c r="O990" s="139"/>
      <c r="P990" s="142"/>
      <c r="Q990" s="142"/>
      <c r="R990" s="143"/>
      <c r="S990" s="142"/>
      <c r="T990" s="142"/>
      <c r="U990" s="142"/>
      <c r="V990" s="142"/>
      <c r="W990" s="142"/>
      <c r="X990" s="142"/>
      <c r="Y990" s="142"/>
      <c r="Z990" s="142"/>
      <c r="AA990" s="142"/>
      <c r="AB990" s="143"/>
      <c r="AC990" s="142"/>
      <c r="AD990" s="143"/>
      <c r="AE990" s="142"/>
      <c r="AF990" s="143"/>
    </row>
    <row r="991" spans="1:32" ht="15.75" customHeight="1" x14ac:dyDescent="0.2">
      <c r="A991" s="135"/>
      <c r="B991" s="155"/>
      <c r="C991" s="135"/>
      <c r="D991" s="136"/>
      <c r="E991" s="136"/>
      <c r="F991" s="182"/>
      <c r="G991" s="163"/>
      <c r="H991" s="138"/>
      <c r="I991" s="138"/>
      <c r="J991" s="139"/>
      <c r="K991" s="164"/>
      <c r="L991" s="240"/>
      <c r="M991" s="241"/>
      <c r="N991" s="136"/>
      <c r="O991" s="139"/>
      <c r="P991" s="142"/>
      <c r="Q991" s="142"/>
      <c r="R991" s="143"/>
      <c r="S991" s="142"/>
      <c r="T991" s="142"/>
      <c r="U991" s="142"/>
      <c r="V991" s="142"/>
      <c r="W991" s="142"/>
      <c r="X991" s="142"/>
      <c r="Y991" s="142"/>
      <c r="Z991" s="142"/>
      <c r="AA991" s="142"/>
      <c r="AB991" s="143"/>
      <c r="AC991" s="142"/>
      <c r="AD991" s="143"/>
      <c r="AE991" s="142"/>
      <c r="AF991" s="143"/>
    </row>
    <row r="992" spans="1:32" ht="15.75" customHeight="1" x14ac:dyDescent="0.2">
      <c r="A992" s="135"/>
      <c r="B992" s="155"/>
      <c r="C992" s="135"/>
      <c r="D992" s="136"/>
      <c r="E992" s="136"/>
      <c r="F992" s="182"/>
      <c r="G992" s="163"/>
      <c r="H992" s="138"/>
      <c r="I992" s="138"/>
      <c r="J992" s="139"/>
      <c r="K992" s="164"/>
      <c r="L992" s="240"/>
      <c r="M992" s="241"/>
      <c r="N992" s="136"/>
      <c r="O992" s="139"/>
      <c r="P992" s="142"/>
      <c r="Q992" s="142"/>
      <c r="R992" s="143"/>
      <c r="S992" s="142"/>
      <c r="T992" s="142"/>
      <c r="U992" s="142"/>
      <c r="V992" s="142"/>
      <c r="W992" s="142"/>
      <c r="X992" s="142"/>
      <c r="Y992" s="142"/>
      <c r="Z992" s="142"/>
      <c r="AA992" s="142"/>
      <c r="AB992" s="143"/>
      <c r="AC992" s="142"/>
      <c r="AD992" s="143"/>
      <c r="AE992" s="142"/>
      <c r="AF992" s="143"/>
    </row>
    <row r="993" spans="1:32" ht="15.75" customHeight="1" x14ac:dyDescent="0.2">
      <c r="A993" s="135"/>
      <c r="B993" s="155"/>
      <c r="C993" s="135"/>
      <c r="D993" s="136"/>
      <c r="E993" s="136"/>
      <c r="F993" s="182"/>
      <c r="G993" s="163"/>
      <c r="H993" s="138"/>
      <c r="I993" s="138"/>
      <c r="J993" s="139"/>
      <c r="K993" s="164"/>
      <c r="L993" s="240"/>
      <c r="M993" s="241"/>
      <c r="N993" s="136"/>
      <c r="O993" s="139"/>
      <c r="P993" s="142"/>
      <c r="Q993" s="142"/>
      <c r="R993" s="143"/>
      <c r="S993" s="142"/>
      <c r="T993" s="142"/>
      <c r="U993" s="142"/>
      <c r="V993" s="142"/>
      <c r="W993" s="142"/>
      <c r="X993" s="142"/>
      <c r="Y993" s="142"/>
      <c r="Z993" s="142"/>
      <c r="AA993" s="142"/>
      <c r="AB993" s="143"/>
      <c r="AC993" s="142"/>
      <c r="AD993" s="143"/>
      <c r="AE993" s="142"/>
      <c r="AF993" s="143"/>
    </row>
    <row r="994" spans="1:32" ht="15.75" customHeight="1" x14ac:dyDescent="0.2">
      <c r="A994" s="135"/>
      <c r="B994" s="155"/>
      <c r="C994" s="135"/>
      <c r="D994" s="136"/>
      <c r="E994" s="136"/>
      <c r="F994" s="182"/>
      <c r="G994" s="163"/>
      <c r="H994" s="138"/>
      <c r="I994" s="138"/>
      <c r="J994" s="139"/>
      <c r="K994" s="164"/>
      <c r="L994" s="240"/>
      <c r="M994" s="241"/>
      <c r="N994" s="136"/>
      <c r="O994" s="139"/>
      <c r="P994" s="142"/>
      <c r="Q994" s="142"/>
      <c r="R994" s="143"/>
      <c r="S994" s="142"/>
      <c r="T994" s="142"/>
      <c r="U994" s="142"/>
      <c r="V994" s="142"/>
      <c r="W994" s="142"/>
      <c r="X994" s="142"/>
      <c r="Y994" s="142"/>
      <c r="Z994" s="142"/>
      <c r="AA994" s="142"/>
      <c r="AB994" s="143"/>
      <c r="AC994" s="142"/>
      <c r="AD994" s="143"/>
      <c r="AE994" s="142"/>
      <c r="AF994" s="143"/>
    </row>
    <row r="995" spans="1:32" ht="15.75" customHeight="1" x14ac:dyDescent="0.2">
      <c r="A995" s="135"/>
      <c r="B995" s="155"/>
      <c r="C995" s="135"/>
      <c r="D995" s="136"/>
      <c r="E995" s="136"/>
      <c r="F995" s="182"/>
      <c r="G995" s="163"/>
      <c r="H995" s="138"/>
      <c r="I995" s="138"/>
      <c r="J995" s="139"/>
      <c r="K995" s="164"/>
      <c r="L995" s="240"/>
      <c r="M995" s="241"/>
      <c r="N995" s="136"/>
      <c r="O995" s="139"/>
      <c r="P995" s="142"/>
      <c r="Q995" s="142"/>
      <c r="R995" s="143"/>
      <c r="S995" s="142"/>
      <c r="T995" s="142"/>
      <c r="U995" s="142"/>
      <c r="V995" s="142"/>
      <c r="W995" s="142"/>
      <c r="X995" s="142"/>
      <c r="Y995" s="142"/>
      <c r="Z995" s="142"/>
      <c r="AA995" s="142"/>
      <c r="AB995" s="143"/>
      <c r="AC995" s="142"/>
      <c r="AD995" s="143"/>
      <c r="AE995" s="142"/>
      <c r="AF995" s="143"/>
    </row>
    <row r="996" spans="1:32" ht="15.75" customHeight="1" x14ac:dyDescent="0.2">
      <c r="A996" s="135"/>
      <c r="B996" s="155"/>
      <c r="C996" s="135"/>
      <c r="D996" s="136"/>
      <c r="E996" s="136"/>
      <c r="F996" s="182"/>
      <c r="G996" s="163"/>
      <c r="H996" s="138"/>
      <c r="I996" s="138"/>
      <c r="J996" s="139"/>
      <c r="K996" s="164"/>
      <c r="L996" s="240"/>
      <c r="M996" s="241"/>
      <c r="N996" s="136"/>
      <c r="O996" s="139"/>
      <c r="P996" s="142"/>
      <c r="Q996" s="142"/>
      <c r="R996" s="143"/>
      <c r="S996" s="142"/>
      <c r="T996" s="142"/>
      <c r="U996" s="142"/>
      <c r="V996" s="142"/>
      <c r="W996" s="142"/>
      <c r="X996" s="142"/>
      <c r="Y996" s="142"/>
      <c r="Z996" s="142"/>
      <c r="AA996" s="142"/>
      <c r="AB996" s="143"/>
      <c r="AC996" s="142"/>
      <c r="AD996" s="143"/>
      <c r="AE996" s="142"/>
      <c r="AF996" s="143"/>
    </row>
    <row r="997" spans="1:32" ht="15.75" customHeight="1" x14ac:dyDescent="0.2">
      <c r="A997" s="135"/>
      <c r="B997" s="155"/>
      <c r="C997" s="135"/>
      <c r="D997" s="136"/>
      <c r="E997" s="136"/>
      <c r="F997" s="182"/>
      <c r="G997" s="163"/>
      <c r="H997" s="138"/>
      <c r="I997" s="138"/>
      <c r="J997" s="139"/>
      <c r="K997" s="164"/>
      <c r="L997" s="240"/>
      <c r="M997" s="241"/>
      <c r="N997" s="136"/>
      <c r="O997" s="139"/>
      <c r="P997" s="142"/>
      <c r="Q997" s="142"/>
      <c r="R997" s="143"/>
      <c r="S997" s="142"/>
      <c r="T997" s="142"/>
      <c r="U997" s="142"/>
      <c r="V997" s="142"/>
      <c r="W997" s="142"/>
      <c r="X997" s="142"/>
      <c r="Y997" s="142"/>
      <c r="Z997" s="142"/>
      <c r="AA997" s="142"/>
      <c r="AB997" s="143"/>
      <c r="AC997" s="142"/>
      <c r="AD997" s="143"/>
      <c r="AE997" s="142"/>
      <c r="AF997" s="143"/>
    </row>
    <row r="998" spans="1:32" ht="15.75" customHeight="1" x14ac:dyDescent="0.2">
      <c r="A998" s="135"/>
      <c r="B998" s="155"/>
      <c r="C998" s="135"/>
      <c r="D998" s="136"/>
      <c r="E998" s="136"/>
      <c r="F998" s="182"/>
      <c r="G998" s="163"/>
      <c r="H998" s="138"/>
      <c r="I998" s="138"/>
      <c r="J998" s="139"/>
      <c r="K998" s="164"/>
      <c r="L998" s="240"/>
      <c r="M998" s="241"/>
      <c r="N998" s="136"/>
      <c r="O998" s="139"/>
      <c r="P998" s="142"/>
      <c r="Q998" s="142"/>
      <c r="R998" s="143"/>
      <c r="S998" s="142"/>
      <c r="T998" s="142"/>
      <c r="U998" s="142"/>
      <c r="V998" s="142"/>
      <c r="W998" s="142"/>
      <c r="X998" s="142"/>
      <c r="Y998" s="142"/>
      <c r="Z998" s="142"/>
      <c r="AA998" s="142"/>
      <c r="AB998" s="143"/>
      <c r="AC998" s="142"/>
      <c r="AD998" s="143"/>
      <c r="AE998" s="142"/>
      <c r="AF998" s="143"/>
    </row>
    <row r="999" spans="1:32" ht="15.75" customHeight="1" x14ac:dyDescent="0.2">
      <c r="A999" s="135"/>
      <c r="B999" s="155"/>
      <c r="C999" s="135"/>
      <c r="D999" s="136"/>
      <c r="E999" s="136"/>
      <c r="F999" s="182"/>
      <c r="G999" s="163"/>
      <c r="H999" s="138"/>
      <c r="I999" s="138"/>
      <c r="J999" s="139"/>
      <c r="K999" s="164"/>
      <c r="L999" s="240"/>
      <c r="M999" s="241"/>
      <c r="N999" s="136"/>
      <c r="O999" s="139"/>
      <c r="P999" s="142"/>
      <c r="Q999" s="142"/>
      <c r="R999" s="143"/>
      <c r="S999" s="142"/>
      <c r="T999" s="142"/>
      <c r="U999" s="142"/>
      <c r="V999" s="142"/>
      <c r="W999" s="142"/>
      <c r="X999" s="142"/>
      <c r="Y999" s="142"/>
      <c r="Z999" s="142"/>
      <c r="AA999" s="142"/>
      <c r="AB999" s="143"/>
      <c r="AC999" s="142"/>
      <c r="AD999" s="143"/>
      <c r="AE999" s="142"/>
      <c r="AF999" s="143"/>
    </row>
    <row r="1000" spans="1:32" ht="15.75" customHeight="1" x14ac:dyDescent="0.2">
      <c r="A1000" s="135"/>
      <c r="B1000" s="155"/>
      <c r="C1000" s="135"/>
      <c r="D1000" s="136"/>
      <c r="E1000" s="136"/>
      <c r="F1000" s="182"/>
      <c r="G1000" s="163"/>
      <c r="H1000" s="138"/>
      <c r="I1000" s="138"/>
      <c r="J1000" s="139"/>
      <c r="K1000" s="164"/>
      <c r="L1000" s="240"/>
      <c r="M1000" s="241"/>
      <c r="N1000" s="136"/>
      <c r="O1000" s="139"/>
      <c r="P1000" s="142"/>
      <c r="Q1000" s="142"/>
      <c r="R1000" s="143"/>
      <c r="S1000" s="142"/>
      <c r="T1000" s="142"/>
      <c r="U1000" s="142"/>
      <c r="V1000" s="142"/>
      <c r="W1000" s="142"/>
      <c r="X1000" s="142"/>
      <c r="Y1000" s="142"/>
      <c r="Z1000" s="142"/>
      <c r="AA1000" s="142"/>
      <c r="AB1000" s="143"/>
      <c r="AC1000" s="142"/>
      <c r="AD1000" s="143"/>
      <c r="AE1000" s="142"/>
      <c r="AF1000" s="143"/>
    </row>
    <row r="1001" spans="1:32" ht="15.75" customHeight="1" x14ac:dyDescent="0.2">
      <c r="A1001" s="135"/>
      <c r="B1001" s="155"/>
      <c r="C1001" s="135"/>
      <c r="D1001" s="136"/>
      <c r="E1001" s="136"/>
      <c r="F1001" s="182"/>
      <c r="G1001" s="163"/>
      <c r="H1001" s="138"/>
      <c r="I1001" s="138"/>
      <c r="J1001" s="139"/>
      <c r="K1001" s="164"/>
      <c r="L1001" s="240"/>
      <c r="M1001" s="241"/>
      <c r="N1001" s="136"/>
      <c r="O1001" s="139"/>
      <c r="P1001" s="142"/>
      <c r="Q1001" s="142"/>
      <c r="R1001" s="143"/>
      <c r="S1001" s="142"/>
      <c r="T1001" s="142"/>
      <c r="U1001" s="142"/>
      <c r="V1001" s="142"/>
      <c r="W1001" s="142"/>
      <c r="X1001" s="142"/>
      <c r="Y1001" s="142"/>
      <c r="Z1001" s="142"/>
      <c r="AA1001" s="142"/>
      <c r="AB1001" s="143"/>
      <c r="AC1001" s="142"/>
      <c r="AD1001" s="143"/>
      <c r="AE1001" s="142"/>
      <c r="AF1001" s="143"/>
    </row>
    <row r="1002" spans="1:32" ht="15.75" customHeight="1" x14ac:dyDescent="0.2">
      <c r="A1002" s="135"/>
      <c r="B1002" s="155"/>
      <c r="C1002" s="135"/>
      <c r="D1002" s="136"/>
      <c r="E1002" s="136"/>
      <c r="F1002" s="182"/>
      <c r="G1002" s="163"/>
      <c r="H1002" s="138"/>
      <c r="I1002" s="138"/>
      <c r="J1002" s="139"/>
      <c r="K1002" s="164"/>
      <c r="L1002" s="240"/>
      <c r="M1002" s="241"/>
      <c r="N1002" s="136"/>
      <c r="O1002" s="139"/>
      <c r="P1002" s="142"/>
      <c r="Q1002" s="142"/>
      <c r="R1002" s="143"/>
      <c r="S1002" s="142"/>
      <c r="T1002" s="142"/>
      <c r="U1002" s="142"/>
      <c r="V1002" s="142"/>
      <c r="W1002" s="142"/>
      <c r="X1002" s="142"/>
      <c r="Y1002" s="142"/>
      <c r="Z1002" s="142"/>
      <c r="AA1002" s="142"/>
      <c r="AB1002" s="143"/>
      <c r="AC1002" s="142"/>
      <c r="AD1002" s="143"/>
      <c r="AE1002" s="142"/>
      <c r="AF1002" s="143"/>
    </row>
  </sheetData>
  <mergeCells count="2">
    <mergeCell ref="A77:C77"/>
    <mergeCell ref="A78:C78"/>
  </mergeCells>
  <printOptions horizontalCentered="1"/>
  <pageMargins left="0.70866141732283472" right="0.70866141732283472" top="0.74803149606299213" bottom="0.74803149606299213" header="0" footer="0"/>
  <pageSetup paperSize="9" scale="57" orientation="landscape"/>
  <headerFooter>
    <oddHeader>&amp;F</oddHeader>
    <oddFooter>&amp;L&amp;B Confidential&amp;B&amp;C&amp;D&amp;RPage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950F-7E15-9046-B27D-7931A77D6CE0}">
  <sheetPr>
    <tabColor rgb="FFC00000"/>
    <pageSetUpPr fitToPage="1"/>
  </sheetPr>
  <dimension ref="A1:AQ1008"/>
  <sheetViews>
    <sheetView topLeftCell="A57" zoomScaleNormal="100" workbookViewId="0">
      <selection activeCell="C21" sqref="C21"/>
    </sheetView>
  </sheetViews>
  <sheetFormatPr baseColWidth="10" defaultColWidth="14.5" defaultRowHeight="15" customHeight="1" x14ac:dyDescent="0.2"/>
  <cols>
    <col min="1" max="1" width="40.5" style="2" customWidth="1"/>
    <col min="2" max="2" width="14.33203125" style="2" customWidth="1"/>
    <col min="3" max="3" width="15.5" style="2" customWidth="1"/>
    <col min="4" max="4" width="16.6640625" style="2" customWidth="1"/>
    <col min="5" max="5" width="14" style="2" customWidth="1"/>
    <col min="6" max="6" width="14.83203125" style="2" customWidth="1"/>
    <col min="7" max="7" width="21" style="2" customWidth="1"/>
    <col min="8" max="11" width="14" style="2" customWidth="1"/>
    <col min="12" max="12" width="15" style="2" customWidth="1"/>
    <col min="13" max="33" width="14" style="2" customWidth="1"/>
    <col min="34" max="43" width="8.83203125" style="2" customWidth="1"/>
    <col min="44" max="16384" width="14.5" style="2"/>
  </cols>
  <sheetData>
    <row r="1" spans="1:43" s="131" customFormat="1" ht="22" customHeight="1" x14ac:dyDescent="0.3">
      <c r="A1" s="262" t="s">
        <v>331</v>
      </c>
      <c r="B1" s="127"/>
      <c r="C1" s="127"/>
      <c r="D1" s="127"/>
      <c r="E1" s="127"/>
      <c r="F1" s="127"/>
      <c r="G1" s="128"/>
      <c r="H1" s="127"/>
      <c r="I1" s="127"/>
      <c r="J1" s="127"/>
      <c r="K1" s="127"/>
      <c r="L1" s="129"/>
      <c r="M1" s="130"/>
    </row>
    <row r="2" spans="1:43" s="131" customFormat="1" ht="22" customHeight="1" x14ac:dyDescent="0.25">
      <c r="A2" s="335" t="s">
        <v>62</v>
      </c>
      <c r="G2" s="133"/>
      <c r="L2" s="134"/>
      <c r="M2" s="130"/>
    </row>
    <row r="3" spans="1:43" s="131" customFormat="1" ht="22" customHeight="1" x14ac:dyDescent="0.25">
      <c r="A3" s="386" t="s">
        <v>369</v>
      </c>
      <c r="B3" s="135"/>
      <c r="C3" s="135"/>
      <c r="D3" s="136"/>
      <c r="E3" s="136"/>
      <c r="F3" s="136"/>
      <c r="G3" s="137"/>
      <c r="H3" s="138"/>
      <c r="I3" s="138"/>
      <c r="J3" s="139"/>
      <c r="K3" s="139"/>
      <c r="L3" s="140"/>
      <c r="M3" s="141"/>
      <c r="N3" s="136"/>
      <c r="O3" s="139"/>
      <c r="P3" s="142"/>
      <c r="Q3" s="142"/>
      <c r="R3" s="143"/>
      <c r="S3" s="142"/>
      <c r="T3" s="142"/>
      <c r="U3" s="142"/>
      <c r="V3" s="142"/>
      <c r="W3" s="142"/>
      <c r="X3" s="142"/>
      <c r="Y3" s="142"/>
      <c r="Z3" s="142"/>
      <c r="AA3" s="142"/>
      <c r="AB3" s="143"/>
      <c r="AC3" s="142"/>
      <c r="AD3" s="143"/>
      <c r="AE3" s="142"/>
      <c r="AF3" s="143"/>
    </row>
    <row r="4" spans="1:43" x14ac:dyDescent="0.2">
      <c r="A4" s="132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18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5"/>
      <c r="AI4" s="5"/>
      <c r="AJ4" s="5"/>
      <c r="AK4" s="5"/>
      <c r="AL4" s="5"/>
      <c r="AM4" s="5"/>
      <c r="AN4" s="5"/>
      <c r="AO4" s="5"/>
      <c r="AP4" s="5"/>
      <c r="AQ4" s="5"/>
    </row>
    <row r="5" spans="1:43" ht="24" x14ac:dyDescent="0.3">
      <c r="A5" s="120" t="s">
        <v>311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118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5"/>
      <c r="AI5" s="5"/>
      <c r="AJ5" s="5"/>
      <c r="AK5" s="5"/>
      <c r="AL5" s="5"/>
      <c r="AM5" s="5"/>
      <c r="AN5" s="5"/>
      <c r="AO5" s="5"/>
      <c r="AP5" s="5"/>
      <c r="AQ5" s="5"/>
    </row>
    <row r="6" spans="1:43" ht="16" x14ac:dyDescent="0.2">
      <c r="A6" s="352" t="s">
        <v>373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118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5"/>
      <c r="AI6" s="5"/>
      <c r="AJ6" s="5"/>
      <c r="AK6" s="5"/>
      <c r="AL6" s="5"/>
      <c r="AM6" s="5"/>
      <c r="AN6" s="5"/>
      <c r="AO6" s="5"/>
      <c r="AP6" s="5"/>
      <c r="AQ6" s="5"/>
    </row>
    <row r="7" spans="1:43" ht="22" thickBot="1" x14ac:dyDescent="0.3">
      <c r="A7" s="121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118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5"/>
      <c r="AI7" s="5"/>
      <c r="AJ7" s="5"/>
      <c r="AK7" s="5"/>
      <c r="AL7" s="5"/>
      <c r="AM7" s="5"/>
      <c r="AN7" s="5"/>
      <c r="AO7" s="5"/>
      <c r="AP7" s="5"/>
      <c r="AQ7" s="5"/>
    </row>
    <row r="8" spans="1:43" x14ac:dyDescent="0.2">
      <c r="A8" s="122" t="s">
        <v>63</v>
      </c>
      <c r="B8" s="101"/>
      <c r="C8" s="101"/>
      <c r="D8" s="101"/>
      <c r="E8" s="102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5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5"/>
      <c r="AI8" s="5"/>
      <c r="AJ8" s="5"/>
      <c r="AK8" s="5"/>
      <c r="AL8" s="5"/>
      <c r="AM8" s="5"/>
      <c r="AN8" s="5"/>
      <c r="AO8" s="5"/>
      <c r="AP8" s="5"/>
      <c r="AQ8" s="5"/>
    </row>
    <row r="9" spans="1:43" ht="19" x14ac:dyDescent="0.25">
      <c r="A9" s="123" t="s">
        <v>65</v>
      </c>
      <c r="B9" s="103"/>
      <c r="C9" s="4"/>
      <c r="D9" s="4"/>
      <c r="E9" s="104"/>
      <c r="F9" s="446"/>
      <c r="G9" s="447" t="s">
        <v>64</v>
      </c>
      <c r="H9" s="446"/>
      <c r="I9" s="446"/>
      <c r="J9" s="446"/>
      <c r="K9" s="446"/>
      <c r="L9" s="446"/>
      <c r="M9" s="446"/>
      <c r="N9" s="446"/>
      <c r="O9" s="446"/>
      <c r="P9" s="448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5"/>
      <c r="AI9" s="5"/>
      <c r="AJ9" s="5"/>
      <c r="AK9" s="5"/>
      <c r="AL9" s="5"/>
      <c r="AM9" s="5"/>
      <c r="AN9" s="5"/>
      <c r="AO9" s="5"/>
      <c r="AP9" s="5"/>
      <c r="AQ9" s="5"/>
    </row>
    <row r="10" spans="1:43" ht="16" thickBot="1" x14ac:dyDescent="0.25">
      <c r="A10" s="123" t="s">
        <v>68</v>
      </c>
      <c r="B10" s="103"/>
      <c r="C10" s="4"/>
      <c r="D10" s="4"/>
      <c r="E10" s="104"/>
      <c r="F10" s="446"/>
      <c r="G10" s="449" t="s">
        <v>66</v>
      </c>
      <c r="H10" s="446"/>
      <c r="I10" s="446"/>
      <c r="J10" s="446"/>
      <c r="K10" s="446"/>
      <c r="L10" s="449" t="s">
        <v>67</v>
      </c>
      <c r="M10" s="446"/>
      <c r="N10" s="450"/>
      <c r="O10" s="446"/>
      <c r="P10" s="448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5"/>
      <c r="AI10" s="5"/>
      <c r="AJ10" s="5"/>
      <c r="AK10" s="5"/>
      <c r="AL10" s="5"/>
      <c r="AM10" s="5"/>
      <c r="AN10" s="5"/>
      <c r="AO10" s="5"/>
      <c r="AP10" s="5"/>
      <c r="AQ10" s="5"/>
    </row>
    <row r="11" spans="1:43" x14ac:dyDescent="0.2">
      <c r="A11" s="123"/>
      <c r="B11" s="103"/>
      <c r="C11" s="4"/>
      <c r="D11" s="4"/>
      <c r="E11" s="104"/>
      <c r="F11" s="446"/>
      <c r="G11" s="404"/>
      <c r="H11" s="405" t="s">
        <v>69</v>
      </c>
      <c r="I11" s="406" t="s">
        <v>70</v>
      </c>
      <c r="J11" s="407" t="s">
        <v>71</v>
      </c>
      <c r="K11" s="446"/>
      <c r="L11" s="404"/>
      <c r="M11" s="405" t="s">
        <v>69</v>
      </c>
      <c r="N11" s="406" t="s">
        <v>70</v>
      </c>
      <c r="O11" s="407" t="s">
        <v>71</v>
      </c>
      <c r="P11" s="448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5"/>
      <c r="AI11" s="5"/>
      <c r="AJ11" s="5"/>
      <c r="AK11" s="5"/>
      <c r="AL11" s="5"/>
      <c r="AM11" s="5"/>
      <c r="AN11" s="5"/>
      <c r="AO11" s="5"/>
      <c r="AP11" s="5"/>
      <c r="AQ11" s="5"/>
    </row>
    <row r="12" spans="1:43" x14ac:dyDescent="0.2">
      <c r="A12" s="124" t="s">
        <v>73</v>
      </c>
      <c r="B12" s="103"/>
      <c r="C12" s="4"/>
      <c r="D12" s="4"/>
      <c r="E12" s="104"/>
      <c r="F12" s="446"/>
      <c r="G12" s="408"/>
      <c r="H12" s="409"/>
      <c r="I12" s="410"/>
      <c r="J12" s="411"/>
      <c r="K12" s="446"/>
      <c r="L12" s="408" t="s">
        <v>72</v>
      </c>
      <c r="M12" s="428">
        <f>-SUM(D42:W42) / SUM(D39:W39)</f>
        <v>4.089832009956744E-2</v>
      </c>
      <c r="N12" s="429">
        <f>-C42/C39</f>
        <v>3.9226265761601778E-2</v>
      </c>
      <c r="O12" s="430">
        <f>-SUM(D42:AG42) / SUM(D39:AG39)</f>
        <v>3.3011666597849917E-2</v>
      </c>
      <c r="P12" s="448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5"/>
      <c r="AI12" s="5"/>
      <c r="AJ12" s="5"/>
      <c r="AK12" s="5"/>
      <c r="AL12" s="5"/>
      <c r="AM12" s="5"/>
      <c r="AN12" s="5"/>
      <c r="AO12" s="5"/>
      <c r="AP12" s="5"/>
      <c r="AQ12" s="5"/>
    </row>
    <row r="13" spans="1:43" ht="16" thickBot="1" x14ac:dyDescent="0.25">
      <c r="A13" s="123" t="s">
        <v>75</v>
      </c>
      <c r="B13" s="355">
        <f>Sizing!Q46</f>
        <v>11990</v>
      </c>
      <c r="C13" s="4" t="s">
        <v>45</v>
      </c>
      <c r="D13" s="4"/>
      <c r="E13" s="104"/>
      <c r="F13" s="446"/>
      <c r="G13" s="408" t="s">
        <v>74</v>
      </c>
      <c r="H13" s="409">
        <f>IRR(D56:W56)</f>
        <v>0.20535655367873762</v>
      </c>
      <c r="I13" s="410">
        <f>IRR(D56:AB56)</f>
        <v>0.20904177610588293</v>
      </c>
      <c r="J13" s="411">
        <f>IRR(D56:AG56)</f>
        <v>0.21033609464201231</v>
      </c>
      <c r="K13" s="446"/>
      <c r="L13" s="431"/>
      <c r="M13" s="432"/>
      <c r="N13" s="433"/>
      <c r="O13" s="434"/>
      <c r="P13" s="448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5"/>
      <c r="AI13" s="5"/>
      <c r="AJ13" s="5"/>
      <c r="AK13" s="5"/>
      <c r="AL13" s="5"/>
      <c r="AM13" s="5"/>
      <c r="AN13" s="5"/>
      <c r="AO13" s="5"/>
      <c r="AP13" s="5"/>
      <c r="AQ13" s="5"/>
    </row>
    <row r="14" spans="1:43" ht="16" thickBot="1" x14ac:dyDescent="0.25">
      <c r="A14" s="123" t="s">
        <v>77</v>
      </c>
      <c r="B14" s="355">
        <f>Sizing!N43</f>
        <v>17961.02</v>
      </c>
      <c r="C14" s="4" t="s">
        <v>78</v>
      </c>
      <c r="D14" s="4"/>
      <c r="E14" s="104"/>
      <c r="F14" s="446"/>
      <c r="G14" s="412" t="s">
        <v>76</v>
      </c>
      <c r="H14" s="413">
        <f>IRR(D79:W79)</f>
        <v>0.20535655367873762</v>
      </c>
      <c r="I14" s="414">
        <f>IRR(D79:AB79)</f>
        <v>0.20904177610588293</v>
      </c>
      <c r="J14" s="415">
        <f>IRR(D79:AG79)</f>
        <v>0.21033609464201231</v>
      </c>
      <c r="K14" s="446"/>
      <c r="L14" s="446"/>
      <c r="M14" s="451"/>
      <c r="N14" s="452"/>
      <c r="O14" s="451"/>
      <c r="P14" s="448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5"/>
      <c r="AI14" s="5"/>
      <c r="AJ14" s="5"/>
      <c r="AK14" s="5"/>
      <c r="AL14" s="5"/>
      <c r="AM14" s="5"/>
      <c r="AN14" s="5"/>
      <c r="AO14" s="5"/>
      <c r="AP14" s="5"/>
      <c r="AQ14" s="5"/>
    </row>
    <row r="15" spans="1:43" ht="16" thickBot="1" x14ac:dyDescent="0.25">
      <c r="A15" s="123" t="s">
        <v>79</v>
      </c>
      <c r="B15" s="356">
        <v>4.0000000000000001E-3</v>
      </c>
      <c r="C15" s="4"/>
      <c r="D15" s="4"/>
      <c r="E15" s="104"/>
      <c r="F15" s="446"/>
      <c r="G15" s="446"/>
      <c r="H15" s="453"/>
      <c r="I15" s="446"/>
      <c r="J15" s="453"/>
      <c r="K15" s="446"/>
      <c r="L15" s="449" t="s">
        <v>313</v>
      </c>
      <c r="M15" s="451"/>
      <c r="N15" s="452"/>
      <c r="O15" s="451"/>
      <c r="P15" s="448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5"/>
      <c r="AI15" s="5"/>
      <c r="AJ15" s="5"/>
      <c r="AK15" s="5"/>
      <c r="AL15" s="5"/>
      <c r="AM15" s="5"/>
      <c r="AN15" s="5"/>
      <c r="AO15" s="5"/>
      <c r="AP15" s="5"/>
      <c r="AQ15" s="5"/>
    </row>
    <row r="16" spans="1:43" ht="16" thickBot="1" x14ac:dyDescent="0.25">
      <c r="A16" s="123"/>
      <c r="B16" s="357"/>
      <c r="C16" s="4"/>
      <c r="D16" s="4"/>
      <c r="E16" s="104"/>
      <c r="F16" s="446"/>
      <c r="G16" s="449" t="s">
        <v>80</v>
      </c>
      <c r="H16" s="453"/>
      <c r="I16" s="446"/>
      <c r="J16" s="453"/>
      <c r="K16" s="446"/>
      <c r="L16" s="404"/>
      <c r="M16" s="405" t="s">
        <v>69</v>
      </c>
      <c r="N16" s="406" t="s">
        <v>70</v>
      </c>
      <c r="O16" s="407" t="s">
        <v>71</v>
      </c>
      <c r="P16" s="448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5"/>
      <c r="AI16" s="5"/>
      <c r="AJ16" s="5"/>
      <c r="AK16" s="5"/>
      <c r="AL16" s="5"/>
      <c r="AM16" s="5"/>
      <c r="AN16" s="5"/>
      <c r="AO16" s="5"/>
      <c r="AP16" s="5"/>
      <c r="AQ16" s="5"/>
    </row>
    <row r="17" spans="1:43" x14ac:dyDescent="0.2">
      <c r="A17" s="125" t="s">
        <v>82</v>
      </c>
      <c r="B17" s="364"/>
      <c r="C17" s="4"/>
      <c r="D17" s="4"/>
      <c r="E17" s="104"/>
      <c r="F17" s="446"/>
      <c r="G17" s="404"/>
      <c r="H17" s="405" t="s">
        <v>69</v>
      </c>
      <c r="I17" s="406" t="s">
        <v>70</v>
      </c>
      <c r="J17" s="407" t="s">
        <v>71</v>
      </c>
      <c r="K17" s="446"/>
      <c r="L17" s="408"/>
      <c r="M17" s="435"/>
      <c r="N17" s="436"/>
      <c r="O17" s="437"/>
      <c r="P17" s="448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5"/>
      <c r="AI17" s="5"/>
      <c r="AJ17" s="5"/>
      <c r="AK17" s="5"/>
      <c r="AL17" s="5"/>
      <c r="AM17" s="5"/>
      <c r="AN17" s="5"/>
      <c r="AO17" s="5"/>
      <c r="AP17" s="5"/>
      <c r="AQ17" s="5"/>
    </row>
    <row r="18" spans="1:43" x14ac:dyDescent="0.2">
      <c r="A18" s="323" t="s">
        <v>83</v>
      </c>
      <c r="B18" s="359">
        <f>'Costing (Fixed)'!E81</f>
        <v>735.91885267823136</v>
      </c>
      <c r="C18" s="4"/>
      <c r="D18" s="4"/>
      <c r="E18" s="104"/>
      <c r="F18" s="446"/>
      <c r="G18" s="408"/>
      <c r="H18" s="416"/>
      <c r="I18" s="417"/>
      <c r="J18" s="418"/>
      <c r="K18" s="446"/>
      <c r="L18" s="408" t="s">
        <v>81</v>
      </c>
      <c r="M18" s="438">
        <f>SUM(D50:W50) / 1000</f>
        <v>34589.21350322268</v>
      </c>
      <c r="N18" s="439">
        <f>SUM(D50:AB50) / 1000</f>
        <v>42811.89413648803</v>
      </c>
      <c r="O18" s="440">
        <f>SUM(D50:AG50) / 1000</f>
        <v>50871.431533990399</v>
      </c>
      <c r="P18" s="448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5"/>
      <c r="AI18" s="5"/>
      <c r="AJ18" s="5"/>
      <c r="AK18" s="5"/>
      <c r="AL18" s="5"/>
      <c r="AM18" s="5"/>
      <c r="AN18" s="5"/>
      <c r="AO18" s="5"/>
      <c r="AP18" s="5"/>
      <c r="AQ18" s="5"/>
    </row>
    <row r="19" spans="1:43" ht="16" thickBot="1" x14ac:dyDescent="0.25">
      <c r="A19" s="123"/>
      <c r="B19" s="360"/>
      <c r="C19" s="105"/>
      <c r="D19" s="4"/>
      <c r="E19" s="104"/>
      <c r="F19" s="446"/>
      <c r="G19" s="408" t="s">
        <v>74</v>
      </c>
      <c r="H19" s="416">
        <f t="array" ref="H19">NPV($B$22, D56:W56) / 1000</f>
        <v>10077.471810562769</v>
      </c>
      <c r="I19" s="417">
        <f t="array" ref="I19">NPV($B$22, D56:AB56) / 1000</f>
        <v>12330.029795342858</v>
      </c>
      <c r="J19" s="418">
        <f t="array" ref="J19">NPV($B$22, D56:AG56) / 1000</f>
        <v>14053.235682245653</v>
      </c>
      <c r="K19" s="446"/>
      <c r="L19" s="431"/>
      <c r="M19" s="441"/>
      <c r="N19" s="442"/>
      <c r="O19" s="443"/>
      <c r="P19" s="44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5"/>
      <c r="AI19" s="5"/>
      <c r="AJ19" s="5"/>
      <c r="AK19" s="5"/>
      <c r="AL19" s="5"/>
      <c r="AM19" s="5"/>
      <c r="AN19" s="5"/>
      <c r="AO19" s="5"/>
      <c r="AP19" s="5"/>
      <c r="AQ19" s="5"/>
    </row>
    <row r="20" spans="1:43" ht="16" thickBot="1" x14ac:dyDescent="0.25">
      <c r="A20" s="123" t="s">
        <v>85</v>
      </c>
      <c r="B20" s="361">
        <v>0.1</v>
      </c>
      <c r="C20" s="4" t="s">
        <v>86</v>
      </c>
      <c r="D20" s="4"/>
      <c r="E20" s="104"/>
      <c r="F20" s="446"/>
      <c r="G20" s="412" t="s">
        <v>76</v>
      </c>
      <c r="H20" s="419">
        <f t="array" ref="H20">NPV($B$22,D79:W79) / 1000</f>
        <v>10077.471810562769</v>
      </c>
      <c r="I20" s="420">
        <f t="array" ref="I20">NPV($B$22,D79:AB79) / 1000</f>
        <v>12330.029795342858</v>
      </c>
      <c r="J20" s="421">
        <f t="array" ref="J20">NPV($B$22,D79:AG79) / 1000</f>
        <v>14053.235682245653</v>
      </c>
      <c r="K20" s="446"/>
      <c r="L20" s="446"/>
      <c r="M20" s="451"/>
      <c r="N20" s="452"/>
      <c r="O20" s="451"/>
      <c r="P20" s="448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5"/>
      <c r="AI20" s="5"/>
      <c r="AJ20" s="5"/>
      <c r="AK20" s="5"/>
      <c r="AL20" s="5"/>
      <c r="AM20" s="5"/>
      <c r="AN20" s="5"/>
      <c r="AO20" s="5"/>
      <c r="AP20" s="5"/>
      <c r="AQ20" s="5"/>
    </row>
    <row r="21" spans="1:43" ht="16" thickBot="1" x14ac:dyDescent="0.25">
      <c r="A21" s="123"/>
      <c r="B21" s="362"/>
      <c r="C21" s="4"/>
      <c r="D21" s="4"/>
      <c r="E21" s="104"/>
      <c r="F21" s="446"/>
      <c r="G21" s="446"/>
      <c r="H21" s="446"/>
      <c r="I21" s="446"/>
      <c r="J21" s="446"/>
      <c r="K21" s="446"/>
      <c r="L21" s="449" t="s">
        <v>84</v>
      </c>
      <c r="M21" s="451"/>
      <c r="N21" s="452"/>
      <c r="O21" s="451"/>
      <c r="P21" s="448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5"/>
      <c r="AI21" s="5"/>
      <c r="AJ21" s="5"/>
      <c r="AK21" s="5"/>
      <c r="AL21" s="5"/>
      <c r="AM21" s="5"/>
      <c r="AN21" s="5"/>
      <c r="AO21" s="5"/>
      <c r="AP21" s="5"/>
      <c r="AQ21" s="5"/>
    </row>
    <row r="22" spans="1:43" ht="16" thickBot="1" x14ac:dyDescent="0.25">
      <c r="A22" s="123" t="s">
        <v>88</v>
      </c>
      <c r="B22" s="362">
        <v>0.05</v>
      </c>
      <c r="C22" s="4"/>
      <c r="D22" s="4"/>
      <c r="E22" s="104"/>
      <c r="F22" s="446"/>
      <c r="G22" s="449" t="s">
        <v>87</v>
      </c>
      <c r="H22" s="446"/>
      <c r="I22" s="446"/>
      <c r="J22" s="446"/>
      <c r="K22" s="446"/>
      <c r="L22" s="404"/>
      <c r="M22" s="405" t="s">
        <v>69</v>
      </c>
      <c r="N22" s="406" t="s">
        <v>70</v>
      </c>
      <c r="O22" s="407" t="s">
        <v>71</v>
      </c>
      <c r="P22" s="448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5"/>
      <c r="AI22" s="5"/>
      <c r="AJ22" s="5"/>
      <c r="AK22" s="5"/>
      <c r="AL22" s="5"/>
      <c r="AM22" s="5"/>
      <c r="AN22" s="5"/>
      <c r="AO22" s="5"/>
      <c r="AP22" s="5"/>
      <c r="AQ22" s="5"/>
    </row>
    <row r="23" spans="1:43" ht="16" thickBot="1" x14ac:dyDescent="0.25">
      <c r="A23" s="123" t="s">
        <v>90</v>
      </c>
      <c r="B23" s="363">
        <v>10</v>
      </c>
      <c r="C23" s="4" t="s">
        <v>89</v>
      </c>
      <c r="D23" s="4"/>
      <c r="E23" s="104"/>
      <c r="F23" s="446"/>
      <c r="G23" s="404"/>
      <c r="H23" s="422"/>
      <c r="I23" s="423"/>
      <c r="J23" s="446"/>
      <c r="K23" s="446"/>
      <c r="L23" s="431" t="s">
        <v>84</v>
      </c>
      <c r="M23" s="432">
        <f>SUM(D39:W39) / 1000</f>
        <v>345892.13503222674</v>
      </c>
      <c r="N23" s="433">
        <f>SUM(D39:AB39) / 1000</f>
        <v>428118.9413648803</v>
      </c>
      <c r="O23" s="434">
        <f>SUM(D39:AG39) / 1000</f>
        <v>508714.3153399041</v>
      </c>
      <c r="P23" s="448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5"/>
      <c r="AI23" s="5"/>
      <c r="AJ23" s="5"/>
      <c r="AK23" s="5"/>
      <c r="AL23" s="5"/>
      <c r="AM23" s="5"/>
      <c r="AN23" s="5"/>
      <c r="AO23" s="5"/>
      <c r="AP23" s="5"/>
      <c r="AQ23" s="5"/>
    </row>
    <row r="24" spans="1:43" x14ac:dyDescent="0.2">
      <c r="A24" s="123" t="s">
        <v>91</v>
      </c>
      <c r="B24" s="363">
        <v>1</v>
      </c>
      <c r="C24" s="4" t="s">
        <v>92</v>
      </c>
      <c r="D24" s="4"/>
      <c r="E24" s="104"/>
      <c r="F24" s="446"/>
      <c r="G24" s="408" t="s">
        <v>74</v>
      </c>
      <c r="H24" s="424">
        <f>B66</f>
        <v>5.6508777174150797</v>
      </c>
      <c r="I24" s="425" t="s">
        <v>89</v>
      </c>
      <c r="J24" s="454"/>
      <c r="K24" s="446"/>
      <c r="L24" s="446"/>
      <c r="M24" s="446"/>
      <c r="N24" s="446"/>
      <c r="O24" s="446"/>
      <c r="P24" s="448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5"/>
      <c r="AI24" s="5"/>
      <c r="AJ24" s="5"/>
      <c r="AK24" s="5"/>
      <c r="AL24" s="5"/>
      <c r="AM24" s="5"/>
      <c r="AN24" s="5"/>
      <c r="AO24" s="5"/>
      <c r="AP24" s="5"/>
      <c r="AQ24" s="5"/>
    </row>
    <row r="25" spans="1:43" ht="16" thickBot="1" x14ac:dyDescent="0.25">
      <c r="A25" s="123" t="s">
        <v>93</v>
      </c>
      <c r="B25" s="362">
        <v>0</v>
      </c>
      <c r="C25" s="4"/>
      <c r="D25" s="4"/>
      <c r="E25" s="104"/>
      <c r="F25" s="446"/>
      <c r="G25" s="412" t="s">
        <v>76</v>
      </c>
      <c r="H25" s="426">
        <f>B84</f>
        <v>5.6508777174150797</v>
      </c>
      <c r="I25" s="427" t="s">
        <v>89</v>
      </c>
      <c r="J25" s="454"/>
      <c r="K25" s="446"/>
      <c r="L25" s="446"/>
      <c r="M25" s="446"/>
      <c r="N25" s="446"/>
      <c r="O25" s="446"/>
      <c r="P25" s="448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5"/>
      <c r="AI25" s="5"/>
      <c r="AJ25" s="5"/>
      <c r="AK25" s="5"/>
      <c r="AL25" s="5"/>
      <c r="AM25" s="5"/>
      <c r="AN25" s="5"/>
      <c r="AO25" s="5"/>
      <c r="AP25" s="5"/>
      <c r="AQ25" s="5"/>
    </row>
    <row r="26" spans="1:43" ht="15.75" customHeight="1" x14ac:dyDescent="0.2">
      <c r="A26" s="123" t="s">
        <v>325</v>
      </c>
      <c r="B26" s="362">
        <v>0.02</v>
      </c>
      <c r="C26" s="4" t="s">
        <v>94</v>
      </c>
      <c r="D26" s="4"/>
      <c r="E26" s="104"/>
      <c r="F26" s="446"/>
      <c r="G26" s="446"/>
      <c r="H26" s="446"/>
      <c r="I26" s="446"/>
      <c r="J26" s="455"/>
      <c r="K26" s="446"/>
      <c r="L26" s="446"/>
      <c r="M26" s="446"/>
      <c r="N26" s="446"/>
      <c r="O26" s="446"/>
      <c r="P26" s="448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5"/>
      <c r="AI26" s="5"/>
      <c r="AJ26" s="5"/>
      <c r="AK26" s="5"/>
      <c r="AL26" s="5"/>
      <c r="AM26" s="5"/>
      <c r="AN26" s="5"/>
      <c r="AO26" s="5"/>
      <c r="AP26" s="5"/>
      <c r="AQ26" s="5"/>
    </row>
    <row r="27" spans="1:43" ht="15.75" customHeight="1" x14ac:dyDescent="0.2">
      <c r="A27" s="123" t="s">
        <v>95</v>
      </c>
      <c r="B27" s="362">
        <v>0.03</v>
      </c>
      <c r="C27" s="4" t="s">
        <v>94</v>
      </c>
      <c r="D27" s="4"/>
      <c r="E27" s="104"/>
      <c r="F27" s="446"/>
      <c r="G27" s="456"/>
      <c r="H27" s="456"/>
      <c r="I27" s="456"/>
      <c r="J27" s="456"/>
      <c r="K27" s="446"/>
      <c r="L27" s="446"/>
      <c r="M27" s="446"/>
      <c r="N27" s="446"/>
      <c r="O27" s="446"/>
      <c r="P27" s="448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5"/>
      <c r="AI27" s="5"/>
      <c r="AJ27" s="5"/>
      <c r="AK27" s="5"/>
      <c r="AL27" s="5"/>
      <c r="AM27" s="5"/>
      <c r="AN27" s="5"/>
      <c r="AO27" s="5"/>
      <c r="AP27" s="5"/>
      <c r="AQ27" s="5"/>
    </row>
    <row r="28" spans="1:43" ht="15.75" customHeight="1" thickBot="1" x14ac:dyDescent="0.25">
      <c r="A28" s="126"/>
      <c r="B28" s="106"/>
      <c r="C28" s="106"/>
      <c r="D28" s="107"/>
      <c r="E28" s="108"/>
      <c r="F28" s="457"/>
      <c r="G28" s="457"/>
      <c r="H28" s="457"/>
      <c r="I28" s="457"/>
      <c r="J28" s="458"/>
      <c r="K28" s="457"/>
      <c r="L28" s="457"/>
      <c r="M28" s="457"/>
      <c r="N28" s="457"/>
      <c r="O28" s="457"/>
      <c r="P28" s="459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5"/>
      <c r="AI28" s="5"/>
      <c r="AJ28" s="5"/>
      <c r="AK28" s="5"/>
      <c r="AL28" s="5"/>
      <c r="AM28" s="5"/>
      <c r="AN28" s="5"/>
      <c r="AO28" s="5"/>
      <c r="AP28" s="5"/>
      <c r="AQ28" s="5"/>
    </row>
    <row r="29" spans="1:43" s="467" customFormat="1" ht="15.75" customHeight="1" x14ac:dyDescent="0.2">
      <c r="A29" s="460"/>
      <c r="B29" s="461"/>
      <c r="C29" s="461"/>
      <c r="D29" s="462"/>
      <c r="E29" s="462"/>
      <c r="F29" s="462"/>
      <c r="G29" s="462"/>
      <c r="H29" s="462"/>
      <c r="I29" s="462"/>
      <c r="J29" s="463"/>
      <c r="K29" s="462"/>
      <c r="L29" s="462"/>
      <c r="M29" s="462"/>
      <c r="N29" s="462"/>
      <c r="O29" s="462"/>
      <c r="P29" s="464"/>
      <c r="Q29" s="465"/>
      <c r="R29" s="465"/>
      <c r="S29" s="465"/>
      <c r="T29" s="465"/>
      <c r="U29" s="465"/>
      <c r="V29" s="465"/>
      <c r="W29" s="465"/>
      <c r="X29" s="465"/>
      <c r="Y29" s="465"/>
      <c r="Z29" s="465"/>
      <c r="AA29" s="465"/>
      <c r="AB29" s="465"/>
      <c r="AC29" s="465"/>
      <c r="AD29" s="465"/>
      <c r="AE29" s="465"/>
      <c r="AF29" s="465"/>
      <c r="AG29" s="465"/>
      <c r="AH29" s="466"/>
      <c r="AI29" s="466"/>
      <c r="AJ29" s="466"/>
      <c r="AK29" s="466"/>
      <c r="AL29" s="466"/>
      <c r="AM29" s="466"/>
      <c r="AN29" s="466"/>
      <c r="AO29" s="466"/>
      <c r="AP29" s="466"/>
      <c r="AQ29" s="466"/>
    </row>
    <row r="30" spans="1:43" ht="15.75" customHeight="1" x14ac:dyDescent="0.2">
      <c r="A30" s="4"/>
      <c r="B30" s="4"/>
      <c r="C30" s="4"/>
      <c r="D30" s="4"/>
      <c r="E30" s="4"/>
      <c r="F30" s="4"/>
      <c r="G30" s="5"/>
      <c r="H30" s="5"/>
      <c r="I30" s="7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5"/>
      <c r="AI30" s="5"/>
      <c r="AJ30" s="5"/>
      <c r="AK30" s="5"/>
      <c r="AL30" s="5"/>
      <c r="AM30" s="5"/>
      <c r="AN30" s="5"/>
      <c r="AO30" s="5"/>
      <c r="AP30" s="5"/>
      <c r="AQ30" s="5"/>
    </row>
    <row r="31" spans="1:43" ht="15.75" customHeight="1" x14ac:dyDescent="0.2">
      <c r="A31" s="6" t="s">
        <v>96</v>
      </c>
      <c r="B31" s="4"/>
      <c r="C31" s="4"/>
      <c r="D31" s="4"/>
      <c r="E31" s="4"/>
      <c r="F31" s="4"/>
      <c r="H31" s="5"/>
      <c r="I31" s="5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5"/>
      <c r="AI31" s="5"/>
      <c r="AJ31" s="5"/>
      <c r="AK31" s="5"/>
      <c r="AL31" s="5"/>
      <c r="AM31" s="5"/>
      <c r="AN31" s="5"/>
      <c r="AO31" s="5"/>
      <c r="AP31" s="5"/>
      <c r="AQ31" s="5"/>
    </row>
    <row r="32" spans="1:43" ht="15.75" customHeight="1" x14ac:dyDescent="0.2">
      <c r="A32" s="6" t="s">
        <v>310</v>
      </c>
      <c r="B32" s="4"/>
      <c r="C32" s="4"/>
      <c r="D32" s="4"/>
      <c r="E32" s="4"/>
      <c r="F32" s="4"/>
      <c r="G32" s="5"/>
      <c r="H32" s="5"/>
      <c r="I32" s="5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5"/>
      <c r="AI32" s="5"/>
      <c r="AJ32" s="5"/>
      <c r="AK32" s="5"/>
      <c r="AL32" s="5"/>
      <c r="AM32" s="5"/>
      <c r="AN32" s="5"/>
      <c r="AO32" s="5"/>
      <c r="AP32" s="5"/>
      <c r="AQ32" s="5"/>
    </row>
    <row r="33" spans="1:43" ht="15.75" customHeight="1" x14ac:dyDescent="0.2">
      <c r="A33" s="6"/>
      <c r="B33" s="4"/>
      <c r="C33" s="4"/>
      <c r="D33" s="4"/>
      <c r="E33" s="4"/>
      <c r="F33" s="4"/>
      <c r="G33" s="5"/>
      <c r="H33" s="5"/>
      <c r="I33" s="5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5"/>
      <c r="AI33" s="5"/>
      <c r="AJ33" s="5"/>
      <c r="AK33" s="5"/>
      <c r="AL33" s="5"/>
      <c r="AM33" s="5"/>
      <c r="AN33" s="5"/>
      <c r="AO33" s="5"/>
      <c r="AP33" s="5"/>
      <c r="AQ33" s="5"/>
    </row>
    <row r="34" spans="1:43" s="471" customFormat="1" ht="15.75" customHeight="1" x14ac:dyDescent="0.2">
      <c r="A34" s="468"/>
      <c r="B34" s="469"/>
      <c r="C34" s="469"/>
      <c r="D34" s="469"/>
      <c r="E34" s="469"/>
      <c r="F34" s="469"/>
      <c r="G34" s="470"/>
      <c r="H34" s="470"/>
      <c r="I34" s="470"/>
      <c r="J34" s="469"/>
      <c r="K34" s="469"/>
      <c r="L34" s="469"/>
      <c r="M34" s="469"/>
      <c r="N34" s="469"/>
      <c r="O34" s="469"/>
      <c r="P34" s="469"/>
      <c r="Q34" s="469"/>
      <c r="R34" s="469"/>
      <c r="S34" s="469"/>
      <c r="T34" s="469"/>
      <c r="U34" s="469"/>
      <c r="V34" s="469"/>
      <c r="W34" s="469"/>
      <c r="X34" s="469"/>
      <c r="Y34" s="469"/>
      <c r="Z34" s="469"/>
      <c r="AA34" s="469"/>
      <c r="AB34" s="469"/>
      <c r="AC34" s="469"/>
      <c r="AD34" s="469"/>
      <c r="AE34" s="469"/>
      <c r="AF34" s="469"/>
      <c r="AG34" s="469"/>
      <c r="AH34" s="470"/>
      <c r="AI34" s="470"/>
      <c r="AJ34" s="470"/>
      <c r="AK34" s="470"/>
      <c r="AL34" s="470"/>
      <c r="AM34" s="470"/>
      <c r="AN34" s="470"/>
      <c r="AO34" s="470"/>
      <c r="AP34" s="470"/>
      <c r="AQ34" s="470"/>
    </row>
    <row r="35" spans="1:43" ht="30" customHeight="1" x14ac:dyDescent="0.3">
      <c r="A35" s="97" t="s">
        <v>312</v>
      </c>
      <c r="B35" s="4"/>
      <c r="C35" s="4"/>
      <c r="D35" s="4"/>
      <c r="E35" s="4"/>
      <c r="F35" s="4"/>
      <c r="G35" s="5"/>
      <c r="H35" s="5"/>
      <c r="I35" s="5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5"/>
      <c r="AI35" s="5"/>
      <c r="AJ35" s="5"/>
      <c r="AK35" s="5"/>
      <c r="AL35" s="5"/>
      <c r="AM35" s="5"/>
      <c r="AN35" s="5"/>
      <c r="AO35" s="5"/>
      <c r="AP35" s="5"/>
      <c r="AQ35" s="5"/>
    </row>
    <row r="36" spans="1:43" ht="15.75" customHeight="1" x14ac:dyDescent="0.2">
      <c r="A36" s="6"/>
      <c r="B36" s="4"/>
      <c r="C36" s="4"/>
      <c r="D36" s="4"/>
      <c r="E36" s="4"/>
      <c r="F36" s="4"/>
      <c r="G36" s="5"/>
      <c r="H36" s="5"/>
      <c r="I36" s="5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5"/>
      <c r="AI36" s="5"/>
      <c r="AJ36" s="5"/>
      <c r="AK36" s="5"/>
      <c r="AL36" s="5"/>
      <c r="AM36" s="5"/>
      <c r="AN36" s="5"/>
      <c r="AO36" s="5"/>
      <c r="AP36" s="5"/>
      <c r="AQ36" s="5"/>
    </row>
    <row r="37" spans="1:43" ht="15.75" customHeight="1" x14ac:dyDescent="0.2">
      <c r="A37" s="3" t="s">
        <v>97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1:43" ht="15.75" customHeight="1" x14ac:dyDescent="0.2">
      <c r="A38" s="8" t="s">
        <v>98</v>
      </c>
      <c r="B38" s="9" t="s">
        <v>318</v>
      </c>
      <c r="C38" s="9" t="s">
        <v>99</v>
      </c>
      <c r="D38" s="9">
        <v>1</v>
      </c>
      <c r="E38" s="9">
        <f t="shared" ref="E38:AG38" si="0">D38 + 1</f>
        <v>2</v>
      </c>
      <c r="F38" s="9">
        <f t="shared" si="0"/>
        <v>3</v>
      </c>
      <c r="G38" s="9">
        <f t="shared" si="0"/>
        <v>4</v>
      </c>
      <c r="H38" s="9">
        <f t="shared" si="0"/>
        <v>5</v>
      </c>
      <c r="I38" s="9">
        <f t="shared" si="0"/>
        <v>6</v>
      </c>
      <c r="J38" s="9">
        <f t="shared" si="0"/>
        <v>7</v>
      </c>
      <c r="K38" s="9">
        <f t="shared" si="0"/>
        <v>8</v>
      </c>
      <c r="L38" s="9">
        <f t="shared" si="0"/>
        <v>9</v>
      </c>
      <c r="M38" s="9">
        <f t="shared" si="0"/>
        <v>10</v>
      </c>
      <c r="N38" s="9">
        <f t="shared" si="0"/>
        <v>11</v>
      </c>
      <c r="O38" s="9">
        <f t="shared" si="0"/>
        <v>12</v>
      </c>
      <c r="P38" s="9">
        <f t="shared" si="0"/>
        <v>13</v>
      </c>
      <c r="Q38" s="9">
        <f t="shared" si="0"/>
        <v>14</v>
      </c>
      <c r="R38" s="9">
        <f t="shared" si="0"/>
        <v>15</v>
      </c>
      <c r="S38" s="9">
        <f t="shared" si="0"/>
        <v>16</v>
      </c>
      <c r="T38" s="9">
        <f t="shared" si="0"/>
        <v>17</v>
      </c>
      <c r="U38" s="9">
        <f t="shared" si="0"/>
        <v>18</v>
      </c>
      <c r="V38" s="9">
        <f t="shared" si="0"/>
        <v>19</v>
      </c>
      <c r="W38" s="9">
        <f t="shared" si="0"/>
        <v>20</v>
      </c>
      <c r="X38" s="9">
        <f t="shared" si="0"/>
        <v>21</v>
      </c>
      <c r="Y38" s="9">
        <f t="shared" si="0"/>
        <v>22</v>
      </c>
      <c r="Z38" s="9">
        <f t="shared" si="0"/>
        <v>23</v>
      </c>
      <c r="AA38" s="9">
        <f t="shared" si="0"/>
        <v>24</v>
      </c>
      <c r="AB38" s="9">
        <f t="shared" si="0"/>
        <v>25</v>
      </c>
      <c r="AC38" s="9">
        <f t="shared" si="0"/>
        <v>26</v>
      </c>
      <c r="AD38" s="9">
        <f t="shared" si="0"/>
        <v>27</v>
      </c>
      <c r="AE38" s="9">
        <f t="shared" si="0"/>
        <v>28</v>
      </c>
      <c r="AF38" s="9">
        <f t="shared" si="0"/>
        <v>29</v>
      </c>
      <c r="AG38" s="9">
        <f t="shared" si="0"/>
        <v>30</v>
      </c>
      <c r="AH38" s="5"/>
      <c r="AI38" s="5"/>
      <c r="AJ38" s="5"/>
      <c r="AK38" s="5"/>
      <c r="AL38" s="5"/>
      <c r="AM38" s="5"/>
      <c r="AN38" s="5"/>
      <c r="AO38" s="5"/>
      <c r="AP38" s="5"/>
      <c r="AQ38" s="5"/>
    </row>
    <row r="39" spans="1:43" ht="15.75" customHeight="1" x14ac:dyDescent="0.2">
      <c r="A39" s="6" t="s">
        <v>100</v>
      </c>
      <c r="B39" s="109">
        <f>SUM(D39:W39)</f>
        <v>345892135.03222674</v>
      </c>
      <c r="C39" s="10">
        <f>SUM(D39:AB39)</f>
        <v>428118941.36488032</v>
      </c>
      <c r="D39" s="10">
        <f t="shared" ref="D39:AG39" si="1">$B$14*1000 * (1 - $B$15) ^ (D38 - 1)</f>
        <v>17961020</v>
      </c>
      <c r="E39" s="10">
        <f t="shared" si="1"/>
        <v>17889175.920000002</v>
      </c>
      <c r="F39" s="10">
        <f t="shared" si="1"/>
        <v>17817619.216320001</v>
      </c>
      <c r="G39" s="10">
        <f t="shared" si="1"/>
        <v>17746348.73945472</v>
      </c>
      <c r="H39" s="10">
        <f t="shared" si="1"/>
        <v>17675363.344496902</v>
      </c>
      <c r="I39" s="10">
        <f t="shared" si="1"/>
        <v>17604661.891118914</v>
      </c>
      <c r="J39" s="10">
        <f t="shared" si="1"/>
        <v>17534243.243554439</v>
      </c>
      <c r="K39" s="10">
        <f t="shared" si="1"/>
        <v>17464106.270580221</v>
      </c>
      <c r="L39" s="10">
        <f t="shared" si="1"/>
        <v>17394249.845497899</v>
      </c>
      <c r="M39" s="10">
        <f t="shared" si="1"/>
        <v>17324672.84611591</v>
      </c>
      <c r="N39" s="10">
        <f t="shared" si="1"/>
        <v>17255374.154731445</v>
      </c>
      <c r="O39" s="10">
        <f t="shared" si="1"/>
        <v>17186352.658112518</v>
      </c>
      <c r="P39" s="10">
        <f t="shared" si="1"/>
        <v>17117607.247480068</v>
      </c>
      <c r="Q39" s="10">
        <f t="shared" si="1"/>
        <v>17049136.818490148</v>
      </c>
      <c r="R39" s="10">
        <f t="shared" si="1"/>
        <v>16980940.271216188</v>
      </c>
      <c r="S39" s="10">
        <f t="shared" si="1"/>
        <v>16913016.510131322</v>
      </c>
      <c r="T39" s="10">
        <f t="shared" si="1"/>
        <v>16845364.444090798</v>
      </c>
      <c r="U39" s="10">
        <f t="shared" si="1"/>
        <v>16777982.986314435</v>
      </c>
      <c r="V39" s="10">
        <f t="shared" si="1"/>
        <v>16710871.054369178</v>
      </c>
      <c r="W39" s="10">
        <f t="shared" si="1"/>
        <v>16644027.5701517</v>
      </c>
      <c r="X39" s="10">
        <f t="shared" si="1"/>
        <v>16577451.459871093</v>
      </c>
      <c r="Y39" s="10">
        <f t="shared" si="1"/>
        <v>16511141.654031608</v>
      </c>
      <c r="Z39" s="10">
        <f t="shared" si="1"/>
        <v>16445097.087415485</v>
      </c>
      <c r="AA39" s="10">
        <f t="shared" si="1"/>
        <v>16379316.699065821</v>
      </c>
      <c r="AB39" s="10">
        <f t="shared" si="1"/>
        <v>16313799.432269556</v>
      </c>
      <c r="AC39" s="10">
        <f t="shared" si="1"/>
        <v>16248544.234540479</v>
      </c>
      <c r="AD39" s="10">
        <f t="shared" si="1"/>
        <v>16183550.05760232</v>
      </c>
      <c r="AE39" s="10">
        <f t="shared" si="1"/>
        <v>16118815.857371908</v>
      </c>
      <c r="AF39" s="10">
        <f t="shared" si="1"/>
        <v>16054340.593942422</v>
      </c>
      <c r="AG39" s="10">
        <f t="shared" si="1"/>
        <v>15990123.231566651</v>
      </c>
      <c r="AH39" s="5"/>
      <c r="AI39" s="5"/>
      <c r="AJ39" s="5"/>
      <c r="AK39" s="5"/>
      <c r="AL39" s="5"/>
      <c r="AM39" s="5"/>
      <c r="AN39" s="5"/>
      <c r="AO39" s="5"/>
      <c r="AP39" s="5"/>
      <c r="AQ39" s="5"/>
    </row>
    <row r="40" spans="1:43" ht="15.75" customHeight="1" x14ac:dyDescent="0.2">
      <c r="A40" s="6"/>
      <c r="B40" s="4"/>
      <c r="C40" s="5"/>
      <c r="D40" s="5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5"/>
      <c r="AI40" s="5"/>
      <c r="AJ40" s="5"/>
      <c r="AK40" s="5"/>
      <c r="AL40" s="5"/>
      <c r="AM40" s="5"/>
      <c r="AN40" s="5"/>
      <c r="AO40" s="5"/>
      <c r="AP40" s="5"/>
      <c r="AQ40" s="5"/>
    </row>
    <row r="41" spans="1:43" ht="15.75" customHeight="1" x14ac:dyDescent="0.2">
      <c r="A41" s="6" t="s">
        <v>95</v>
      </c>
      <c r="B41" s="4"/>
      <c r="C41" s="12">
        <f t="shared" ref="C41:C42" si="2">SUM(D41:AG41)</f>
        <v>-7941300.3392507965</v>
      </c>
      <c r="D41" s="12">
        <f>$B$27*$D$42</f>
        <v>-264710.0113083598</v>
      </c>
      <c r="E41" s="12">
        <f>((100+D49)*$B$27*$D$42)/100</f>
        <v>-264710.0113083598</v>
      </c>
      <c r="F41" s="12">
        <f t="shared" ref="F41:AG41" si="3">E41+((E49)*E41)</f>
        <v>-264710.0113083598</v>
      </c>
      <c r="G41" s="12">
        <f t="shared" si="3"/>
        <v>-264710.0113083598</v>
      </c>
      <c r="H41" s="12">
        <f t="shared" si="3"/>
        <v>-264710.0113083598</v>
      </c>
      <c r="I41" s="12">
        <f t="shared" si="3"/>
        <v>-264710.0113083598</v>
      </c>
      <c r="J41" s="12">
        <f t="shared" si="3"/>
        <v>-264710.0113083598</v>
      </c>
      <c r="K41" s="12">
        <f t="shared" si="3"/>
        <v>-264710.0113083598</v>
      </c>
      <c r="L41" s="12">
        <f t="shared" si="3"/>
        <v>-264710.0113083598</v>
      </c>
      <c r="M41" s="12">
        <f t="shared" si="3"/>
        <v>-264710.0113083598</v>
      </c>
      <c r="N41" s="12">
        <f t="shared" si="3"/>
        <v>-264710.0113083598</v>
      </c>
      <c r="O41" s="12">
        <f t="shared" si="3"/>
        <v>-264710.0113083598</v>
      </c>
      <c r="P41" s="12">
        <f t="shared" si="3"/>
        <v>-264710.0113083598</v>
      </c>
      <c r="Q41" s="12">
        <f t="shared" si="3"/>
        <v>-264710.0113083598</v>
      </c>
      <c r="R41" s="12">
        <f t="shared" si="3"/>
        <v>-264710.0113083598</v>
      </c>
      <c r="S41" s="12">
        <f t="shared" si="3"/>
        <v>-264710.0113083598</v>
      </c>
      <c r="T41" s="12">
        <f t="shared" si="3"/>
        <v>-264710.0113083598</v>
      </c>
      <c r="U41" s="12">
        <f t="shared" si="3"/>
        <v>-264710.0113083598</v>
      </c>
      <c r="V41" s="12">
        <f t="shared" si="3"/>
        <v>-264710.0113083598</v>
      </c>
      <c r="W41" s="12">
        <f t="shared" si="3"/>
        <v>-264710.0113083598</v>
      </c>
      <c r="X41" s="12">
        <f t="shared" si="3"/>
        <v>-264710.0113083598</v>
      </c>
      <c r="Y41" s="12">
        <f t="shared" si="3"/>
        <v>-264710.0113083598</v>
      </c>
      <c r="Z41" s="12">
        <f t="shared" si="3"/>
        <v>-264710.0113083598</v>
      </c>
      <c r="AA41" s="12">
        <f t="shared" si="3"/>
        <v>-264710.0113083598</v>
      </c>
      <c r="AB41" s="12">
        <f t="shared" si="3"/>
        <v>-264710.0113083598</v>
      </c>
      <c r="AC41" s="12">
        <f t="shared" si="3"/>
        <v>-264710.0113083598</v>
      </c>
      <c r="AD41" s="12">
        <f t="shared" si="3"/>
        <v>-264710.0113083598</v>
      </c>
      <c r="AE41" s="12">
        <f t="shared" si="3"/>
        <v>-264710.0113083598</v>
      </c>
      <c r="AF41" s="12">
        <f t="shared" si="3"/>
        <v>-264710.0113083598</v>
      </c>
      <c r="AG41" s="12">
        <f t="shared" si="3"/>
        <v>-264710.0113083598</v>
      </c>
      <c r="AH41" s="5"/>
      <c r="AI41" s="5"/>
      <c r="AJ41" s="5"/>
      <c r="AK41" s="5"/>
      <c r="AL41" s="5"/>
      <c r="AM41" s="5"/>
      <c r="AN41" s="5"/>
      <c r="AO41" s="5"/>
      <c r="AP41" s="5"/>
      <c r="AQ41" s="5"/>
    </row>
    <row r="42" spans="1:43" ht="15.75" customHeight="1" x14ac:dyDescent="0.2">
      <c r="A42" s="6" t="s">
        <v>101</v>
      </c>
      <c r="B42" s="4" t="s">
        <v>72</v>
      </c>
      <c r="C42" s="12">
        <f t="shared" si="2"/>
        <v>-16793507.371554404</v>
      </c>
      <c r="D42" s="13">
        <f>IF(D38 = 1, - $B$13 * $B$18, 0)</f>
        <v>-8823667.043611994</v>
      </c>
      <c r="E42" s="10">
        <f t="shared" ref="E42:N42" si="4">IF(E38 = 1, - $B$13 * $B$18, 0)+E41</f>
        <v>-264710.0113083598</v>
      </c>
      <c r="F42" s="10">
        <f t="shared" si="4"/>
        <v>-264710.0113083598</v>
      </c>
      <c r="G42" s="10">
        <f t="shared" si="4"/>
        <v>-264710.0113083598</v>
      </c>
      <c r="H42" s="10">
        <f t="shared" si="4"/>
        <v>-264710.0113083598</v>
      </c>
      <c r="I42" s="10">
        <f t="shared" si="4"/>
        <v>-264710.0113083598</v>
      </c>
      <c r="J42" s="10">
        <f t="shared" si="4"/>
        <v>-264710.0113083598</v>
      </c>
      <c r="K42" s="10">
        <f t="shared" si="4"/>
        <v>-264710.0113083598</v>
      </c>
      <c r="L42" s="10">
        <f t="shared" si="4"/>
        <v>-264710.0113083598</v>
      </c>
      <c r="M42" s="10">
        <f t="shared" si="4"/>
        <v>-264710.0113083598</v>
      </c>
      <c r="N42" s="10">
        <f t="shared" si="4"/>
        <v>-264710.0113083598</v>
      </c>
      <c r="O42" s="14">
        <f>IF(O38 = 1, - $B$13 * $B$18, 0)+O41-'Costing (Domes)'!E14</f>
        <v>-557960.0113083598</v>
      </c>
      <c r="P42" s="10">
        <f t="shared" ref="P42:AG42" si="5">IF(P38 = 1, - $B$13 * $B$18, 0)+P41</f>
        <v>-264710.0113083598</v>
      </c>
      <c r="Q42" s="10">
        <f t="shared" si="5"/>
        <v>-264710.0113083598</v>
      </c>
      <c r="R42" s="10">
        <f t="shared" si="5"/>
        <v>-264710.0113083598</v>
      </c>
      <c r="S42" s="10">
        <f t="shared" si="5"/>
        <v>-264710.0113083598</v>
      </c>
      <c r="T42" s="10">
        <f t="shared" si="5"/>
        <v>-264710.0113083598</v>
      </c>
      <c r="U42" s="10">
        <f t="shared" si="5"/>
        <v>-264710.0113083598</v>
      </c>
      <c r="V42" s="10">
        <f t="shared" si="5"/>
        <v>-264710.0113083598</v>
      </c>
      <c r="W42" s="10">
        <f t="shared" si="5"/>
        <v>-264710.0113083598</v>
      </c>
      <c r="X42" s="10">
        <f t="shared" si="5"/>
        <v>-264710.0113083598</v>
      </c>
      <c r="Y42" s="10">
        <f t="shared" si="5"/>
        <v>-264710.0113083598</v>
      </c>
      <c r="Z42" s="10">
        <f t="shared" si="5"/>
        <v>-264710.0113083598</v>
      </c>
      <c r="AA42" s="10">
        <f t="shared" si="5"/>
        <v>-264710.0113083598</v>
      </c>
      <c r="AB42" s="10">
        <f t="shared" si="5"/>
        <v>-264710.0113083598</v>
      </c>
      <c r="AC42" s="10">
        <f t="shared" si="5"/>
        <v>-264710.0113083598</v>
      </c>
      <c r="AD42" s="10">
        <f t="shared" si="5"/>
        <v>-264710.0113083598</v>
      </c>
      <c r="AE42" s="10">
        <f t="shared" si="5"/>
        <v>-264710.0113083598</v>
      </c>
      <c r="AF42" s="10">
        <f t="shared" si="5"/>
        <v>-264710.0113083598</v>
      </c>
      <c r="AG42" s="10">
        <f t="shared" si="5"/>
        <v>-264710.0113083598</v>
      </c>
      <c r="AH42" s="5"/>
      <c r="AI42" s="5"/>
      <c r="AJ42" s="5"/>
      <c r="AK42" s="5"/>
      <c r="AL42" s="5"/>
      <c r="AM42" s="5"/>
      <c r="AN42" s="5"/>
      <c r="AO42" s="5"/>
      <c r="AP42" s="5"/>
      <c r="AQ42" s="5"/>
    </row>
    <row r="43" spans="1:43" ht="15.75" customHeight="1" x14ac:dyDescent="0.2">
      <c r="A43" s="6"/>
      <c r="B43" s="15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5"/>
      <c r="AI43" s="5"/>
      <c r="AJ43" s="5"/>
      <c r="AK43" s="5"/>
      <c r="AL43" s="5"/>
      <c r="AM43" s="5"/>
      <c r="AN43" s="5"/>
      <c r="AO43" s="5"/>
      <c r="AP43" s="5"/>
      <c r="AQ43" s="5"/>
    </row>
    <row r="44" spans="1:43" ht="12.75" customHeight="1" x14ac:dyDescent="0.2">
      <c r="A44" s="4"/>
      <c r="B44" s="15"/>
      <c r="C44" s="16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5"/>
      <c r="AI44" s="5"/>
      <c r="AJ44" s="5"/>
      <c r="AK44" s="5"/>
      <c r="AL44" s="5"/>
      <c r="AM44" s="5"/>
      <c r="AN44" s="5"/>
      <c r="AO44" s="5"/>
      <c r="AP44" s="5"/>
      <c r="AQ44" s="5"/>
    </row>
    <row r="45" spans="1:43" ht="12.75" customHeight="1" x14ac:dyDescent="0.2">
      <c r="A45" s="17" t="s">
        <v>102</v>
      </c>
      <c r="B45" s="18" t="s">
        <v>72</v>
      </c>
      <c r="C45" s="19">
        <f>SUM(D45:AG45)</f>
        <v>50871431.533990398</v>
      </c>
      <c r="D45" s="20">
        <f t="shared" ref="D45:AG45" si="6">D39 * $B$20</f>
        <v>1796102</v>
      </c>
      <c r="E45" s="20">
        <f t="shared" si="6"/>
        <v>1788917.5920000002</v>
      </c>
      <c r="F45" s="20">
        <f t="shared" si="6"/>
        <v>1781761.9216320002</v>
      </c>
      <c r="G45" s="20">
        <f t="shared" si="6"/>
        <v>1774634.8739454721</v>
      </c>
      <c r="H45" s="20">
        <f t="shared" si="6"/>
        <v>1767536.3344496903</v>
      </c>
      <c r="I45" s="20">
        <f t="shared" si="6"/>
        <v>1760466.1891118914</v>
      </c>
      <c r="J45" s="20">
        <f t="shared" si="6"/>
        <v>1753424.3243554439</v>
      </c>
      <c r="K45" s="20">
        <f t="shared" si="6"/>
        <v>1746410.6270580222</v>
      </c>
      <c r="L45" s="20">
        <f t="shared" si="6"/>
        <v>1739424.9845497899</v>
      </c>
      <c r="M45" s="20">
        <f t="shared" si="6"/>
        <v>1732467.2846115911</v>
      </c>
      <c r="N45" s="20">
        <f t="shared" si="6"/>
        <v>1725537.4154731445</v>
      </c>
      <c r="O45" s="20">
        <f t="shared" si="6"/>
        <v>1718635.2658112519</v>
      </c>
      <c r="P45" s="20">
        <f t="shared" si="6"/>
        <v>1711760.724748007</v>
      </c>
      <c r="Q45" s="20">
        <f t="shared" si="6"/>
        <v>1704913.6818490149</v>
      </c>
      <c r="R45" s="20">
        <f t="shared" si="6"/>
        <v>1698094.0271216189</v>
      </c>
      <c r="S45" s="20">
        <f t="shared" si="6"/>
        <v>1691301.6510131322</v>
      </c>
      <c r="T45" s="20">
        <f t="shared" si="6"/>
        <v>1684536.4444090798</v>
      </c>
      <c r="U45" s="20">
        <f t="shared" si="6"/>
        <v>1677798.2986314436</v>
      </c>
      <c r="V45" s="20">
        <f t="shared" si="6"/>
        <v>1671087.1054369179</v>
      </c>
      <c r="W45" s="20">
        <f t="shared" si="6"/>
        <v>1664402.7570151701</v>
      </c>
      <c r="X45" s="20">
        <f t="shared" si="6"/>
        <v>1657745.1459871093</v>
      </c>
      <c r="Y45" s="20">
        <f t="shared" si="6"/>
        <v>1651114.165403161</v>
      </c>
      <c r="Z45" s="20">
        <f t="shared" si="6"/>
        <v>1644509.7087415485</v>
      </c>
      <c r="AA45" s="20">
        <f t="shared" si="6"/>
        <v>1637931.6699065822</v>
      </c>
      <c r="AB45" s="20">
        <f t="shared" si="6"/>
        <v>1631379.9432269558</v>
      </c>
      <c r="AC45" s="20">
        <f t="shared" si="6"/>
        <v>1624854.4234540481</v>
      </c>
      <c r="AD45" s="20">
        <f t="shared" si="6"/>
        <v>1618355.005760232</v>
      </c>
      <c r="AE45" s="20">
        <f t="shared" si="6"/>
        <v>1611881.5857371909</v>
      </c>
      <c r="AF45" s="20">
        <f t="shared" si="6"/>
        <v>1605434.0593942422</v>
      </c>
      <c r="AG45" s="20">
        <f t="shared" si="6"/>
        <v>1599012.3231566651</v>
      </c>
      <c r="AH45" s="18"/>
      <c r="AI45" s="18"/>
      <c r="AJ45" s="18"/>
      <c r="AK45" s="18"/>
      <c r="AL45" s="18"/>
      <c r="AM45" s="18"/>
      <c r="AN45" s="18"/>
      <c r="AO45" s="18"/>
      <c r="AP45" s="18"/>
      <c r="AQ45" s="18"/>
    </row>
    <row r="46" spans="1:43" ht="12.75" customHeight="1" x14ac:dyDescent="0.2">
      <c r="A46" s="17"/>
      <c r="B46" s="21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18"/>
      <c r="AI46" s="18"/>
      <c r="AJ46" s="18"/>
      <c r="AK46" s="18"/>
      <c r="AL46" s="18"/>
      <c r="AM46" s="18"/>
      <c r="AN46" s="18"/>
      <c r="AO46" s="18"/>
      <c r="AP46" s="18"/>
      <c r="AQ46" s="18"/>
    </row>
    <row r="47" spans="1:43" ht="12.75" customHeight="1" x14ac:dyDescent="0.2">
      <c r="A47" s="6"/>
      <c r="B47" s="15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5"/>
      <c r="AI47" s="5"/>
      <c r="AJ47" s="5"/>
      <c r="AK47" s="5"/>
      <c r="AL47" s="5"/>
      <c r="AM47" s="5"/>
      <c r="AN47" s="5"/>
      <c r="AO47" s="5"/>
      <c r="AP47" s="5"/>
      <c r="AQ47" s="5"/>
    </row>
    <row r="48" spans="1:43" ht="12.75" customHeight="1" x14ac:dyDescent="0.2">
      <c r="A48" s="6"/>
      <c r="B48" s="15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5"/>
      <c r="AI48" s="5"/>
      <c r="AJ48" s="5"/>
      <c r="AK48" s="5"/>
      <c r="AL48" s="5"/>
      <c r="AM48" s="5"/>
      <c r="AN48" s="5"/>
      <c r="AO48" s="5"/>
      <c r="AP48" s="5"/>
      <c r="AQ48" s="5"/>
    </row>
    <row r="49" spans="1:43" ht="12.75" customHeight="1" x14ac:dyDescent="0.2">
      <c r="A49" s="6" t="s">
        <v>103</v>
      </c>
      <c r="B49" s="15"/>
      <c r="C49" s="16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5"/>
      <c r="AI49" s="5"/>
      <c r="AJ49" s="5"/>
      <c r="AK49" s="5"/>
      <c r="AL49" s="5"/>
      <c r="AM49" s="5"/>
      <c r="AN49" s="5"/>
      <c r="AO49" s="5"/>
      <c r="AP49" s="5"/>
      <c r="AQ49" s="5"/>
    </row>
    <row r="50" spans="1:43" ht="12.75" customHeight="1" x14ac:dyDescent="0.2">
      <c r="A50" s="6" t="s">
        <v>104</v>
      </c>
      <c r="B50" s="4" t="s">
        <v>72</v>
      </c>
      <c r="C50" s="12">
        <f>SUM(D50:AG50)</f>
        <v>50871431.533990398</v>
      </c>
      <c r="D50" s="10">
        <f t="shared" ref="D50:AG50" si="7">D45 * (1 + D49) ^ (D$38 - 1)</f>
        <v>1796102</v>
      </c>
      <c r="E50" s="10">
        <f t="shared" si="7"/>
        <v>1788917.5920000002</v>
      </c>
      <c r="F50" s="10">
        <f t="shared" si="7"/>
        <v>1781761.9216320002</v>
      </c>
      <c r="G50" s="10">
        <f t="shared" si="7"/>
        <v>1774634.8739454721</v>
      </c>
      <c r="H50" s="10">
        <f t="shared" si="7"/>
        <v>1767536.3344496903</v>
      </c>
      <c r="I50" s="10">
        <f t="shared" si="7"/>
        <v>1760466.1891118914</v>
      </c>
      <c r="J50" s="10">
        <f t="shared" si="7"/>
        <v>1753424.3243554439</v>
      </c>
      <c r="K50" s="10">
        <f t="shared" si="7"/>
        <v>1746410.6270580222</v>
      </c>
      <c r="L50" s="10">
        <f t="shared" si="7"/>
        <v>1739424.9845497899</v>
      </c>
      <c r="M50" s="10">
        <f t="shared" si="7"/>
        <v>1732467.2846115911</v>
      </c>
      <c r="N50" s="10">
        <f t="shared" si="7"/>
        <v>1725537.4154731445</v>
      </c>
      <c r="O50" s="10">
        <f t="shared" si="7"/>
        <v>1718635.2658112519</v>
      </c>
      <c r="P50" s="10">
        <f t="shared" si="7"/>
        <v>1711760.724748007</v>
      </c>
      <c r="Q50" s="10">
        <f t="shared" si="7"/>
        <v>1704913.6818490149</v>
      </c>
      <c r="R50" s="10">
        <f t="shared" si="7"/>
        <v>1698094.0271216189</v>
      </c>
      <c r="S50" s="10">
        <f t="shared" si="7"/>
        <v>1691301.6510131322</v>
      </c>
      <c r="T50" s="10">
        <f t="shared" si="7"/>
        <v>1684536.4444090798</v>
      </c>
      <c r="U50" s="10">
        <f t="shared" si="7"/>
        <v>1677798.2986314436</v>
      </c>
      <c r="V50" s="10">
        <f t="shared" si="7"/>
        <v>1671087.1054369179</v>
      </c>
      <c r="W50" s="10">
        <f t="shared" si="7"/>
        <v>1664402.7570151701</v>
      </c>
      <c r="X50" s="10">
        <f t="shared" si="7"/>
        <v>1657745.1459871093</v>
      </c>
      <c r="Y50" s="10">
        <f t="shared" si="7"/>
        <v>1651114.165403161</v>
      </c>
      <c r="Z50" s="10">
        <f t="shared" si="7"/>
        <v>1644509.7087415485</v>
      </c>
      <c r="AA50" s="10">
        <f t="shared" si="7"/>
        <v>1637931.6699065822</v>
      </c>
      <c r="AB50" s="10">
        <f t="shared" si="7"/>
        <v>1631379.9432269558</v>
      </c>
      <c r="AC50" s="10">
        <f t="shared" si="7"/>
        <v>1624854.4234540481</v>
      </c>
      <c r="AD50" s="10">
        <f t="shared" si="7"/>
        <v>1618355.005760232</v>
      </c>
      <c r="AE50" s="10">
        <f t="shared" si="7"/>
        <v>1611881.5857371909</v>
      </c>
      <c r="AF50" s="10">
        <f t="shared" si="7"/>
        <v>1605434.0593942422</v>
      </c>
      <c r="AG50" s="10">
        <f t="shared" si="7"/>
        <v>1599012.3231566651</v>
      </c>
      <c r="AH50" s="5"/>
      <c r="AI50" s="5"/>
      <c r="AJ50" s="5"/>
      <c r="AK50" s="5"/>
      <c r="AL50" s="5"/>
      <c r="AM50" s="5"/>
      <c r="AN50" s="5"/>
      <c r="AO50" s="5"/>
      <c r="AP50" s="5"/>
      <c r="AQ50" s="5"/>
    </row>
    <row r="51" spans="1:43" ht="12.75" customHeight="1" x14ac:dyDescent="0.2">
      <c r="A51" s="6"/>
      <c r="B51" s="15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5"/>
      <c r="AI51" s="5"/>
      <c r="AJ51" s="5"/>
      <c r="AK51" s="5"/>
      <c r="AL51" s="5"/>
      <c r="AM51" s="5"/>
      <c r="AN51" s="5"/>
      <c r="AO51" s="5"/>
      <c r="AP51" s="5"/>
      <c r="AQ51" s="5"/>
    </row>
    <row r="52" spans="1:43" ht="12.75" customHeight="1" x14ac:dyDescent="0.2">
      <c r="A52" s="4"/>
      <c r="B52" s="15"/>
      <c r="C52" s="16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5"/>
      <c r="AI52" s="5"/>
      <c r="AJ52" s="5"/>
      <c r="AK52" s="5"/>
      <c r="AL52" s="5"/>
      <c r="AM52" s="5"/>
      <c r="AN52" s="5"/>
      <c r="AO52" s="5"/>
      <c r="AP52" s="5"/>
      <c r="AQ52" s="5"/>
    </row>
    <row r="53" spans="1:43" ht="12.75" customHeight="1" x14ac:dyDescent="0.2">
      <c r="A53" s="17" t="s">
        <v>105</v>
      </c>
      <c r="B53" s="18" t="s">
        <v>72</v>
      </c>
      <c r="C53" s="19">
        <f>SUM(D53:AG53)</f>
        <v>34077924.162435986</v>
      </c>
      <c r="D53" s="20">
        <f t="shared" ref="D53:AG53" si="8">D42 + D45</f>
        <v>-7027565.043611994</v>
      </c>
      <c r="E53" s="20">
        <f t="shared" si="8"/>
        <v>1524207.5806916403</v>
      </c>
      <c r="F53" s="20">
        <f t="shared" si="8"/>
        <v>1517051.9103236403</v>
      </c>
      <c r="G53" s="20">
        <f t="shared" si="8"/>
        <v>1509924.8626371124</v>
      </c>
      <c r="H53" s="20">
        <f t="shared" si="8"/>
        <v>1502826.3231413304</v>
      </c>
      <c r="I53" s="20">
        <f t="shared" si="8"/>
        <v>1495756.1778035318</v>
      </c>
      <c r="J53" s="20">
        <f t="shared" si="8"/>
        <v>1488714.313047084</v>
      </c>
      <c r="K53" s="20">
        <f t="shared" si="8"/>
        <v>1481700.6157496623</v>
      </c>
      <c r="L53" s="20">
        <f t="shared" si="8"/>
        <v>1474714.9732414302</v>
      </c>
      <c r="M53" s="20">
        <f t="shared" si="8"/>
        <v>1467757.2733032312</v>
      </c>
      <c r="N53" s="20">
        <f t="shared" si="8"/>
        <v>1460827.4041647846</v>
      </c>
      <c r="O53" s="20">
        <f t="shared" si="8"/>
        <v>1160675.254502892</v>
      </c>
      <c r="P53" s="20">
        <f t="shared" si="8"/>
        <v>1447050.7134396471</v>
      </c>
      <c r="Q53" s="20">
        <f t="shared" si="8"/>
        <v>1440203.670540655</v>
      </c>
      <c r="R53" s="20">
        <f t="shared" si="8"/>
        <v>1433384.0158132589</v>
      </c>
      <c r="S53" s="20">
        <f t="shared" si="8"/>
        <v>1426591.6397047723</v>
      </c>
      <c r="T53" s="20">
        <f t="shared" si="8"/>
        <v>1419826.4331007199</v>
      </c>
      <c r="U53" s="20">
        <f t="shared" si="8"/>
        <v>1413088.2873230837</v>
      </c>
      <c r="V53" s="20">
        <f t="shared" si="8"/>
        <v>1406377.0941285579</v>
      </c>
      <c r="W53" s="20">
        <f t="shared" si="8"/>
        <v>1399692.7457068102</v>
      </c>
      <c r="X53" s="20">
        <f t="shared" si="8"/>
        <v>1393035.1346787494</v>
      </c>
      <c r="Y53" s="20">
        <f t="shared" si="8"/>
        <v>1386404.1540948013</v>
      </c>
      <c r="Z53" s="20">
        <f t="shared" si="8"/>
        <v>1379799.6974331886</v>
      </c>
      <c r="AA53" s="20">
        <f t="shared" si="8"/>
        <v>1373221.6585982223</v>
      </c>
      <c r="AB53" s="20">
        <f t="shared" si="8"/>
        <v>1366669.9319185959</v>
      </c>
      <c r="AC53" s="20">
        <f t="shared" si="8"/>
        <v>1360144.4121456882</v>
      </c>
      <c r="AD53" s="20">
        <f t="shared" si="8"/>
        <v>1353644.9944518721</v>
      </c>
      <c r="AE53" s="20">
        <f t="shared" si="8"/>
        <v>1347171.5744288312</v>
      </c>
      <c r="AF53" s="20">
        <f t="shared" si="8"/>
        <v>1340724.0480858823</v>
      </c>
      <c r="AG53" s="20">
        <f t="shared" si="8"/>
        <v>1334302.3118483052</v>
      </c>
      <c r="AH53" s="18"/>
      <c r="AI53" s="18"/>
      <c r="AJ53" s="18"/>
      <c r="AK53" s="18"/>
      <c r="AL53" s="18"/>
      <c r="AM53" s="18"/>
      <c r="AN53" s="18"/>
      <c r="AO53" s="18"/>
      <c r="AP53" s="18"/>
      <c r="AQ53" s="18"/>
    </row>
    <row r="54" spans="1:43" ht="12.75" customHeight="1" x14ac:dyDescent="0.2">
      <c r="A54" s="17"/>
      <c r="B54" s="2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18"/>
      <c r="AI54" s="18"/>
      <c r="AJ54" s="18"/>
      <c r="AK54" s="18"/>
      <c r="AL54" s="18"/>
      <c r="AM54" s="18"/>
      <c r="AN54" s="18"/>
      <c r="AO54" s="18"/>
      <c r="AP54" s="18"/>
      <c r="AQ54" s="18"/>
    </row>
    <row r="55" spans="1:43" ht="12.75" customHeight="1" x14ac:dyDescent="0.2">
      <c r="A55" s="6"/>
      <c r="B55" s="15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5"/>
      <c r="AI55" s="5"/>
      <c r="AJ55" s="5"/>
      <c r="AK55" s="5"/>
      <c r="AL55" s="5"/>
      <c r="AM55" s="5"/>
      <c r="AN55" s="5"/>
      <c r="AO55" s="5"/>
      <c r="AP55" s="5"/>
      <c r="AQ55" s="5"/>
    </row>
    <row r="56" spans="1:43" ht="12.75" customHeight="1" x14ac:dyDescent="0.2">
      <c r="A56" s="6" t="s">
        <v>106</v>
      </c>
      <c r="B56" s="4" t="s">
        <v>72</v>
      </c>
      <c r="C56" s="12">
        <f>SUM(D56:AG56)</f>
        <v>34077924.162435986</v>
      </c>
      <c r="D56" s="10">
        <f t="shared" ref="D56:AG56" si="9">D42 + D50</f>
        <v>-7027565.043611994</v>
      </c>
      <c r="E56" s="10">
        <f t="shared" si="9"/>
        <v>1524207.5806916403</v>
      </c>
      <c r="F56" s="10">
        <f t="shared" si="9"/>
        <v>1517051.9103236403</v>
      </c>
      <c r="G56" s="10">
        <f t="shared" si="9"/>
        <v>1509924.8626371124</v>
      </c>
      <c r="H56" s="10">
        <f t="shared" si="9"/>
        <v>1502826.3231413304</v>
      </c>
      <c r="I56" s="10">
        <f t="shared" si="9"/>
        <v>1495756.1778035318</v>
      </c>
      <c r="J56" s="10">
        <f t="shared" si="9"/>
        <v>1488714.313047084</v>
      </c>
      <c r="K56" s="10">
        <f t="shared" si="9"/>
        <v>1481700.6157496623</v>
      </c>
      <c r="L56" s="10">
        <f t="shared" si="9"/>
        <v>1474714.9732414302</v>
      </c>
      <c r="M56" s="10">
        <f t="shared" si="9"/>
        <v>1467757.2733032312</v>
      </c>
      <c r="N56" s="10">
        <f t="shared" si="9"/>
        <v>1460827.4041647846</v>
      </c>
      <c r="O56" s="10">
        <f t="shared" si="9"/>
        <v>1160675.254502892</v>
      </c>
      <c r="P56" s="10">
        <f t="shared" si="9"/>
        <v>1447050.7134396471</v>
      </c>
      <c r="Q56" s="10">
        <f t="shared" si="9"/>
        <v>1440203.670540655</v>
      </c>
      <c r="R56" s="10">
        <f t="shared" si="9"/>
        <v>1433384.0158132589</v>
      </c>
      <c r="S56" s="10">
        <f t="shared" si="9"/>
        <v>1426591.6397047723</v>
      </c>
      <c r="T56" s="10">
        <f t="shared" si="9"/>
        <v>1419826.4331007199</v>
      </c>
      <c r="U56" s="10">
        <f t="shared" si="9"/>
        <v>1413088.2873230837</v>
      </c>
      <c r="V56" s="10">
        <f t="shared" si="9"/>
        <v>1406377.0941285579</v>
      </c>
      <c r="W56" s="10">
        <f t="shared" si="9"/>
        <v>1399692.7457068102</v>
      </c>
      <c r="X56" s="10">
        <f t="shared" si="9"/>
        <v>1393035.1346787494</v>
      </c>
      <c r="Y56" s="10">
        <f t="shared" si="9"/>
        <v>1386404.1540948013</v>
      </c>
      <c r="Z56" s="10">
        <f t="shared" si="9"/>
        <v>1379799.6974331886</v>
      </c>
      <c r="AA56" s="10">
        <f t="shared" si="9"/>
        <v>1373221.6585982223</v>
      </c>
      <c r="AB56" s="10">
        <f t="shared" si="9"/>
        <v>1366669.9319185959</v>
      </c>
      <c r="AC56" s="10">
        <f t="shared" si="9"/>
        <v>1360144.4121456882</v>
      </c>
      <c r="AD56" s="10">
        <f t="shared" si="9"/>
        <v>1353644.9944518721</v>
      </c>
      <c r="AE56" s="10">
        <f t="shared" si="9"/>
        <v>1347171.5744288312</v>
      </c>
      <c r="AF56" s="10">
        <f t="shared" si="9"/>
        <v>1340724.0480858823</v>
      </c>
      <c r="AG56" s="10">
        <f t="shared" si="9"/>
        <v>1334302.3118483052</v>
      </c>
      <c r="AH56" s="5"/>
      <c r="AI56" s="5"/>
      <c r="AJ56" s="5"/>
      <c r="AK56" s="5"/>
      <c r="AL56" s="5"/>
      <c r="AM56" s="5"/>
      <c r="AN56" s="5"/>
      <c r="AO56" s="5"/>
      <c r="AP56" s="5"/>
      <c r="AQ56" s="5"/>
    </row>
    <row r="57" spans="1:43" ht="12.75" customHeight="1" x14ac:dyDescent="0.2">
      <c r="A57" s="6"/>
      <c r="B57" s="15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5"/>
      <c r="AI57" s="5"/>
      <c r="AJ57" s="5"/>
      <c r="AK57" s="5"/>
      <c r="AL57" s="5"/>
      <c r="AM57" s="5"/>
      <c r="AN57" s="5"/>
      <c r="AO57" s="5"/>
      <c r="AP57" s="5"/>
      <c r="AQ57" s="5"/>
    </row>
    <row r="58" spans="1:43" ht="12.75" customHeight="1" x14ac:dyDescent="0.2">
      <c r="A58" s="18"/>
      <c r="B58" s="21"/>
      <c r="C58" s="23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18"/>
      <c r="AI58" s="18"/>
      <c r="AJ58" s="18"/>
      <c r="AK58" s="18"/>
      <c r="AL58" s="18"/>
      <c r="AM58" s="18"/>
      <c r="AN58" s="18"/>
      <c r="AO58" s="18"/>
      <c r="AP58" s="18"/>
      <c r="AQ58" s="18"/>
    </row>
    <row r="59" spans="1:43" ht="12.75" customHeight="1" x14ac:dyDescent="0.2">
      <c r="A59" s="17" t="s">
        <v>107</v>
      </c>
      <c r="B59" s="18" t="s">
        <v>72</v>
      </c>
      <c r="C59" s="25"/>
      <c r="D59" s="20">
        <f t="shared" ref="D59:AG59" si="10">SUM($D42:D42) + SUM($D45:D45)</f>
        <v>-7027565.043611994</v>
      </c>
      <c r="E59" s="20">
        <f t="shared" si="10"/>
        <v>-5503357.4629203528</v>
      </c>
      <c r="F59" s="20">
        <f t="shared" si="10"/>
        <v>-3986305.5525967116</v>
      </c>
      <c r="G59" s="20">
        <f t="shared" si="10"/>
        <v>-2476380.6899595987</v>
      </c>
      <c r="H59" s="20">
        <f t="shared" si="10"/>
        <v>-973554.36681826785</v>
      </c>
      <c r="I59" s="20">
        <f t="shared" si="10"/>
        <v>522201.8109852653</v>
      </c>
      <c r="J59" s="20">
        <f t="shared" si="10"/>
        <v>2010916.1240323503</v>
      </c>
      <c r="K59" s="20">
        <f t="shared" si="10"/>
        <v>3492616.739782013</v>
      </c>
      <c r="L59" s="20">
        <f t="shared" si="10"/>
        <v>4967331.7130234446</v>
      </c>
      <c r="M59" s="20">
        <f t="shared" si="10"/>
        <v>6435088.9863266759</v>
      </c>
      <c r="N59" s="20">
        <f t="shared" si="10"/>
        <v>7895916.3904914614</v>
      </c>
      <c r="O59" s="20">
        <f t="shared" si="10"/>
        <v>9056591.6449943557</v>
      </c>
      <c r="P59" s="20">
        <f t="shared" si="10"/>
        <v>10503642.358434005</v>
      </c>
      <c r="Q59" s="20">
        <f t="shared" si="10"/>
        <v>11943846.02897466</v>
      </c>
      <c r="R59" s="20">
        <f t="shared" si="10"/>
        <v>13377230.044787919</v>
      </c>
      <c r="S59" s="20">
        <f t="shared" si="10"/>
        <v>14803821.684492692</v>
      </c>
      <c r="T59" s="20">
        <f t="shared" si="10"/>
        <v>16223648.117593413</v>
      </c>
      <c r="U59" s="20">
        <f t="shared" si="10"/>
        <v>17636736.404916499</v>
      </c>
      <c r="V59" s="20">
        <f t="shared" si="10"/>
        <v>19043113.499045059</v>
      </c>
      <c r="W59" s="20">
        <f t="shared" si="10"/>
        <v>20442806.244751867</v>
      </c>
      <c r="X59" s="20">
        <f t="shared" si="10"/>
        <v>21835841.379430614</v>
      </c>
      <c r="Y59" s="20">
        <f t="shared" si="10"/>
        <v>23222245.533525415</v>
      </c>
      <c r="Z59" s="20">
        <f t="shared" si="10"/>
        <v>24602045.230958603</v>
      </c>
      <c r="AA59" s="20">
        <f t="shared" si="10"/>
        <v>25975266.889556821</v>
      </c>
      <c r="AB59" s="20">
        <f t="shared" si="10"/>
        <v>27341936.821475416</v>
      </c>
      <c r="AC59" s="20">
        <f t="shared" si="10"/>
        <v>28702081.233621106</v>
      </c>
      <c r="AD59" s="20">
        <f t="shared" si="10"/>
        <v>30055726.228072979</v>
      </c>
      <c r="AE59" s="20">
        <f t="shared" si="10"/>
        <v>31402897.802501809</v>
      </c>
      <c r="AF59" s="20">
        <f t="shared" si="10"/>
        <v>32743621.850587688</v>
      </c>
      <c r="AG59" s="20">
        <f t="shared" si="10"/>
        <v>34077924.162435994</v>
      </c>
      <c r="AH59" s="18"/>
      <c r="AI59" s="18"/>
      <c r="AJ59" s="18"/>
      <c r="AK59" s="18"/>
      <c r="AL59" s="18"/>
      <c r="AM59" s="18"/>
      <c r="AN59" s="18"/>
      <c r="AO59" s="18"/>
      <c r="AP59" s="18"/>
      <c r="AQ59" s="18"/>
    </row>
    <row r="60" spans="1:43" ht="12.75" customHeight="1" x14ac:dyDescent="0.2">
      <c r="A60" s="17"/>
      <c r="B60" s="21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18"/>
      <c r="AI60" s="18"/>
      <c r="AJ60" s="18"/>
      <c r="AK60" s="18"/>
      <c r="AL60" s="18"/>
      <c r="AM60" s="18"/>
      <c r="AN60" s="18"/>
      <c r="AO60" s="18"/>
      <c r="AP60" s="18"/>
      <c r="AQ60" s="18"/>
    </row>
    <row r="61" spans="1:43" ht="12.75" customHeight="1" x14ac:dyDescent="0.2">
      <c r="A61" s="4"/>
      <c r="B61" s="15"/>
      <c r="C61" s="16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5"/>
      <c r="AI61" s="5"/>
      <c r="AJ61" s="5"/>
      <c r="AK61" s="5"/>
      <c r="AL61" s="5"/>
      <c r="AM61" s="5"/>
      <c r="AN61" s="5"/>
      <c r="AO61" s="5"/>
      <c r="AP61" s="5"/>
      <c r="AQ61" s="5"/>
    </row>
    <row r="62" spans="1:43" ht="12.75" customHeight="1" x14ac:dyDescent="0.2">
      <c r="A62" s="6" t="s">
        <v>108</v>
      </c>
      <c r="B62" s="4" t="s">
        <v>72</v>
      </c>
      <c r="C62" s="25"/>
      <c r="D62" s="10">
        <f t="shared" ref="D62:AG62" si="11">SUM($D42:D42) + SUM($D50:D50)</f>
        <v>-7027565.043611994</v>
      </c>
      <c r="E62" s="10">
        <f t="shared" si="11"/>
        <v>-5503357.4629203528</v>
      </c>
      <c r="F62" s="10">
        <f t="shared" si="11"/>
        <v>-3986305.5525967116</v>
      </c>
      <c r="G62" s="10">
        <f t="shared" si="11"/>
        <v>-2476380.6899595987</v>
      </c>
      <c r="H62" s="10">
        <f t="shared" si="11"/>
        <v>-973554.36681826785</v>
      </c>
      <c r="I62" s="10">
        <f t="shared" si="11"/>
        <v>522201.8109852653</v>
      </c>
      <c r="J62" s="10">
        <f t="shared" si="11"/>
        <v>2010916.1240323503</v>
      </c>
      <c r="K62" s="10">
        <f t="shared" si="11"/>
        <v>3492616.739782013</v>
      </c>
      <c r="L62" s="10">
        <f t="shared" si="11"/>
        <v>4967331.7130234446</v>
      </c>
      <c r="M62" s="10">
        <f t="shared" si="11"/>
        <v>6435088.9863266759</v>
      </c>
      <c r="N62" s="10">
        <f t="shared" si="11"/>
        <v>7895916.3904914614</v>
      </c>
      <c r="O62" s="10">
        <f t="shared" si="11"/>
        <v>9056591.6449943557</v>
      </c>
      <c r="P62" s="10">
        <f t="shared" si="11"/>
        <v>10503642.358434005</v>
      </c>
      <c r="Q62" s="10">
        <f t="shared" si="11"/>
        <v>11943846.02897466</v>
      </c>
      <c r="R62" s="10">
        <f t="shared" si="11"/>
        <v>13377230.044787919</v>
      </c>
      <c r="S62" s="10">
        <f t="shared" si="11"/>
        <v>14803821.684492692</v>
      </c>
      <c r="T62" s="10">
        <f t="shared" si="11"/>
        <v>16223648.117593413</v>
      </c>
      <c r="U62" s="10">
        <f t="shared" si="11"/>
        <v>17636736.404916499</v>
      </c>
      <c r="V62" s="10">
        <f t="shared" si="11"/>
        <v>19043113.499045059</v>
      </c>
      <c r="W62" s="10">
        <f t="shared" si="11"/>
        <v>20442806.244751867</v>
      </c>
      <c r="X62" s="10">
        <f t="shared" si="11"/>
        <v>21835841.379430614</v>
      </c>
      <c r="Y62" s="10">
        <f t="shared" si="11"/>
        <v>23222245.533525415</v>
      </c>
      <c r="Z62" s="10">
        <f t="shared" si="11"/>
        <v>24602045.230958603</v>
      </c>
      <c r="AA62" s="10">
        <f t="shared" si="11"/>
        <v>25975266.889556821</v>
      </c>
      <c r="AB62" s="10">
        <f t="shared" si="11"/>
        <v>27341936.821475416</v>
      </c>
      <c r="AC62" s="10">
        <f t="shared" si="11"/>
        <v>28702081.233621106</v>
      </c>
      <c r="AD62" s="10">
        <f t="shared" si="11"/>
        <v>30055726.228072979</v>
      </c>
      <c r="AE62" s="10">
        <f t="shared" si="11"/>
        <v>31402897.802501809</v>
      </c>
      <c r="AF62" s="10">
        <f t="shared" si="11"/>
        <v>32743621.850587688</v>
      </c>
      <c r="AG62" s="10">
        <f t="shared" si="11"/>
        <v>34077924.162435994</v>
      </c>
      <c r="AH62" s="5"/>
      <c r="AI62" s="5"/>
      <c r="AJ62" s="5"/>
      <c r="AK62" s="5"/>
      <c r="AL62" s="5"/>
      <c r="AM62" s="5"/>
      <c r="AN62" s="5"/>
      <c r="AO62" s="5"/>
      <c r="AP62" s="5"/>
      <c r="AQ62" s="5"/>
    </row>
    <row r="63" spans="1:43" ht="12.75" customHeight="1" x14ac:dyDescent="0.2">
      <c r="A63" s="6"/>
      <c r="B63" s="15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5"/>
      <c r="AI63" s="5"/>
      <c r="AJ63" s="5"/>
      <c r="AK63" s="5"/>
      <c r="AL63" s="5"/>
      <c r="AM63" s="5"/>
      <c r="AN63" s="5"/>
      <c r="AO63" s="5"/>
      <c r="AP63" s="5"/>
      <c r="AQ63" s="5"/>
    </row>
    <row r="64" spans="1:43" ht="12.75" customHeight="1" x14ac:dyDescent="0.2">
      <c r="A64" s="4"/>
      <c r="B64" s="15"/>
      <c r="C64" s="16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5"/>
      <c r="AI64" s="5"/>
      <c r="AJ64" s="5"/>
      <c r="AK64" s="5"/>
      <c r="AL64" s="5"/>
      <c r="AM64" s="5"/>
      <c r="AN64" s="5"/>
      <c r="AO64" s="5"/>
      <c r="AP64" s="5"/>
      <c r="AQ64" s="5"/>
    </row>
    <row r="65" spans="1:43" ht="12.75" customHeight="1" x14ac:dyDescent="0.2">
      <c r="A65" s="17" t="s">
        <v>109</v>
      </c>
      <c r="B65" s="26">
        <f t="shared" ref="B65:B66" si="12">SUM(D65:AG65)</f>
        <v>5.6508777174150797</v>
      </c>
      <c r="C65" s="23" t="s">
        <v>89</v>
      </c>
      <c r="D65" s="27">
        <f t="shared" ref="D65:AG65" si="13">IF(AND(D59&lt;0, E59&gt;0), D$38 - D59 / (E59 - D59), 0)</f>
        <v>0</v>
      </c>
      <c r="E65" s="27">
        <f t="shared" si="13"/>
        <v>0</v>
      </c>
      <c r="F65" s="27">
        <f t="shared" si="13"/>
        <v>0</v>
      </c>
      <c r="G65" s="27">
        <f t="shared" si="13"/>
        <v>0</v>
      </c>
      <c r="H65" s="27">
        <f t="shared" si="13"/>
        <v>5.6508777174150797</v>
      </c>
      <c r="I65" s="27">
        <f t="shared" si="13"/>
        <v>0</v>
      </c>
      <c r="J65" s="27">
        <f t="shared" si="13"/>
        <v>0</v>
      </c>
      <c r="K65" s="27">
        <f t="shared" si="13"/>
        <v>0</v>
      </c>
      <c r="L65" s="27">
        <f t="shared" si="13"/>
        <v>0</v>
      </c>
      <c r="M65" s="27">
        <f t="shared" si="13"/>
        <v>0</v>
      </c>
      <c r="N65" s="27">
        <f t="shared" si="13"/>
        <v>0</v>
      </c>
      <c r="O65" s="27">
        <f t="shared" si="13"/>
        <v>0</v>
      </c>
      <c r="P65" s="27">
        <f t="shared" si="13"/>
        <v>0</v>
      </c>
      <c r="Q65" s="27">
        <f t="shared" si="13"/>
        <v>0</v>
      </c>
      <c r="R65" s="27">
        <f t="shared" si="13"/>
        <v>0</v>
      </c>
      <c r="S65" s="27">
        <f t="shared" si="13"/>
        <v>0</v>
      </c>
      <c r="T65" s="27">
        <f t="shared" si="13"/>
        <v>0</v>
      </c>
      <c r="U65" s="27">
        <f t="shared" si="13"/>
        <v>0</v>
      </c>
      <c r="V65" s="27">
        <f t="shared" si="13"/>
        <v>0</v>
      </c>
      <c r="W65" s="27">
        <f t="shared" si="13"/>
        <v>0</v>
      </c>
      <c r="X65" s="27">
        <f t="shared" si="13"/>
        <v>0</v>
      </c>
      <c r="Y65" s="27">
        <f t="shared" si="13"/>
        <v>0</v>
      </c>
      <c r="Z65" s="27">
        <f t="shared" si="13"/>
        <v>0</v>
      </c>
      <c r="AA65" s="27">
        <f t="shared" si="13"/>
        <v>0</v>
      </c>
      <c r="AB65" s="27">
        <f t="shared" si="13"/>
        <v>0</v>
      </c>
      <c r="AC65" s="27">
        <f t="shared" si="13"/>
        <v>0</v>
      </c>
      <c r="AD65" s="27">
        <f t="shared" si="13"/>
        <v>0</v>
      </c>
      <c r="AE65" s="27">
        <f t="shared" si="13"/>
        <v>0</v>
      </c>
      <c r="AF65" s="27">
        <f t="shared" si="13"/>
        <v>0</v>
      </c>
      <c r="AG65" s="27">
        <f t="shared" si="13"/>
        <v>0</v>
      </c>
      <c r="AH65" s="18"/>
      <c r="AI65" s="18"/>
      <c r="AJ65" s="18"/>
      <c r="AK65" s="18"/>
      <c r="AL65" s="18"/>
      <c r="AM65" s="18"/>
      <c r="AN65" s="18"/>
      <c r="AO65" s="18"/>
      <c r="AP65" s="18"/>
      <c r="AQ65" s="18"/>
    </row>
    <row r="66" spans="1:43" ht="12.75" customHeight="1" x14ac:dyDescent="0.2">
      <c r="A66" s="6" t="s">
        <v>110</v>
      </c>
      <c r="B66" s="28">
        <f t="shared" si="12"/>
        <v>5.6508777174150797</v>
      </c>
      <c r="C66" s="16" t="s">
        <v>89</v>
      </c>
      <c r="D66" s="29">
        <f t="shared" ref="D66:AG66" si="14">IF(AND(D62&lt;0, E62&gt;0), D$38 - D62 / (E62 - D62), 0)</f>
        <v>0</v>
      </c>
      <c r="E66" s="29">
        <f t="shared" si="14"/>
        <v>0</v>
      </c>
      <c r="F66" s="29">
        <f t="shared" si="14"/>
        <v>0</v>
      </c>
      <c r="G66" s="29">
        <f t="shared" si="14"/>
        <v>0</v>
      </c>
      <c r="H66" s="29">
        <f t="shared" si="14"/>
        <v>5.6508777174150797</v>
      </c>
      <c r="I66" s="29">
        <f t="shared" si="14"/>
        <v>0</v>
      </c>
      <c r="J66" s="29">
        <f t="shared" si="14"/>
        <v>0</v>
      </c>
      <c r="K66" s="29">
        <f t="shared" si="14"/>
        <v>0</v>
      </c>
      <c r="L66" s="29">
        <f t="shared" si="14"/>
        <v>0</v>
      </c>
      <c r="M66" s="29">
        <f t="shared" si="14"/>
        <v>0</v>
      </c>
      <c r="N66" s="29">
        <f t="shared" si="14"/>
        <v>0</v>
      </c>
      <c r="O66" s="29">
        <f t="shared" si="14"/>
        <v>0</v>
      </c>
      <c r="P66" s="29">
        <f t="shared" si="14"/>
        <v>0</v>
      </c>
      <c r="Q66" s="29">
        <f t="shared" si="14"/>
        <v>0</v>
      </c>
      <c r="R66" s="29">
        <f t="shared" si="14"/>
        <v>0</v>
      </c>
      <c r="S66" s="29">
        <f t="shared" si="14"/>
        <v>0</v>
      </c>
      <c r="T66" s="29">
        <f t="shared" si="14"/>
        <v>0</v>
      </c>
      <c r="U66" s="29">
        <f t="shared" si="14"/>
        <v>0</v>
      </c>
      <c r="V66" s="29">
        <f t="shared" si="14"/>
        <v>0</v>
      </c>
      <c r="W66" s="29">
        <f t="shared" si="14"/>
        <v>0</v>
      </c>
      <c r="X66" s="29">
        <f t="shared" si="14"/>
        <v>0</v>
      </c>
      <c r="Y66" s="29">
        <f t="shared" si="14"/>
        <v>0</v>
      </c>
      <c r="Z66" s="29">
        <f t="shared" si="14"/>
        <v>0</v>
      </c>
      <c r="AA66" s="29">
        <f t="shared" si="14"/>
        <v>0</v>
      </c>
      <c r="AB66" s="29">
        <f t="shared" si="14"/>
        <v>0</v>
      </c>
      <c r="AC66" s="29">
        <f t="shared" si="14"/>
        <v>0</v>
      </c>
      <c r="AD66" s="29">
        <f t="shared" si="14"/>
        <v>0</v>
      </c>
      <c r="AE66" s="29">
        <f t="shared" si="14"/>
        <v>0</v>
      </c>
      <c r="AF66" s="29">
        <f t="shared" si="14"/>
        <v>0</v>
      </c>
      <c r="AG66" s="29">
        <f t="shared" si="14"/>
        <v>0</v>
      </c>
      <c r="AH66" s="5"/>
      <c r="AI66" s="5"/>
      <c r="AJ66" s="5"/>
      <c r="AK66" s="5"/>
      <c r="AL66" s="5"/>
      <c r="AM66" s="5"/>
      <c r="AN66" s="5"/>
      <c r="AO66" s="5"/>
      <c r="AP66" s="5"/>
      <c r="AQ66" s="5"/>
    </row>
    <row r="67" spans="1:43" ht="12.75" customHeight="1" x14ac:dyDescent="0.2">
      <c r="A67" s="4"/>
      <c r="B67" s="15"/>
      <c r="C67" s="16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5"/>
      <c r="AI67" s="5"/>
      <c r="AJ67" s="5"/>
      <c r="AK67" s="5"/>
      <c r="AL67" s="5"/>
      <c r="AM67" s="5"/>
      <c r="AN67" s="5"/>
      <c r="AO67" s="5"/>
      <c r="AP67" s="5"/>
      <c r="AQ67" s="5"/>
    </row>
    <row r="68" spans="1:43" ht="12.75" customHeight="1" x14ac:dyDescent="0.2">
      <c r="A68" s="17" t="s">
        <v>111</v>
      </c>
      <c r="B68" s="21">
        <f>B23</f>
        <v>10</v>
      </c>
      <c r="C68" s="23" t="s">
        <v>89</v>
      </c>
      <c r="D68" s="20">
        <f t="shared" ref="D68:AG68" si="15">IF(D38 &lt;= $B68, - $B$18 * $B$13 / $B68, 0)</f>
        <v>-882366.7043611994</v>
      </c>
      <c r="E68" s="20">
        <f t="shared" si="15"/>
        <v>-882366.7043611994</v>
      </c>
      <c r="F68" s="20">
        <f t="shared" si="15"/>
        <v>-882366.7043611994</v>
      </c>
      <c r="G68" s="20">
        <f t="shared" si="15"/>
        <v>-882366.7043611994</v>
      </c>
      <c r="H68" s="20">
        <f t="shared" si="15"/>
        <v>-882366.7043611994</v>
      </c>
      <c r="I68" s="20">
        <f t="shared" si="15"/>
        <v>-882366.7043611994</v>
      </c>
      <c r="J68" s="20">
        <f t="shared" si="15"/>
        <v>-882366.7043611994</v>
      </c>
      <c r="K68" s="20">
        <f t="shared" si="15"/>
        <v>-882366.7043611994</v>
      </c>
      <c r="L68" s="20">
        <f t="shared" si="15"/>
        <v>-882366.7043611994</v>
      </c>
      <c r="M68" s="20">
        <f t="shared" si="15"/>
        <v>-882366.7043611994</v>
      </c>
      <c r="N68" s="20">
        <f t="shared" si="15"/>
        <v>0</v>
      </c>
      <c r="O68" s="20">
        <f t="shared" si="15"/>
        <v>0</v>
      </c>
      <c r="P68" s="20">
        <f t="shared" si="15"/>
        <v>0</v>
      </c>
      <c r="Q68" s="20">
        <f t="shared" si="15"/>
        <v>0</v>
      </c>
      <c r="R68" s="20">
        <f t="shared" si="15"/>
        <v>0</v>
      </c>
      <c r="S68" s="20">
        <f t="shared" si="15"/>
        <v>0</v>
      </c>
      <c r="T68" s="20">
        <f t="shared" si="15"/>
        <v>0</v>
      </c>
      <c r="U68" s="20">
        <f t="shared" si="15"/>
        <v>0</v>
      </c>
      <c r="V68" s="20">
        <f t="shared" si="15"/>
        <v>0</v>
      </c>
      <c r="W68" s="20">
        <f t="shared" si="15"/>
        <v>0</v>
      </c>
      <c r="X68" s="20">
        <f t="shared" si="15"/>
        <v>0</v>
      </c>
      <c r="Y68" s="20">
        <f t="shared" si="15"/>
        <v>0</v>
      </c>
      <c r="Z68" s="20">
        <f t="shared" si="15"/>
        <v>0</v>
      </c>
      <c r="AA68" s="20">
        <f t="shared" si="15"/>
        <v>0</v>
      </c>
      <c r="AB68" s="20">
        <f t="shared" si="15"/>
        <v>0</v>
      </c>
      <c r="AC68" s="20">
        <f t="shared" si="15"/>
        <v>0</v>
      </c>
      <c r="AD68" s="20">
        <f t="shared" si="15"/>
        <v>0</v>
      </c>
      <c r="AE68" s="20">
        <f t="shared" si="15"/>
        <v>0</v>
      </c>
      <c r="AF68" s="20">
        <f t="shared" si="15"/>
        <v>0</v>
      </c>
      <c r="AG68" s="20">
        <f t="shared" si="15"/>
        <v>0</v>
      </c>
      <c r="AH68" s="18"/>
      <c r="AI68" s="18"/>
      <c r="AJ68" s="18"/>
      <c r="AK68" s="18"/>
      <c r="AL68" s="18"/>
      <c r="AM68" s="18"/>
      <c r="AN68" s="18"/>
      <c r="AO68" s="18"/>
      <c r="AP68" s="18"/>
      <c r="AQ68" s="18"/>
    </row>
    <row r="69" spans="1:43" ht="12.75" customHeight="1" x14ac:dyDescent="0.2">
      <c r="A69" s="17" t="s">
        <v>112</v>
      </c>
      <c r="B69" s="21"/>
      <c r="C69" s="20">
        <f>B13 * B18</f>
        <v>8823667.043611994</v>
      </c>
      <c r="D69" s="20">
        <f t="shared" ref="D69:AG69" si="16">C69 + D68</f>
        <v>7941300.3392507946</v>
      </c>
      <c r="E69" s="20">
        <f t="shared" si="16"/>
        <v>7058933.6348895952</v>
      </c>
      <c r="F69" s="20">
        <f t="shared" si="16"/>
        <v>6176566.9305283958</v>
      </c>
      <c r="G69" s="20">
        <f t="shared" si="16"/>
        <v>5294200.2261671964</v>
      </c>
      <c r="H69" s="20">
        <f t="shared" si="16"/>
        <v>4411833.521805997</v>
      </c>
      <c r="I69" s="20">
        <f t="shared" si="16"/>
        <v>3529466.8174447976</v>
      </c>
      <c r="J69" s="20">
        <f t="shared" si="16"/>
        <v>2647100.1130835982</v>
      </c>
      <c r="K69" s="20">
        <f t="shared" si="16"/>
        <v>1764733.4087223988</v>
      </c>
      <c r="L69" s="20">
        <f t="shared" si="16"/>
        <v>882366.7043611994</v>
      </c>
      <c r="M69" s="20">
        <f t="shared" si="16"/>
        <v>0</v>
      </c>
      <c r="N69" s="20">
        <f t="shared" si="16"/>
        <v>0</v>
      </c>
      <c r="O69" s="20">
        <f t="shared" si="16"/>
        <v>0</v>
      </c>
      <c r="P69" s="20">
        <f t="shared" si="16"/>
        <v>0</v>
      </c>
      <c r="Q69" s="20">
        <f t="shared" si="16"/>
        <v>0</v>
      </c>
      <c r="R69" s="20">
        <f t="shared" si="16"/>
        <v>0</v>
      </c>
      <c r="S69" s="20">
        <f t="shared" si="16"/>
        <v>0</v>
      </c>
      <c r="T69" s="20">
        <f t="shared" si="16"/>
        <v>0</v>
      </c>
      <c r="U69" s="20">
        <f t="shared" si="16"/>
        <v>0</v>
      </c>
      <c r="V69" s="20">
        <f t="shared" si="16"/>
        <v>0</v>
      </c>
      <c r="W69" s="20">
        <f t="shared" si="16"/>
        <v>0</v>
      </c>
      <c r="X69" s="20">
        <f t="shared" si="16"/>
        <v>0</v>
      </c>
      <c r="Y69" s="20">
        <f t="shared" si="16"/>
        <v>0</v>
      </c>
      <c r="Z69" s="20">
        <f t="shared" si="16"/>
        <v>0</v>
      </c>
      <c r="AA69" s="20">
        <f t="shared" si="16"/>
        <v>0</v>
      </c>
      <c r="AB69" s="20">
        <f t="shared" si="16"/>
        <v>0</v>
      </c>
      <c r="AC69" s="20">
        <f t="shared" si="16"/>
        <v>0</v>
      </c>
      <c r="AD69" s="20">
        <f t="shared" si="16"/>
        <v>0</v>
      </c>
      <c r="AE69" s="20">
        <f t="shared" si="16"/>
        <v>0</v>
      </c>
      <c r="AF69" s="20">
        <f t="shared" si="16"/>
        <v>0</v>
      </c>
      <c r="AG69" s="20">
        <f t="shared" si="16"/>
        <v>0</v>
      </c>
      <c r="AH69" s="18"/>
      <c r="AI69" s="18"/>
      <c r="AJ69" s="18"/>
      <c r="AK69" s="18"/>
      <c r="AL69" s="18"/>
      <c r="AM69" s="18"/>
      <c r="AN69" s="18"/>
      <c r="AO69" s="18"/>
      <c r="AP69" s="18"/>
      <c r="AQ69" s="18"/>
    </row>
    <row r="70" spans="1:43" ht="12.75" customHeight="1" x14ac:dyDescent="0.2">
      <c r="A70" s="17" t="s">
        <v>113</v>
      </c>
      <c r="B70" s="21">
        <f>B23</f>
        <v>10</v>
      </c>
      <c r="C70" s="23" t="s">
        <v>89</v>
      </c>
      <c r="D70" s="20">
        <f t="shared" ref="D70:AG70" si="17">IF(D38 &gt;= $B70, 0, IF(C71 &lt;= C69, - C71 * 2 / $B70, D68)) + IF(D38 = $B70, - C71, 0)</f>
        <v>-1764733.4087223988</v>
      </c>
      <c r="E70" s="20">
        <f t="shared" si="17"/>
        <v>-1411786.726977919</v>
      </c>
      <c r="F70" s="20">
        <f t="shared" si="17"/>
        <v>-1129429.3815823351</v>
      </c>
      <c r="G70" s="20">
        <f t="shared" si="17"/>
        <v>-903543.50526586804</v>
      </c>
      <c r="H70" s="20">
        <f t="shared" si="17"/>
        <v>-722834.80421269441</v>
      </c>
      <c r="I70" s="20">
        <f t="shared" si="17"/>
        <v>-578267.84337015555</v>
      </c>
      <c r="J70" s="20">
        <f t="shared" si="17"/>
        <v>-462614.27469612443</v>
      </c>
      <c r="K70" s="20">
        <f t="shared" si="17"/>
        <v>-370091.41975689953</v>
      </c>
      <c r="L70" s="20">
        <f t="shared" si="17"/>
        <v>-296073.13580551965</v>
      </c>
      <c r="M70" s="20">
        <f t="shared" si="17"/>
        <v>-1184292.5432220786</v>
      </c>
      <c r="N70" s="20">
        <f t="shared" si="17"/>
        <v>0</v>
      </c>
      <c r="O70" s="20">
        <f t="shared" si="17"/>
        <v>0</v>
      </c>
      <c r="P70" s="20">
        <f t="shared" si="17"/>
        <v>0</v>
      </c>
      <c r="Q70" s="20">
        <f t="shared" si="17"/>
        <v>0</v>
      </c>
      <c r="R70" s="20">
        <f t="shared" si="17"/>
        <v>0</v>
      </c>
      <c r="S70" s="20">
        <f t="shared" si="17"/>
        <v>0</v>
      </c>
      <c r="T70" s="20">
        <f t="shared" si="17"/>
        <v>0</v>
      </c>
      <c r="U70" s="20">
        <f t="shared" si="17"/>
        <v>0</v>
      </c>
      <c r="V70" s="20">
        <f t="shared" si="17"/>
        <v>0</v>
      </c>
      <c r="W70" s="20">
        <f t="shared" si="17"/>
        <v>0</v>
      </c>
      <c r="X70" s="20">
        <f t="shared" si="17"/>
        <v>0</v>
      </c>
      <c r="Y70" s="20">
        <f t="shared" si="17"/>
        <v>0</v>
      </c>
      <c r="Z70" s="20">
        <f t="shared" si="17"/>
        <v>0</v>
      </c>
      <c r="AA70" s="20">
        <f t="shared" si="17"/>
        <v>0</v>
      </c>
      <c r="AB70" s="20">
        <f t="shared" si="17"/>
        <v>0</v>
      </c>
      <c r="AC70" s="20">
        <f t="shared" si="17"/>
        <v>0</v>
      </c>
      <c r="AD70" s="20">
        <f t="shared" si="17"/>
        <v>0</v>
      </c>
      <c r="AE70" s="20">
        <f t="shared" si="17"/>
        <v>0</v>
      </c>
      <c r="AF70" s="20">
        <f t="shared" si="17"/>
        <v>0</v>
      </c>
      <c r="AG70" s="20">
        <f t="shared" si="17"/>
        <v>0</v>
      </c>
      <c r="AH70" s="18"/>
      <c r="AI70" s="18"/>
      <c r="AJ70" s="18"/>
      <c r="AK70" s="18"/>
      <c r="AL70" s="18"/>
      <c r="AM70" s="18"/>
      <c r="AN70" s="18"/>
      <c r="AO70" s="18"/>
      <c r="AP70" s="18"/>
      <c r="AQ70" s="18"/>
    </row>
    <row r="71" spans="1:43" ht="12.75" customHeight="1" x14ac:dyDescent="0.2">
      <c r="A71" s="17" t="s">
        <v>112</v>
      </c>
      <c r="B71" s="21"/>
      <c r="C71" s="20">
        <f>B13 * B18</f>
        <v>8823667.043611994</v>
      </c>
      <c r="D71" s="20">
        <f t="shared" ref="D71:AG71" si="18">C71 + D70</f>
        <v>7058933.6348895952</v>
      </c>
      <c r="E71" s="20">
        <f t="shared" si="18"/>
        <v>5647146.907911676</v>
      </c>
      <c r="F71" s="20">
        <f t="shared" si="18"/>
        <v>4517717.5263293404</v>
      </c>
      <c r="G71" s="20">
        <f t="shared" si="18"/>
        <v>3614174.0210634721</v>
      </c>
      <c r="H71" s="20">
        <f t="shared" si="18"/>
        <v>2891339.2168507776</v>
      </c>
      <c r="I71" s="20">
        <f t="shared" si="18"/>
        <v>2313071.3734806222</v>
      </c>
      <c r="J71" s="20">
        <f t="shared" si="18"/>
        <v>1850457.0987844977</v>
      </c>
      <c r="K71" s="20">
        <f t="shared" si="18"/>
        <v>1480365.6790275981</v>
      </c>
      <c r="L71" s="20">
        <f t="shared" si="18"/>
        <v>1184292.5432220786</v>
      </c>
      <c r="M71" s="20">
        <f t="shared" si="18"/>
        <v>0</v>
      </c>
      <c r="N71" s="20">
        <f t="shared" si="18"/>
        <v>0</v>
      </c>
      <c r="O71" s="20">
        <f t="shared" si="18"/>
        <v>0</v>
      </c>
      <c r="P71" s="20">
        <f t="shared" si="18"/>
        <v>0</v>
      </c>
      <c r="Q71" s="20">
        <f t="shared" si="18"/>
        <v>0</v>
      </c>
      <c r="R71" s="20">
        <f t="shared" si="18"/>
        <v>0</v>
      </c>
      <c r="S71" s="20">
        <f t="shared" si="18"/>
        <v>0</v>
      </c>
      <c r="T71" s="20">
        <f t="shared" si="18"/>
        <v>0</v>
      </c>
      <c r="U71" s="20">
        <f t="shared" si="18"/>
        <v>0</v>
      </c>
      <c r="V71" s="20">
        <f t="shared" si="18"/>
        <v>0</v>
      </c>
      <c r="W71" s="20">
        <f t="shared" si="18"/>
        <v>0</v>
      </c>
      <c r="X71" s="20">
        <f t="shared" si="18"/>
        <v>0</v>
      </c>
      <c r="Y71" s="20">
        <f t="shared" si="18"/>
        <v>0</v>
      </c>
      <c r="Z71" s="20">
        <f t="shared" si="18"/>
        <v>0</v>
      </c>
      <c r="AA71" s="20">
        <f t="shared" si="18"/>
        <v>0</v>
      </c>
      <c r="AB71" s="20">
        <f t="shared" si="18"/>
        <v>0</v>
      </c>
      <c r="AC71" s="20">
        <f t="shared" si="18"/>
        <v>0</v>
      </c>
      <c r="AD71" s="20">
        <f t="shared" si="18"/>
        <v>0</v>
      </c>
      <c r="AE71" s="20">
        <f t="shared" si="18"/>
        <v>0</v>
      </c>
      <c r="AF71" s="20">
        <f t="shared" si="18"/>
        <v>0</v>
      </c>
      <c r="AG71" s="20">
        <f t="shared" si="18"/>
        <v>0</v>
      </c>
      <c r="AH71" s="18"/>
      <c r="AI71" s="18"/>
      <c r="AJ71" s="18"/>
      <c r="AK71" s="18"/>
      <c r="AL71" s="18"/>
      <c r="AM71" s="18"/>
      <c r="AN71" s="18"/>
      <c r="AO71" s="18"/>
      <c r="AP71" s="18"/>
      <c r="AQ71" s="18"/>
    </row>
    <row r="72" spans="1:43" ht="12.75" customHeight="1" x14ac:dyDescent="0.2">
      <c r="A72" s="18"/>
      <c r="B72" s="21"/>
      <c r="C72" s="23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18"/>
      <c r="AI72" s="18"/>
      <c r="AJ72" s="18"/>
      <c r="AK72" s="18"/>
      <c r="AL72" s="18"/>
      <c r="AM72" s="18"/>
      <c r="AN72" s="18"/>
      <c r="AO72" s="18"/>
      <c r="AP72" s="18"/>
      <c r="AQ72" s="18"/>
    </row>
    <row r="73" spans="1:43" ht="12.75" customHeight="1" x14ac:dyDescent="0.2">
      <c r="A73" s="17" t="s">
        <v>114</v>
      </c>
      <c r="B73" s="18" t="s">
        <v>72</v>
      </c>
      <c r="C73" s="30">
        <f>B25</f>
        <v>0</v>
      </c>
      <c r="D73" s="20">
        <f t="shared" ref="D73:AG73" si="19">- $C73 * D50</f>
        <v>0</v>
      </c>
      <c r="E73" s="20">
        <f t="shared" si="19"/>
        <v>0</v>
      </c>
      <c r="F73" s="20">
        <f t="shared" si="19"/>
        <v>0</v>
      </c>
      <c r="G73" s="20">
        <f t="shared" si="19"/>
        <v>0</v>
      </c>
      <c r="H73" s="20">
        <f t="shared" si="19"/>
        <v>0</v>
      </c>
      <c r="I73" s="20">
        <f t="shared" si="19"/>
        <v>0</v>
      </c>
      <c r="J73" s="20">
        <f t="shared" si="19"/>
        <v>0</v>
      </c>
      <c r="K73" s="20">
        <f t="shared" si="19"/>
        <v>0</v>
      </c>
      <c r="L73" s="20">
        <f t="shared" si="19"/>
        <v>0</v>
      </c>
      <c r="M73" s="20">
        <f t="shared" si="19"/>
        <v>0</v>
      </c>
      <c r="N73" s="20">
        <f t="shared" si="19"/>
        <v>0</v>
      </c>
      <c r="O73" s="20">
        <f t="shared" si="19"/>
        <v>0</v>
      </c>
      <c r="P73" s="20">
        <f t="shared" si="19"/>
        <v>0</v>
      </c>
      <c r="Q73" s="20">
        <f t="shared" si="19"/>
        <v>0</v>
      </c>
      <c r="R73" s="20">
        <f t="shared" si="19"/>
        <v>0</v>
      </c>
      <c r="S73" s="20">
        <f t="shared" si="19"/>
        <v>0</v>
      </c>
      <c r="T73" s="20">
        <f t="shared" si="19"/>
        <v>0</v>
      </c>
      <c r="U73" s="20">
        <f t="shared" si="19"/>
        <v>0</v>
      </c>
      <c r="V73" s="20">
        <f t="shared" si="19"/>
        <v>0</v>
      </c>
      <c r="W73" s="20">
        <f t="shared" si="19"/>
        <v>0</v>
      </c>
      <c r="X73" s="20">
        <f t="shared" si="19"/>
        <v>0</v>
      </c>
      <c r="Y73" s="20">
        <f t="shared" si="19"/>
        <v>0</v>
      </c>
      <c r="Z73" s="20">
        <f t="shared" si="19"/>
        <v>0</v>
      </c>
      <c r="AA73" s="20">
        <f t="shared" si="19"/>
        <v>0</v>
      </c>
      <c r="AB73" s="20">
        <f t="shared" si="19"/>
        <v>0</v>
      </c>
      <c r="AC73" s="20">
        <f t="shared" si="19"/>
        <v>0</v>
      </c>
      <c r="AD73" s="20">
        <f t="shared" si="19"/>
        <v>0</v>
      </c>
      <c r="AE73" s="20">
        <f t="shared" si="19"/>
        <v>0</v>
      </c>
      <c r="AF73" s="20">
        <f t="shared" si="19"/>
        <v>0</v>
      </c>
      <c r="AG73" s="20">
        <f t="shared" si="19"/>
        <v>0</v>
      </c>
      <c r="AH73" s="18"/>
      <c r="AI73" s="18"/>
      <c r="AJ73" s="18"/>
      <c r="AK73" s="18"/>
      <c r="AL73" s="18"/>
      <c r="AM73" s="18"/>
      <c r="AN73" s="18"/>
      <c r="AO73" s="18"/>
      <c r="AP73" s="18"/>
      <c r="AQ73" s="18"/>
    </row>
    <row r="74" spans="1:43" ht="12.75" customHeight="1" x14ac:dyDescent="0.2">
      <c r="A74" s="17" t="s">
        <v>115</v>
      </c>
      <c r="B74" s="18" t="s">
        <v>72</v>
      </c>
      <c r="C74" s="30">
        <f>B25</f>
        <v>0</v>
      </c>
      <c r="D74" s="20">
        <f t="shared" ref="D74:AG74" si="20">- $C74 * D68</f>
        <v>0</v>
      </c>
      <c r="E74" s="20">
        <f t="shared" si="20"/>
        <v>0</v>
      </c>
      <c r="F74" s="20">
        <f t="shared" si="20"/>
        <v>0</v>
      </c>
      <c r="G74" s="20">
        <f t="shared" si="20"/>
        <v>0</v>
      </c>
      <c r="H74" s="20">
        <f t="shared" si="20"/>
        <v>0</v>
      </c>
      <c r="I74" s="20">
        <f t="shared" si="20"/>
        <v>0</v>
      </c>
      <c r="J74" s="20">
        <f t="shared" si="20"/>
        <v>0</v>
      </c>
      <c r="K74" s="20">
        <f t="shared" si="20"/>
        <v>0</v>
      </c>
      <c r="L74" s="20">
        <f t="shared" si="20"/>
        <v>0</v>
      </c>
      <c r="M74" s="20">
        <f t="shared" si="20"/>
        <v>0</v>
      </c>
      <c r="N74" s="20">
        <f t="shared" si="20"/>
        <v>0</v>
      </c>
      <c r="O74" s="20">
        <f t="shared" si="20"/>
        <v>0</v>
      </c>
      <c r="P74" s="20">
        <f t="shared" si="20"/>
        <v>0</v>
      </c>
      <c r="Q74" s="20">
        <f t="shared" si="20"/>
        <v>0</v>
      </c>
      <c r="R74" s="20">
        <f t="shared" si="20"/>
        <v>0</v>
      </c>
      <c r="S74" s="20">
        <f t="shared" si="20"/>
        <v>0</v>
      </c>
      <c r="T74" s="20">
        <f t="shared" si="20"/>
        <v>0</v>
      </c>
      <c r="U74" s="20">
        <f t="shared" si="20"/>
        <v>0</v>
      </c>
      <c r="V74" s="20">
        <f t="shared" si="20"/>
        <v>0</v>
      </c>
      <c r="W74" s="20">
        <f t="shared" si="20"/>
        <v>0</v>
      </c>
      <c r="X74" s="20">
        <f t="shared" si="20"/>
        <v>0</v>
      </c>
      <c r="Y74" s="20">
        <f t="shared" si="20"/>
        <v>0</v>
      </c>
      <c r="Z74" s="20">
        <f t="shared" si="20"/>
        <v>0</v>
      </c>
      <c r="AA74" s="20">
        <f t="shared" si="20"/>
        <v>0</v>
      </c>
      <c r="AB74" s="20">
        <f t="shared" si="20"/>
        <v>0</v>
      </c>
      <c r="AC74" s="20">
        <f t="shared" si="20"/>
        <v>0</v>
      </c>
      <c r="AD74" s="20">
        <f t="shared" si="20"/>
        <v>0</v>
      </c>
      <c r="AE74" s="20">
        <f t="shared" si="20"/>
        <v>0</v>
      </c>
      <c r="AF74" s="20">
        <f t="shared" si="20"/>
        <v>0</v>
      </c>
      <c r="AG74" s="20">
        <f t="shared" si="20"/>
        <v>0</v>
      </c>
      <c r="AH74" s="18"/>
      <c r="AI74" s="18"/>
      <c r="AJ74" s="18"/>
      <c r="AK74" s="18"/>
      <c r="AL74" s="18"/>
      <c r="AM74" s="18"/>
      <c r="AN74" s="18"/>
      <c r="AO74" s="18"/>
      <c r="AP74" s="18"/>
      <c r="AQ74" s="18"/>
    </row>
    <row r="75" spans="1:43" ht="12.75" customHeight="1" x14ac:dyDescent="0.2">
      <c r="A75" s="17" t="s">
        <v>116</v>
      </c>
      <c r="B75" s="18" t="s">
        <v>72</v>
      </c>
      <c r="C75" s="30">
        <f>B25</f>
        <v>0</v>
      </c>
      <c r="D75" s="20">
        <f t="shared" ref="D75:AG75" si="21">- $C75 * D70</f>
        <v>0</v>
      </c>
      <c r="E75" s="20">
        <f t="shared" si="21"/>
        <v>0</v>
      </c>
      <c r="F75" s="20">
        <f t="shared" si="21"/>
        <v>0</v>
      </c>
      <c r="G75" s="20">
        <f t="shared" si="21"/>
        <v>0</v>
      </c>
      <c r="H75" s="20">
        <f t="shared" si="21"/>
        <v>0</v>
      </c>
      <c r="I75" s="20">
        <f t="shared" si="21"/>
        <v>0</v>
      </c>
      <c r="J75" s="20">
        <f t="shared" si="21"/>
        <v>0</v>
      </c>
      <c r="K75" s="20">
        <f t="shared" si="21"/>
        <v>0</v>
      </c>
      <c r="L75" s="20">
        <f t="shared" si="21"/>
        <v>0</v>
      </c>
      <c r="M75" s="20">
        <f t="shared" si="21"/>
        <v>0</v>
      </c>
      <c r="N75" s="20">
        <f t="shared" si="21"/>
        <v>0</v>
      </c>
      <c r="O75" s="20">
        <f t="shared" si="21"/>
        <v>0</v>
      </c>
      <c r="P75" s="20">
        <f t="shared" si="21"/>
        <v>0</v>
      </c>
      <c r="Q75" s="20">
        <f t="shared" si="21"/>
        <v>0</v>
      </c>
      <c r="R75" s="20">
        <f t="shared" si="21"/>
        <v>0</v>
      </c>
      <c r="S75" s="20">
        <f t="shared" si="21"/>
        <v>0</v>
      </c>
      <c r="T75" s="20">
        <f t="shared" si="21"/>
        <v>0</v>
      </c>
      <c r="U75" s="20">
        <f t="shared" si="21"/>
        <v>0</v>
      </c>
      <c r="V75" s="20">
        <f t="shared" si="21"/>
        <v>0</v>
      </c>
      <c r="W75" s="20">
        <f t="shared" si="21"/>
        <v>0</v>
      </c>
      <c r="X75" s="20">
        <f t="shared" si="21"/>
        <v>0</v>
      </c>
      <c r="Y75" s="20">
        <f t="shared" si="21"/>
        <v>0</v>
      </c>
      <c r="Z75" s="20">
        <f t="shared" si="21"/>
        <v>0</v>
      </c>
      <c r="AA75" s="20">
        <f t="shared" si="21"/>
        <v>0</v>
      </c>
      <c r="AB75" s="20">
        <f t="shared" si="21"/>
        <v>0</v>
      </c>
      <c r="AC75" s="20">
        <f t="shared" si="21"/>
        <v>0</v>
      </c>
      <c r="AD75" s="20">
        <f t="shared" si="21"/>
        <v>0</v>
      </c>
      <c r="AE75" s="20">
        <f t="shared" si="21"/>
        <v>0</v>
      </c>
      <c r="AF75" s="20">
        <f t="shared" si="21"/>
        <v>0</v>
      </c>
      <c r="AG75" s="20">
        <f t="shared" si="21"/>
        <v>0</v>
      </c>
      <c r="AH75" s="18"/>
      <c r="AI75" s="18"/>
      <c r="AJ75" s="18"/>
      <c r="AK75" s="18"/>
      <c r="AL75" s="18"/>
      <c r="AM75" s="18"/>
      <c r="AN75" s="18"/>
      <c r="AO75" s="18"/>
      <c r="AP75" s="18"/>
      <c r="AQ75" s="18"/>
    </row>
    <row r="76" spans="1:43" ht="12.75" customHeight="1" x14ac:dyDescent="0.2">
      <c r="A76" s="17" t="s">
        <v>117</v>
      </c>
      <c r="B76" s="31" t="s">
        <v>72</v>
      </c>
      <c r="C76" s="23"/>
      <c r="D76" s="20">
        <f t="shared" ref="D76:AG76" si="22">D73 + (1 - $B$24) * D74 + $B$24 * D75</f>
        <v>0</v>
      </c>
      <c r="E76" s="20">
        <f t="shared" si="22"/>
        <v>0</v>
      </c>
      <c r="F76" s="20">
        <f t="shared" si="22"/>
        <v>0</v>
      </c>
      <c r="G76" s="20">
        <f t="shared" si="22"/>
        <v>0</v>
      </c>
      <c r="H76" s="20">
        <f t="shared" si="22"/>
        <v>0</v>
      </c>
      <c r="I76" s="20">
        <f t="shared" si="22"/>
        <v>0</v>
      </c>
      <c r="J76" s="20">
        <f t="shared" si="22"/>
        <v>0</v>
      </c>
      <c r="K76" s="20">
        <f t="shared" si="22"/>
        <v>0</v>
      </c>
      <c r="L76" s="20">
        <f t="shared" si="22"/>
        <v>0</v>
      </c>
      <c r="M76" s="20">
        <f t="shared" si="22"/>
        <v>0</v>
      </c>
      <c r="N76" s="20">
        <f t="shared" si="22"/>
        <v>0</v>
      </c>
      <c r="O76" s="20">
        <f t="shared" si="22"/>
        <v>0</v>
      </c>
      <c r="P76" s="20">
        <f t="shared" si="22"/>
        <v>0</v>
      </c>
      <c r="Q76" s="20">
        <f t="shared" si="22"/>
        <v>0</v>
      </c>
      <c r="R76" s="20">
        <f t="shared" si="22"/>
        <v>0</v>
      </c>
      <c r="S76" s="20">
        <f t="shared" si="22"/>
        <v>0</v>
      </c>
      <c r="T76" s="20">
        <f t="shared" si="22"/>
        <v>0</v>
      </c>
      <c r="U76" s="20">
        <f t="shared" si="22"/>
        <v>0</v>
      </c>
      <c r="V76" s="20">
        <f t="shared" si="22"/>
        <v>0</v>
      </c>
      <c r="W76" s="20">
        <f t="shared" si="22"/>
        <v>0</v>
      </c>
      <c r="X76" s="20">
        <f t="shared" si="22"/>
        <v>0</v>
      </c>
      <c r="Y76" s="20">
        <f t="shared" si="22"/>
        <v>0</v>
      </c>
      <c r="Z76" s="20">
        <f t="shared" si="22"/>
        <v>0</v>
      </c>
      <c r="AA76" s="20">
        <f t="shared" si="22"/>
        <v>0</v>
      </c>
      <c r="AB76" s="20">
        <f t="shared" si="22"/>
        <v>0</v>
      </c>
      <c r="AC76" s="20">
        <f t="shared" si="22"/>
        <v>0</v>
      </c>
      <c r="AD76" s="20">
        <f t="shared" si="22"/>
        <v>0</v>
      </c>
      <c r="AE76" s="20">
        <f t="shared" si="22"/>
        <v>0</v>
      </c>
      <c r="AF76" s="20">
        <f t="shared" si="22"/>
        <v>0</v>
      </c>
      <c r="AG76" s="20">
        <f t="shared" si="22"/>
        <v>0</v>
      </c>
      <c r="AH76" s="18"/>
      <c r="AI76" s="18"/>
      <c r="AJ76" s="18"/>
      <c r="AK76" s="18"/>
      <c r="AL76" s="18"/>
      <c r="AM76" s="18"/>
      <c r="AN76" s="18"/>
      <c r="AO76" s="18"/>
      <c r="AP76" s="18"/>
      <c r="AQ76" s="18"/>
    </row>
    <row r="77" spans="1:43" ht="12.75" customHeight="1" x14ac:dyDescent="0.2">
      <c r="A77" s="17"/>
      <c r="B77" s="31"/>
      <c r="C77" s="23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18"/>
      <c r="AI77" s="18"/>
      <c r="AJ77" s="18"/>
      <c r="AK77" s="18"/>
      <c r="AL77" s="18"/>
      <c r="AM77" s="18"/>
      <c r="AN77" s="18"/>
      <c r="AO77" s="18"/>
      <c r="AP77" s="18"/>
      <c r="AQ77" s="18"/>
    </row>
    <row r="78" spans="1:43" ht="12.75" customHeight="1" x14ac:dyDescent="0.2">
      <c r="A78" s="18"/>
      <c r="B78" s="21"/>
      <c r="C78" s="23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18"/>
      <c r="AI78" s="18"/>
      <c r="AJ78" s="18"/>
      <c r="AK78" s="18"/>
      <c r="AL78" s="18"/>
      <c r="AM78" s="18"/>
      <c r="AN78" s="18"/>
      <c r="AO78" s="18"/>
      <c r="AP78" s="18"/>
      <c r="AQ78" s="18"/>
    </row>
    <row r="79" spans="1:43" ht="12.75" customHeight="1" x14ac:dyDescent="0.2">
      <c r="A79" s="17" t="s">
        <v>118</v>
      </c>
      <c r="B79" s="18" t="s">
        <v>72</v>
      </c>
      <c r="C79" s="12">
        <f>SUM(D79:AG79)</f>
        <v>34077924.162435986</v>
      </c>
      <c r="D79" s="20">
        <f t="shared" ref="D79:AG79" si="23">D56 + D73 + (1 - $B$24) * D74 + $B$24 * D75</f>
        <v>-7027565.043611994</v>
      </c>
      <c r="E79" s="20">
        <f t="shared" si="23"/>
        <v>1524207.5806916403</v>
      </c>
      <c r="F79" s="20">
        <f t="shared" si="23"/>
        <v>1517051.9103236403</v>
      </c>
      <c r="G79" s="20">
        <f t="shared" si="23"/>
        <v>1509924.8626371124</v>
      </c>
      <c r="H79" s="20">
        <f t="shared" si="23"/>
        <v>1502826.3231413304</v>
      </c>
      <c r="I79" s="20">
        <f t="shared" si="23"/>
        <v>1495756.1778035318</v>
      </c>
      <c r="J79" s="20">
        <f t="shared" si="23"/>
        <v>1488714.313047084</v>
      </c>
      <c r="K79" s="20">
        <f t="shared" si="23"/>
        <v>1481700.6157496623</v>
      </c>
      <c r="L79" s="20">
        <f t="shared" si="23"/>
        <v>1474714.9732414302</v>
      </c>
      <c r="M79" s="20">
        <f t="shared" si="23"/>
        <v>1467757.2733032312</v>
      </c>
      <c r="N79" s="20">
        <f t="shared" si="23"/>
        <v>1460827.4041647846</v>
      </c>
      <c r="O79" s="20">
        <f t="shared" si="23"/>
        <v>1160675.254502892</v>
      </c>
      <c r="P79" s="20">
        <f t="shared" si="23"/>
        <v>1447050.7134396471</v>
      </c>
      <c r="Q79" s="20">
        <f t="shared" si="23"/>
        <v>1440203.670540655</v>
      </c>
      <c r="R79" s="20">
        <f t="shared" si="23"/>
        <v>1433384.0158132589</v>
      </c>
      <c r="S79" s="20">
        <f t="shared" si="23"/>
        <v>1426591.6397047723</v>
      </c>
      <c r="T79" s="20">
        <f t="shared" si="23"/>
        <v>1419826.4331007199</v>
      </c>
      <c r="U79" s="20">
        <f t="shared" si="23"/>
        <v>1413088.2873230837</v>
      </c>
      <c r="V79" s="20">
        <f t="shared" si="23"/>
        <v>1406377.0941285579</v>
      </c>
      <c r="W79" s="20">
        <f t="shared" si="23"/>
        <v>1399692.7457068102</v>
      </c>
      <c r="X79" s="20">
        <f t="shared" si="23"/>
        <v>1393035.1346787494</v>
      </c>
      <c r="Y79" s="20">
        <f t="shared" si="23"/>
        <v>1386404.1540948013</v>
      </c>
      <c r="Z79" s="20">
        <f t="shared" si="23"/>
        <v>1379799.6974331886</v>
      </c>
      <c r="AA79" s="20">
        <f t="shared" si="23"/>
        <v>1373221.6585982223</v>
      </c>
      <c r="AB79" s="20">
        <f t="shared" si="23"/>
        <v>1366669.9319185959</v>
      </c>
      <c r="AC79" s="20">
        <f t="shared" si="23"/>
        <v>1360144.4121456882</v>
      </c>
      <c r="AD79" s="20">
        <f t="shared" si="23"/>
        <v>1353644.9944518721</v>
      </c>
      <c r="AE79" s="20">
        <f t="shared" si="23"/>
        <v>1347171.5744288312</v>
      </c>
      <c r="AF79" s="20">
        <f t="shared" si="23"/>
        <v>1340724.0480858823</v>
      </c>
      <c r="AG79" s="20">
        <f t="shared" si="23"/>
        <v>1334302.3118483052</v>
      </c>
      <c r="AH79" s="18"/>
      <c r="AI79" s="18"/>
      <c r="AJ79" s="18"/>
      <c r="AK79" s="18"/>
      <c r="AL79" s="18"/>
      <c r="AM79" s="18"/>
      <c r="AN79" s="18"/>
      <c r="AO79" s="18"/>
      <c r="AP79" s="18"/>
      <c r="AQ79" s="18"/>
    </row>
    <row r="80" spans="1:43" ht="12.75" customHeight="1" x14ac:dyDescent="0.2">
      <c r="A80" s="17"/>
      <c r="B80" s="18"/>
      <c r="C80" s="32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18"/>
      <c r="AI80" s="18"/>
      <c r="AJ80" s="18"/>
      <c r="AK80" s="18"/>
      <c r="AL80" s="18"/>
      <c r="AM80" s="18"/>
      <c r="AN80" s="18"/>
      <c r="AO80" s="18"/>
      <c r="AP80" s="18"/>
      <c r="AQ80" s="18"/>
    </row>
    <row r="81" spans="1:43" ht="12.75" customHeight="1" x14ac:dyDescent="0.2">
      <c r="A81" s="17"/>
      <c r="B81" s="18"/>
      <c r="C81" s="32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18"/>
      <c r="AI81" s="18"/>
      <c r="AJ81" s="18"/>
      <c r="AK81" s="18"/>
      <c r="AL81" s="18"/>
      <c r="AM81" s="18"/>
      <c r="AN81" s="18"/>
      <c r="AO81" s="18"/>
      <c r="AP81" s="18"/>
      <c r="AQ81" s="18"/>
    </row>
    <row r="82" spans="1:43" ht="12.75" customHeight="1" x14ac:dyDescent="0.2">
      <c r="A82" s="17" t="s">
        <v>119</v>
      </c>
      <c r="B82" s="18"/>
      <c r="C82" s="32"/>
      <c r="D82" s="20">
        <f t="shared" ref="D82:AG82" si="24">D62 + SUM($D76:D76)</f>
        <v>-7027565.043611994</v>
      </c>
      <c r="E82" s="20">
        <f t="shared" si="24"/>
        <v>-5503357.4629203528</v>
      </c>
      <c r="F82" s="20">
        <f t="shared" si="24"/>
        <v>-3986305.5525967116</v>
      </c>
      <c r="G82" s="20">
        <f t="shared" si="24"/>
        <v>-2476380.6899595987</v>
      </c>
      <c r="H82" s="20">
        <f t="shared" si="24"/>
        <v>-973554.36681826785</v>
      </c>
      <c r="I82" s="20">
        <f t="shared" si="24"/>
        <v>522201.8109852653</v>
      </c>
      <c r="J82" s="20">
        <f t="shared" si="24"/>
        <v>2010916.1240323503</v>
      </c>
      <c r="K82" s="20">
        <f t="shared" si="24"/>
        <v>3492616.739782013</v>
      </c>
      <c r="L82" s="20">
        <f t="shared" si="24"/>
        <v>4967331.7130234446</v>
      </c>
      <c r="M82" s="20">
        <f t="shared" si="24"/>
        <v>6435088.9863266759</v>
      </c>
      <c r="N82" s="20">
        <f t="shared" si="24"/>
        <v>7895916.3904914614</v>
      </c>
      <c r="O82" s="20">
        <f t="shared" si="24"/>
        <v>9056591.6449943557</v>
      </c>
      <c r="P82" s="20">
        <f t="shared" si="24"/>
        <v>10503642.358434005</v>
      </c>
      <c r="Q82" s="20">
        <f t="shared" si="24"/>
        <v>11943846.02897466</v>
      </c>
      <c r="R82" s="20">
        <f t="shared" si="24"/>
        <v>13377230.044787919</v>
      </c>
      <c r="S82" s="20">
        <f t="shared" si="24"/>
        <v>14803821.684492692</v>
      </c>
      <c r="T82" s="20">
        <f t="shared" si="24"/>
        <v>16223648.117593413</v>
      </c>
      <c r="U82" s="20">
        <f t="shared" si="24"/>
        <v>17636736.404916499</v>
      </c>
      <c r="V82" s="20">
        <f t="shared" si="24"/>
        <v>19043113.499045059</v>
      </c>
      <c r="W82" s="20">
        <f t="shared" si="24"/>
        <v>20442806.244751867</v>
      </c>
      <c r="X82" s="20">
        <f t="shared" si="24"/>
        <v>21835841.379430614</v>
      </c>
      <c r="Y82" s="20">
        <f t="shared" si="24"/>
        <v>23222245.533525415</v>
      </c>
      <c r="Z82" s="20">
        <f t="shared" si="24"/>
        <v>24602045.230958603</v>
      </c>
      <c r="AA82" s="20">
        <f t="shared" si="24"/>
        <v>25975266.889556821</v>
      </c>
      <c r="AB82" s="20">
        <f t="shared" si="24"/>
        <v>27341936.821475416</v>
      </c>
      <c r="AC82" s="20">
        <f t="shared" si="24"/>
        <v>28702081.233621106</v>
      </c>
      <c r="AD82" s="20">
        <f t="shared" si="24"/>
        <v>30055726.228072979</v>
      </c>
      <c r="AE82" s="20">
        <f t="shared" si="24"/>
        <v>31402897.802501809</v>
      </c>
      <c r="AF82" s="20">
        <f t="shared" si="24"/>
        <v>32743621.850587688</v>
      </c>
      <c r="AG82" s="20">
        <f t="shared" si="24"/>
        <v>34077924.162435994</v>
      </c>
      <c r="AH82" s="18"/>
      <c r="AI82" s="18"/>
      <c r="AJ82" s="18"/>
      <c r="AK82" s="18"/>
      <c r="AL82" s="18"/>
      <c r="AM82" s="18"/>
      <c r="AN82" s="18"/>
      <c r="AO82" s="18"/>
      <c r="AP82" s="18"/>
      <c r="AQ82" s="18"/>
    </row>
    <row r="83" spans="1:43" ht="12.75" customHeight="1" x14ac:dyDescent="0.2">
      <c r="A83" s="18"/>
      <c r="B83" s="18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18"/>
      <c r="AI83" s="18"/>
      <c r="AJ83" s="18"/>
      <c r="AK83" s="18"/>
      <c r="AL83" s="18"/>
      <c r="AM83" s="18"/>
      <c r="AN83" s="18"/>
      <c r="AO83" s="18"/>
      <c r="AP83" s="18"/>
      <c r="AQ83" s="18"/>
    </row>
    <row r="84" spans="1:43" ht="12.75" customHeight="1" x14ac:dyDescent="0.2">
      <c r="A84" s="17" t="s">
        <v>120</v>
      </c>
      <c r="B84" s="26">
        <f>SUM(D84:AG84)</f>
        <v>5.6508777174150797</v>
      </c>
      <c r="C84" s="24" t="s">
        <v>89</v>
      </c>
      <c r="D84" s="27">
        <f t="shared" ref="D84:AG84" si="25">IF(AND(D82&lt;0, E82&gt;0), D$38 - D82 / (E82 - D82), 0)</f>
        <v>0</v>
      </c>
      <c r="E84" s="27">
        <f t="shared" si="25"/>
        <v>0</v>
      </c>
      <c r="F84" s="27">
        <f t="shared" si="25"/>
        <v>0</v>
      </c>
      <c r="G84" s="27">
        <f t="shared" si="25"/>
        <v>0</v>
      </c>
      <c r="H84" s="27">
        <f t="shared" si="25"/>
        <v>5.6508777174150797</v>
      </c>
      <c r="I84" s="27">
        <f t="shared" si="25"/>
        <v>0</v>
      </c>
      <c r="J84" s="27">
        <f t="shared" si="25"/>
        <v>0</v>
      </c>
      <c r="K84" s="27">
        <f t="shared" si="25"/>
        <v>0</v>
      </c>
      <c r="L84" s="27">
        <f t="shared" si="25"/>
        <v>0</v>
      </c>
      <c r="M84" s="27">
        <f t="shared" si="25"/>
        <v>0</v>
      </c>
      <c r="N84" s="27">
        <f t="shared" si="25"/>
        <v>0</v>
      </c>
      <c r="O84" s="27">
        <f t="shared" si="25"/>
        <v>0</v>
      </c>
      <c r="P84" s="27">
        <f t="shared" si="25"/>
        <v>0</v>
      </c>
      <c r="Q84" s="27">
        <f t="shared" si="25"/>
        <v>0</v>
      </c>
      <c r="R84" s="27">
        <f t="shared" si="25"/>
        <v>0</v>
      </c>
      <c r="S84" s="27">
        <f t="shared" si="25"/>
        <v>0</v>
      </c>
      <c r="T84" s="27">
        <f t="shared" si="25"/>
        <v>0</v>
      </c>
      <c r="U84" s="27">
        <f t="shared" si="25"/>
        <v>0</v>
      </c>
      <c r="V84" s="27">
        <f t="shared" si="25"/>
        <v>0</v>
      </c>
      <c r="W84" s="27">
        <f t="shared" si="25"/>
        <v>0</v>
      </c>
      <c r="X84" s="27">
        <f t="shared" si="25"/>
        <v>0</v>
      </c>
      <c r="Y84" s="27">
        <f t="shared" si="25"/>
        <v>0</v>
      </c>
      <c r="Z84" s="27">
        <f t="shared" si="25"/>
        <v>0</v>
      </c>
      <c r="AA84" s="27">
        <f t="shared" si="25"/>
        <v>0</v>
      </c>
      <c r="AB84" s="27">
        <f t="shared" si="25"/>
        <v>0</v>
      </c>
      <c r="AC84" s="27">
        <f t="shared" si="25"/>
        <v>0</v>
      </c>
      <c r="AD84" s="27">
        <f t="shared" si="25"/>
        <v>0</v>
      </c>
      <c r="AE84" s="27">
        <f t="shared" si="25"/>
        <v>0</v>
      </c>
      <c r="AF84" s="27">
        <f t="shared" si="25"/>
        <v>0</v>
      </c>
      <c r="AG84" s="27">
        <f t="shared" si="25"/>
        <v>0</v>
      </c>
      <c r="AH84" s="18"/>
      <c r="AI84" s="18"/>
      <c r="AJ84" s="18"/>
      <c r="AK84" s="18"/>
      <c r="AL84" s="18"/>
      <c r="AM84" s="18"/>
      <c r="AN84" s="18"/>
      <c r="AO84" s="18"/>
      <c r="AP84" s="18"/>
      <c r="AQ84" s="18"/>
    </row>
    <row r="85" spans="1:43" ht="12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5"/>
      <c r="AI85" s="5"/>
      <c r="AJ85" s="5"/>
      <c r="AK85" s="5"/>
      <c r="AL85" s="5"/>
      <c r="AM85" s="5"/>
      <c r="AN85" s="5"/>
      <c r="AO85" s="5"/>
      <c r="AP85" s="5"/>
      <c r="AQ85" s="5"/>
    </row>
    <row r="86" spans="1:43" ht="12.75" customHeight="1" x14ac:dyDescent="0.2">
      <c r="A86" s="4"/>
      <c r="B86" s="4"/>
      <c r="C86" s="33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5"/>
      <c r="AI86" s="5"/>
      <c r="AJ86" s="5"/>
      <c r="AK86" s="5"/>
      <c r="AL86" s="5"/>
      <c r="AM86" s="5"/>
      <c r="AN86" s="5"/>
      <c r="AO86" s="5"/>
      <c r="AP86" s="5"/>
      <c r="AQ86" s="5"/>
    </row>
    <row r="87" spans="1:43" ht="12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5"/>
      <c r="AI87" s="5"/>
      <c r="AJ87" s="5"/>
      <c r="AK87" s="5"/>
      <c r="AL87" s="5"/>
      <c r="AM87" s="5"/>
      <c r="AN87" s="5"/>
      <c r="AO87" s="5"/>
      <c r="AP87" s="5"/>
      <c r="AQ87" s="5"/>
    </row>
    <row r="88" spans="1:43" ht="12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5"/>
      <c r="AI88" s="5"/>
      <c r="AJ88" s="5"/>
      <c r="AK88" s="5"/>
      <c r="AL88" s="5"/>
      <c r="AM88" s="5"/>
      <c r="AN88" s="5"/>
      <c r="AO88" s="5"/>
      <c r="AP88" s="5"/>
      <c r="AQ88" s="5"/>
    </row>
    <row r="89" spans="1:43" ht="12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5"/>
      <c r="AI89" s="5"/>
      <c r="AJ89" s="5"/>
      <c r="AK89" s="5"/>
      <c r="AL89" s="5"/>
      <c r="AM89" s="5"/>
      <c r="AN89" s="5"/>
      <c r="AO89" s="5"/>
      <c r="AP89" s="5"/>
      <c r="AQ89" s="5"/>
    </row>
    <row r="90" spans="1:43" ht="12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5"/>
      <c r="AI90" s="5"/>
      <c r="AJ90" s="5"/>
      <c r="AK90" s="5"/>
      <c r="AL90" s="5"/>
      <c r="AM90" s="5"/>
      <c r="AN90" s="5"/>
      <c r="AO90" s="5"/>
      <c r="AP90" s="5"/>
      <c r="AQ90" s="5"/>
    </row>
    <row r="91" spans="1:43" ht="12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5"/>
      <c r="AI91" s="5"/>
      <c r="AJ91" s="5"/>
      <c r="AK91" s="5"/>
      <c r="AL91" s="5"/>
      <c r="AM91" s="5"/>
      <c r="AN91" s="5"/>
      <c r="AO91" s="5"/>
      <c r="AP91" s="5"/>
      <c r="AQ91" s="5"/>
    </row>
    <row r="92" spans="1:43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5"/>
      <c r="AI92" s="5"/>
      <c r="AJ92" s="5"/>
      <c r="AK92" s="5"/>
      <c r="AL92" s="5"/>
      <c r="AM92" s="5"/>
      <c r="AN92" s="5"/>
      <c r="AO92" s="5"/>
      <c r="AP92" s="5"/>
      <c r="AQ92" s="5"/>
    </row>
    <row r="93" spans="1:43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5"/>
      <c r="AI93" s="5"/>
      <c r="AJ93" s="5"/>
      <c r="AK93" s="5"/>
      <c r="AL93" s="5"/>
      <c r="AM93" s="5"/>
      <c r="AN93" s="5"/>
      <c r="AO93" s="5"/>
      <c r="AP93" s="5"/>
      <c r="AQ93" s="5"/>
    </row>
    <row r="94" spans="1:43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5"/>
      <c r="AI94" s="5"/>
      <c r="AJ94" s="5"/>
      <c r="AK94" s="5"/>
      <c r="AL94" s="5"/>
      <c r="AM94" s="5"/>
      <c r="AN94" s="5"/>
      <c r="AO94" s="5"/>
      <c r="AP94" s="5"/>
      <c r="AQ94" s="5"/>
    </row>
    <row r="95" spans="1:43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5"/>
      <c r="AI95" s="5"/>
      <c r="AJ95" s="5"/>
      <c r="AK95" s="5"/>
      <c r="AL95" s="5"/>
      <c r="AM95" s="5"/>
      <c r="AN95" s="5"/>
      <c r="AO95" s="5"/>
      <c r="AP95" s="5"/>
      <c r="AQ95" s="5"/>
    </row>
    <row r="96" spans="1:43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5"/>
      <c r="AI96" s="5"/>
      <c r="AJ96" s="5"/>
      <c r="AK96" s="5"/>
      <c r="AL96" s="5"/>
      <c r="AM96" s="5"/>
      <c r="AN96" s="5"/>
      <c r="AO96" s="5"/>
      <c r="AP96" s="5"/>
      <c r="AQ96" s="5"/>
    </row>
    <row r="97" spans="1:43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5"/>
      <c r="AI97" s="5"/>
      <c r="AJ97" s="5"/>
      <c r="AK97" s="5"/>
      <c r="AL97" s="5"/>
      <c r="AM97" s="5"/>
      <c r="AN97" s="5"/>
      <c r="AO97" s="5"/>
      <c r="AP97" s="5"/>
      <c r="AQ97" s="5"/>
    </row>
    <row r="98" spans="1:43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5"/>
      <c r="AI98" s="5"/>
      <c r="AJ98" s="5"/>
      <c r="AK98" s="5"/>
      <c r="AL98" s="5"/>
      <c r="AM98" s="5"/>
      <c r="AN98" s="5"/>
      <c r="AO98" s="5"/>
      <c r="AP98" s="5"/>
      <c r="AQ98" s="5"/>
    </row>
    <row r="99" spans="1:43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5"/>
      <c r="AI99" s="5"/>
      <c r="AJ99" s="5"/>
      <c r="AK99" s="5"/>
      <c r="AL99" s="5"/>
      <c r="AM99" s="5"/>
      <c r="AN99" s="5"/>
      <c r="AO99" s="5"/>
      <c r="AP99" s="5"/>
      <c r="AQ99" s="5"/>
    </row>
    <row r="100" spans="1:43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5"/>
      <c r="AI100" s="5"/>
      <c r="AJ100" s="5"/>
      <c r="AK100" s="5"/>
      <c r="AL100" s="5"/>
      <c r="AM100" s="5"/>
      <c r="AN100" s="5"/>
      <c r="AO100" s="5"/>
      <c r="AP100" s="5"/>
      <c r="AQ100" s="5"/>
    </row>
    <row r="101" spans="1:43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5"/>
      <c r="AI101" s="5"/>
      <c r="AJ101" s="5"/>
      <c r="AK101" s="5"/>
      <c r="AL101" s="5"/>
      <c r="AM101" s="5"/>
      <c r="AN101" s="5"/>
      <c r="AO101" s="5"/>
      <c r="AP101" s="5"/>
      <c r="AQ101" s="5"/>
    </row>
    <row r="102" spans="1:43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5"/>
      <c r="AI102" s="5"/>
      <c r="AJ102" s="5"/>
      <c r="AK102" s="5"/>
      <c r="AL102" s="5"/>
      <c r="AM102" s="5"/>
      <c r="AN102" s="5"/>
      <c r="AO102" s="5"/>
      <c r="AP102" s="5"/>
      <c r="AQ102" s="5"/>
    </row>
    <row r="103" spans="1:43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5"/>
      <c r="AI103" s="5"/>
      <c r="AJ103" s="5"/>
      <c r="AK103" s="5"/>
      <c r="AL103" s="5"/>
      <c r="AM103" s="5"/>
      <c r="AN103" s="5"/>
      <c r="AO103" s="5"/>
      <c r="AP103" s="5"/>
      <c r="AQ103" s="5"/>
    </row>
    <row r="104" spans="1:43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5"/>
      <c r="AI104" s="5"/>
      <c r="AJ104" s="5"/>
      <c r="AK104" s="5"/>
      <c r="AL104" s="5"/>
      <c r="AM104" s="5"/>
      <c r="AN104" s="5"/>
      <c r="AO104" s="5"/>
      <c r="AP104" s="5"/>
      <c r="AQ104" s="5"/>
    </row>
    <row r="105" spans="1:43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5"/>
      <c r="AI105" s="5"/>
      <c r="AJ105" s="5"/>
      <c r="AK105" s="5"/>
      <c r="AL105" s="5"/>
      <c r="AM105" s="5"/>
      <c r="AN105" s="5"/>
      <c r="AO105" s="5"/>
      <c r="AP105" s="5"/>
      <c r="AQ105" s="5"/>
    </row>
    <row r="106" spans="1:43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5"/>
      <c r="AI106" s="5"/>
      <c r="AJ106" s="5"/>
      <c r="AK106" s="5"/>
      <c r="AL106" s="5"/>
      <c r="AM106" s="5"/>
      <c r="AN106" s="5"/>
      <c r="AO106" s="5"/>
      <c r="AP106" s="5"/>
      <c r="AQ106" s="5"/>
    </row>
    <row r="107" spans="1:43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5"/>
      <c r="AI107" s="5"/>
      <c r="AJ107" s="5"/>
      <c r="AK107" s="5"/>
      <c r="AL107" s="5"/>
      <c r="AM107" s="5"/>
      <c r="AN107" s="5"/>
      <c r="AO107" s="5"/>
      <c r="AP107" s="5"/>
      <c r="AQ107" s="5"/>
    </row>
    <row r="108" spans="1:43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5"/>
      <c r="AI108" s="5"/>
      <c r="AJ108" s="5"/>
      <c r="AK108" s="5"/>
      <c r="AL108" s="5"/>
      <c r="AM108" s="5"/>
      <c r="AN108" s="5"/>
      <c r="AO108" s="5"/>
      <c r="AP108" s="5"/>
      <c r="AQ108" s="5"/>
    </row>
    <row r="109" spans="1:43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5"/>
      <c r="AI109" s="5"/>
      <c r="AJ109" s="5"/>
      <c r="AK109" s="5"/>
      <c r="AL109" s="5"/>
      <c r="AM109" s="5"/>
      <c r="AN109" s="5"/>
      <c r="AO109" s="5"/>
      <c r="AP109" s="5"/>
      <c r="AQ109" s="5"/>
    </row>
    <row r="110" spans="1:43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5"/>
      <c r="AI110" s="5"/>
      <c r="AJ110" s="5"/>
      <c r="AK110" s="5"/>
      <c r="AL110" s="5"/>
      <c r="AM110" s="5"/>
      <c r="AN110" s="5"/>
      <c r="AO110" s="5"/>
      <c r="AP110" s="5"/>
      <c r="AQ110" s="5"/>
    </row>
    <row r="111" spans="1:43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5"/>
      <c r="AI111" s="5"/>
      <c r="AJ111" s="5"/>
      <c r="AK111" s="5"/>
      <c r="AL111" s="5"/>
      <c r="AM111" s="5"/>
      <c r="AN111" s="5"/>
      <c r="AO111" s="5"/>
      <c r="AP111" s="5"/>
      <c r="AQ111" s="5"/>
    </row>
    <row r="112" spans="1:43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5"/>
      <c r="AI112" s="5"/>
      <c r="AJ112" s="5"/>
      <c r="AK112" s="5"/>
      <c r="AL112" s="5"/>
      <c r="AM112" s="5"/>
      <c r="AN112" s="5"/>
      <c r="AO112" s="5"/>
      <c r="AP112" s="5"/>
      <c r="AQ112" s="5"/>
    </row>
    <row r="113" spans="1:43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5"/>
      <c r="AI113" s="5"/>
      <c r="AJ113" s="5"/>
      <c r="AK113" s="5"/>
      <c r="AL113" s="5"/>
      <c r="AM113" s="5"/>
      <c r="AN113" s="5"/>
      <c r="AO113" s="5"/>
      <c r="AP113" s="5"/>
      <c r="AQ113" s="5"/>
    </row>
    <row r="114" spans="1:43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5"/>
      <c r="AI114" s="5"/>
      <c r="AJ114" s="5"/>
      <c r="AK114" s="5"/>
      <c r="AL114" s="5"/>
      <c r="AM114" s="5"/>
      <c r="AN114" s="5"/>
      <c r="AO114" s="5"/>
      <c r="AP114" s="5"/>
      <c r="AQ114" s="5"/>
    </row>
    <row r="115" spans="1:43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5"/>
      <c r="AI115" s="5"/>
      <c r="AJ115" s="5"/>
      <c r="AK115" s="5"/>
      <c r="AL115" s="5"/>
      <c r="AM115" s="5"/>
      <c r="AN115" s="5"/>
      <c r="AO115" s="5"/>
      <c r="AP115" s="5"/>
      <c r="AQ115" s="5"/>
    </row>
    <row r="116" spans="1:43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5"/>
      <c r="AI116" s="5"/>
      <c r="AJ116" s="5"/>
      <c r="AK116" s="5"/>
      <c r="AL116" s="5"/>
      <c r="AM116" s="5"/>
      <c r="AN116" s="5"/>
      <c r="AO116" s="5"/>
      <c r="AP116" s="5"/>
      <c r="AQ116" s="5"/>
    </row>
    <row r="117" spans="1:43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5"/>
      <c r="AI117" s="5"/>
      <c r="AJ117" s="5"/>
      <c r="AK117" s="5"/>
      <c r="AL117" s="5"/>
      <c r="AM117" s="5"/>
      <c r="AN117" s="5"/>
      <c r="AO117" s="5"/>
      <c r="AP117" s="5"/>
      <c r="AQ117" s="5"/>
    </row>
    <row r="118" spans="1:43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5"/>
      <c r="AI118" s="5"/>
      <c r="AJ118" s="5"/>
      <c r="AK118" s="5"/>
      <c r="AL118" s="5"/>
      <c r="AM118" s="5"/>
      <c r="AN118" s="5"/>
      <c r="AO118" s="5"/>
      <c r="AP118" s="5"/>
      <c r="AQ118" s="5"/>
    </row>
    <row r="119" spans="1:43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5"/>
      <c r="AI119" s="5"/>
      <c r="AJ119" s="5"/>
      <c r="AK119" s="5"/>
      <c r="AL119" s="5"/>
      <c r="AM119" s="5"/>
      <c r="AN119" s="5"/>
      <c r="AO119" s="5"/>
      <c r="AP119" s="5"/>
      <c r="AQ119" s="5"/>
    </row>
    <row r="120" spans="1:43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5"/>
      <c r="AI120" s="5"/>
      <c r="AJ120" s="5"/>
      <c r="AK120" s="5"/>
      <c r="AL120" s="5"/>
      <c r="AM120" s="5"/>
      <c r="AN120" s="5"/>
      <c r="AO120" s="5"/>
      <c r="AP120" s="5"/>
      <c r="AQ120" s="5"/>
    </row>
    <row r="121" spans="1:43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5"/>
      <c r="AI121" s="5"/>
      <c r="AJ121" s="5"/>
      <c r="AK121" s="5"/>
      <c r="AL121" s="5"/>
      <c r="AM121" s="5"/>
      <c r="AN121" s="5"/>
      <c r="AO121" s="5"/>
      <c r="AP121" s="5"/>
      <c r="AQ121" s="5"/>
    </row>
    <row r="122" spans="1:43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5"/>
      <c r="AI122" s="5"/>
      <c r="AJ122" s="5"/>
      <c r="AK122" s="5"/>
      <c r="AL122" s="5"/>
      <c r="AM122" s="5"/>
      <c r="AN122" s="5"/>
      <c r="AO122" s="5"/>
      <c r="AP122" s="5"/>
      <c r="AQ122" s="5"/>
    </row>
    <row r="123" spans="1:43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5"/>
      <c r="AI123" s="5"/>
      <c r="AJ123" s="5"/>
      <c r="AK123" s="5"/>
      <c r="AL123" s="5"/>
      <c r="AM123" s="5"/>
      <c r="AN123" s="5"/>
      <c r="AO123" s="5"/>
      <c r="AP123" s="5"/>
      <c r="AQ123" s="5"/>
    </row>
    <row r="124" spans="1:43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5"/>
      <c r="AI124" s="5"/>
      <c r="AJ124" s="5"/>
      <c r="AK124" s="5"/>
      <c r="AL124" s="5"/>
      <c r="AM124" s="5"/>
      <c r="AN124" s="5"/>
      <c r="AO124" s="5"/>
      <c r="AP124" s="5"/>
      <c r="AQ124" s="5"/>
    </row>
    <row r="125" spans="1:43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5"/>
      <c r="AI125" s="5"/>
      <c r="AJ125" s="5"/>
      <c r="AK125" s="5"/>
      <c r="AL125" s="5"/>
      <c r="AM125" s="5"/>
      <c r="AN125" s="5"/>
      <c r="AO125" s="5"/>
      <c r="AP125" s="5"/>
      <c r="AQ125" s="5"/>
    </row>
    <row r="126" spans="1:43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5"/>
      <c r="AI126" s="5"/>
      <c r="AJ126" s="5"/>
      <c r="AK126" s="5"/>
      <c r="AL126" s="5"/>
      <c r="AM126" s="5"/>
      <c r="AN126" s="5"/>
      <c r="AO126" s="5"/>
      <c r="AP126" s="5"/>
      <c r="AQ126" s="5"/>
    </row>
    <row r="127" spans="1:43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5"/>
      <c r="AI127" s="5"/>
      <c r="AJ127" s="5"/>
      <c r="AK127" s="5"/>
      <c r="AL127" s="5"/>
      <c r="AM127" s="5"/>
      <c r="AN127" s="5"/>
      <c r="AO127" s="5"/>
      <c r="AP127" s="5"/>
      <c r="AQ127" s="5"/>
    </row>
    <row r="128" spans="1:43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5"/>
      <c r="AI128" s="5"/>
      <c r="AJ128" s="5"/>
      <c r="AK128" s="5"/>
      <c r="AL128" s="5"/>
      <c r="AM128" s="5"/>
      <c r="AN128" s="5"/>
      <c r="AO128" s="5"/>
      <c r="AP128" s="5"/>
      <c r="AQ128" s="5"/>
    </row>
    <row r="129" spans="1:43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5"/>
      <c r="AI129" s="5"/>
      <c r="AJ129" s="5"/>
      <c r="AK129" s="5"/>
      <c r="AL129" s="5"/>
      <c r="AM129" s="5"/>
      <c r="AN129" s="5"/>
      <c r="AO129" s="5"/>
      <c r="AP129" s="5"/>
      <c r="AQ129" s="5"/>
    </row>
    <row r="130" spans="1:43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5"/>
      <c r="AI130" s="5"/>
      <c r="AJ130" s="5"/>
      <c r="AK130" s="5"/>
      <c r="AL130" s="5"/>
      <c r="AM130" s="5"/>
      <c r="AN130" s="5"/>
      <c r="AO130" s="5"/>
      <c r="AP130" s="5"/>
      <c r="AQ130" s="5"/>
    </row>
    <row r="131" spans="1:43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5"/>
      <c r="AI131" s="5"/>
      <c r="AJ131" s="5"/>
      <c r="AK131" s="5"/>
      <c r="AL131" s="5"/>
      <c r="AM131" s="5"/>
      <c r="AN131" s="5"/>
      <c r="AO131" s="5"/>
      <c r="AP131" s="5"/>
      <c r="AQ131" s="5"/>
    </row>
    <row r="132" spans="1:43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5"/>
      <c r="AI132" s="5"/>
      <c r="AJ132" s="5"/>
      <c r="AK132" s="5"/>
      <c r="AL132" s="5"/>
      <c r="AM132" s="5"/>
      <c r="AN132" s="5"/>
      <c r="AO132" s="5"/>
      <c r="AP132" s="5"/>
      <c r="AQ132" s="5"/>
    </row>
    <row r="133" spans="1:43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5"/>
      <c r="AI133" s="5"/>
      <c r="AJ133" s="5"/>
      <c r="AK133" s="5"/>
      <c r="AL133" s="5"/>
      <c r="AM133" s="5"/>
      <c r="AN133" s="5"/>
      <c r="AO133" s="5"/>
      <c r="AP133" s="5"/>
      <c r="AQ133" s="5"/>
    </row>
    <row r="134" spans="1:43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5"/>
      <c r="AI134" s="5"/>
      <c r="AJ134" s="5"/>
      <c r="AK134" s="5"/>
      <c r="AL134" s="5"/>
      <c r="AM134" s="5"/>
      <c r="AN134" s="5"/>
      <c r="AO134" s="5"/>
      <c r="AP134" s="5"/>
      <c r="AQ134" s="5"/>
    </row>
    <row r="135" spans="1:43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5"/>
      <c r="AI135" s="5"/>
      <c r="AJ135" s="5"/>
      <c r="AK135" s="5"/>
      <c r="AL135" s="5"/>
      <c r="AM135" s="5"/>
      <c r="AN135" s="5"/>
      <c r="AO135" s="5"/>
      <c r="AP135" s="5"/>
      <c r="AQ135" s="5"/>
    </row>
    <row r="136" spans="1:43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5"/>
      <c r="AI136" s="5"/>
      <c r="AJ136" s="5"/>
      <c r="AK136" s="5"/>
      <c r="AL136" s="5"/>
      <c r="AM136" s="5"/>
      <c r="AN136" s="5"/>
      <c r="AO136" s="5"/>
      <c r="AP136" s="5"/>
      <c r="AQ136" s="5"/>
    </row>
    <row r="137" spans="1:43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5"/>
      <c r="AI137" s="5"/>
      <c r="AJ137" s="5"/>
      <c r="AK137" s="5"/>
      <c r="AL137" s="5"/>
      <c r="AM137" s="5"/>
      <c r="AN137" s="5"/>
      <c r="AO137" s="5"/>
      <c r="AP137" s="5"/>
      <c r="AQ137" s="5"/>
    </row>
    <row r="138" spans="1:43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5"/>
      <c r="AI138" s="5"/>
      <c r="AJ138" s="5"/>
      <c r="AK138" s="5"/>
      <c r="AL138" s="5"/>
      <c r="AM138" s="5"/>
      <c r="AN138" s="5"/>
      <c r="AO138" s="5"/>
      <c r="AP138" s="5"/>
      <c r="AQ138" s="5"/>
    </row>
    <row r="139" spans="1:43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5"/>
      <c r="AI139" s="5"/>
      <c r="AJ139" s="5"/>
      <c r="AK139" s="5"/>
      <c r="AL139" s="5"/>
      <c r="AM139" s="5"/>
      <c r="AN139" s="5"/>
      <c r="AO139" s="5"/>
      <c r="AP139" s="5"/>
      <c r="AQ139" s="5"/>
    </row>
    <row r="140" spans="1:43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5"/>
      <c r="AI140" s="5"/>
      <c r="AJ140" s="5"/>
      <c r="AK140" s="5"/>
      <c r="AL140" s="5"/>
      <c r="AM140" s="5"/>
      <c r="AN140" s="5"/>
      <c r="AO140" s="5"/>
      <c r="AP140" s="5"/>
      <c r="AQ140" s="5"/>
    </row>
    <row r="141" spans="1:43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5"/>
      <c r="AI141" s="5"/>
      <c r="AJ141" s="5"/>
      <c r="AK141" s="5"/>
      <c r="AL141" s="5"/>
      <c r="AM141" s="5"/>
      <c r="AN141" s="5"/>
      <c r="AO141" s="5"/>
      <c r="AP141" s="5"/>
      <c r="AQ141" s="5"/>
    </row>
    <row r="142" spans="1:43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5"/>
      <c r="AI142" s="5"/>
      <c r="AJ142" s="5"/>
      <c r="AK142" s="5"/>
      <c r="AL142" s="5"/>
      <c r="AM142" s="5"/>
      <c r="AN142" s="5"/>
      <c r="AO142" s="5"/>
      <c r="AP142" s="5"/>
      <c r="AQ142" s="5"/>
    </row>
    <row r="143" spans="1:43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5"/>
      <c r="AI143" s="5"/>
      <c r="AJ143" s="5"/>
      <c r="AK143" s="5"/>
      <c r="AL143" s="5"/>
      <c r="AM143" s="5"/>
      <c r="AN143" s="5"/>
      <c r="AO143" s="5"/>
      <c r="AP143" s="5"/>
      <c r="AQ143" s="5"/>
    </row>
    <row r="144" spans="1:43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5"/>
      <c r="AI144" s="5"/>
      <c r="AJ144" s="5"/>
      <c r="AK144" s="5"/>
      <c r="AL144" s="5"/>
      <c r="AM144" s="5"/>
      <c r="AN144" s="5"/>
      <c r="AO144" s="5"/>
      <c r="AP144" s="5"/>
      <c r="AQ144" s="5"/>
    </row>
    <row r="145" spans="1:43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5"/>
      <c r="AI145" s="5"/>
      <c r="AJ145" s="5"/>
      <c r="AK145" s="5"/>
      <c r="AL145" s="5"/>
      <c r="AM145" s="5"/>
      <c r="AN145" s="5"/>
      <c r="AO145" s="5"/>
      <c r="AP145" s="5"/>
      <c r="AQ145" s="5"/>
    </row>
    <row r="146" spans="1:43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5"/>
      <c r="AI146" s="5"/>
      <c r="AJ146" s="5"/>
      <c r="AK146" s="5"/>
      <c r="AL146" s="5"/>
      <c r="AM146" s="5"/>
      <c r="AN146" s="5"/>
      <c r="AO146" s="5"/>
      <c r="AP146" s="5"/>
      <c r="AQ146" s="5"/>
    </row>
    <row r="147" spans="1:43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5"/>
      <c r="AI147" s="5"/>
      <c r="AJ147" s="5"/>
      <c r="AK147" s="5"/>
      <c r="AL147" s="5"/>
      <c r="AM147" s="5"/>
      <c r="AN147" s="5"/>
      <c r="AO147" s="5"/>
      <c r="AP147" s="5"/>
      <c r="AQ147" s="5"/>
    </row>
    <row r="148" spans="1:43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5"/>
      <c r="AI148" s="5"/>
      <c r="AJ148" s="5"/>
      <c r="AK148" s="5"/>
      <c r="AL148" s="5"/>
      <c r="AM148" s="5"/>
      <c r="AN148" s="5"/>
      <c r="AO148" s="5"/>
      <c r="AP148" s="5"/>
      <c r="AQ148" s="5"/>
    </row>
    <row r="149" spans="1:43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5"/>
      <c r="AI149" s="5"/>
      <c r="AJ149" s="5"/>
      <c r="AK149" s="5"/>
      <c r="AL149" s="5"/>
      <c r="AM149" s="5"/>
      <c r="AN149" s="5"/>
      <c r="AO149" s="5"/>
      <c r="AP149" s="5"/>
      <c r="AQ149" s="5"/>
    </row>
    <row r="150" spans="1:43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5"/>
      <c r="AI150" s="5"/>
      <c r="AJ150" s="5"/>
      <c r="AK150" s="5"/>
      <c r="AL150" s="5"/>
      <c r="AM150" s="5"/>
      <c r="AN150" s="5"/>
      <c r="AO150" s="5"/>
      <c r="AP150" s="5"/>
      <c r="AQ150" s="5"/>
    </row>
    <row r="151" spans="1:43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5"/>
      <c r="AI151" s="5"/>
      <c r="AJ151" s="5"/>
      <c r="AK151" s="5"/>
      <c r="AL151" s="5"/>
      <c r="AM151" s="5"/>
      <c r="AN151" s="5"/>
      <c r="AO151" s="5"/>
      <c r="AP151" s="5"/>
      <c r="AQ151" s="5"/>
    </row>
    <row r="152" spans="1:43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5"/>
      <c r="AI152" s="5"/>
      <c r="AJ152" s="5"/>
      <c r="AK152" s="5"/>
      <c r="AL152" s="5"/>
      <c r="AM152" s="5"/>
      <c r="AN152" s="5"/>
      <c r="AO152" s="5"/>
      <c r="AP152" s="5"/>
      <c r="AQ152" s="5"/>
    </row>
    <row r="153" spans="1:43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5"/>
      <c r="AI153" s="5"/>
      <c r="AJ153" s="5"/>
      <c r="AK153" s="5"/>
      <c r="AL153" s="5"/>
      <c r="AM153" s="5"/>
      <c r="AN153" s="5"/>
      <c r="AO153" s="5"/>
      <c r="AP153" s="5"/>
      <c r="AQ153" s="5"/>
    </row>
    <row r="154" spans="1:43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5"/>
      <c r="AI154" s="5"/>
      <c r="AJ154" s="5"/>
      <c r="AK154" s="5"/>
      <c r="AL154" s="5"/>
      <c r="AM154" s="5"/>
      <c r="AN154" s="5"/>
      <c r="AO154" s="5"/>
      <c r="AP154" s="5"/>
      <c r="AQ154" s="5"/>
    </row>
    <row r="155" spans="1:43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5"/>
      <c r="AI155" s="5"/>
      <c r="AJ155" s="5"/>
      <c r="AK155" s="5"/>
      <c r="AL155" s="5"/>
      <c r="AM155" s="5"/>
      <c r="AN155" s="5"/>
      <c r="AO155" s="5"/>
      <c r="AP155" s="5"/>
      <c r="AQ155" s="5"/>
    </row>
    <row r="156" spans="1:43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5"/>
      <c r="AI156" s="5"/>
      <c r="AJ156" s="5"/>
      <c r="AK156" s="5"/>
      <c r="AL156" s="5"/>
      <c r="AM156" s="5"/>
      <c r="AN156" s="5"/>
      <c r="AO156" s="5"/>
      <c r="AP156" s="5"/>
      <c r="AQ156" s="5"/>
    </row>
    <row r="157" spans="1:43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5"/>
      <c r="AI157" s="5"/>
      <c r="AJ157" s="5"/>
      <c r="AK157" s="5"/>
      <c r="AL157" s="5"/>
      <c r="AM157" s="5"/>
      <c r="AN157" s="5"/>
      <c r="AO157" s="5"/>
      <c r="AP157" s="5"/>
      <c r="AQ157" s="5"/>
    </row>
    <row r="158" spans="1:43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5"/>
      <c r="AI158" s="5"/>
      <c r="AJ158" s="5"/>
      <c r="AK158" s="5"/>
      <c r="AL158" s="5"/>
      <c r="AM158" s="5"/>
      <c r="AN158" s="5"/>
      <c r="AO158" s="5"/>
      <c r="AP158" s="5"/>
      <c r="AQ158" s="5"/>
    </row>
    <row r="159" spans="1:43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5"/>
      <c r="AI159" s="5"/>
      <c r="AJ159" s="5"/>
      <c r="AK159" s="5"/>
      <c r="AL159" s="5"/>
      <c r="AM159" s="5"/>
      <c r="AN159" s="5"/>
      <c r="AO159" s="5"/>
      <c r="AP159" s="5"/>
      <c r="AQ159" s="5"/>
    </row>
    <row r="160" spans="1:43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5"/>
      <c r="AI160" s="5"/>
      <c r="AJ160" s="5"/>
      <c r="AK160" s="5"/>
      <c r="AL160" s="5"/>
      <c r="AM160" s="5"/>
      <c r="AN160" s="5"/>
      <c r="AO160" s="5"/>
      <c r="AP160" s="5"/>
      <c r="AQ160" s="5"/>
    </row>
    <row r="161" spans="1:43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5"/>
      <c r="AI161" s="5"/>
      <c r="AJ161" s="5"/>
      <c r="AK161" s="5"/>
      <c r="AL161" s="5"/>
      <c r="AM161" s="5"/>
      <c r="AN161" s="5"/>
      <c r="AO161" s="5"/>
      <c r="AP161" s="5"/>
      <c r="AQ161" s="5"/>
    </row>
    <row r="162" spans="1:43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5"/>
      <c r="AI162" s="5"/>
      <c r="AJ162" s="5"/>
      <c r="AK162" s="5"/>
      <c r="AL162" s="5"/>
      <c r="AM162" s="5"/>
      <c r="AN162" s="5"/>
      <c r="AO162" s="5"/>
      <c r="AP162" s="5"/>
      <c r="AQ162" s="5"/>
    </row>
    <row r="163" spans="1:43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5"/>
      <c r="AI163" s="5"/>
      <c r="AJ163" s="5"/>
      <c r="AK163" s="5"/>
      <c r="AL163" s="5"/>
      <c r="AM163" s="5"/>
      <c r="AN163" s="5"/>
      <c r="AO163" s="5"/>
      <c r="AP163" s="5"/>
      <c r="AQ163" s="5"/>
    </row>
    <row r="164" spans="1:43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5"/>
      <c r="AI164" s="5"/>
      <c r="AJ164" s="5"/>
      <c r="AK164" s="5"/>
      <c r="AL164" s="5"/>
      <c r="AM164" s="5"/>
      <c r="AN164" s="5"/>
      <c r="AO164" s="5"/>
      <c r="AP164" s="5"/>
      <c r="AQ164" s="5"/>
    </row>
    <row r="165" spans="1:43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5"/>
      <c r="AI165" s="5"/>
      <c r="AJ165" s="5"/>
      <c r="AK165" s="5"/>
      <c r="AL165" s="5"/>
      <c r="AM165" s="5"/>
      <c r="AN165" s="5"/>
      <c r="AO165" s="5"/>
      <c r="AP165" s="5"/>
      <c r="AQ165" s="5"/>
    </row>
    <row r="166" spans="1:43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5"/>
      <c r="AI166" s="5"/>
      <c r="AJ166" s="5"/>
      <c r="AK166" s="5"/>
      <c r="AL166" s="5"/>
      <c r="AM166" s="5"/>
      <c r="AN166" s="5"/>
      <c r="AO166" s="5"/>
      <c r="AP166" s="5"/>
      <c r="AQ166" s="5"/>
    </row>
    <row r="167" spans="1:43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5"/>
      <c r="AI167" s="5"/>
      <c r="AJ167" s="5"/>
      <c r="AK167" s="5"/>
      <c r="AL167" s="5"/>
      <c r="AM167" s="5"/>
      <c r="AN167" s="5"/>
      <c r="AO167" s="5"/>
      <c r="AP167" s="5"/>
      <c r="AQ167" s="5"/>
    </row>
    <row r="168" spans="1:43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5"/>
      <c r="AI168" s="5"/>
      <c r="AJ168" s="5"/>
      <c r="AK168" s="5"/>
      <c r="AL168" s="5"/>
      <c r="AM168" s="5"/>
      <c r="AN168" s="5"/>
      <c r="AO168" s="5"/>
      <c r="AP168" s="5"/>
      <c r="AQ168" s="5"/>
    </row>
    <row r="169" spans="1:43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5"/>
      <c r="AI169" s="5"/>
      <c r="AJ169" s="5"/>
      <c r="AK169" s="5"/>
      <c r="AL169" s="5"/>
      <c r="AM169" s="5"/>
      <c r="AN169" s="5"/>
      <c r="AO169" s="5"/>
      <c r="AP169" s="5"/>
      <c r="AQ169" s="5"/>
    </row>
    <row r="170" spans="1:43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5"/>
      <c r="AI170" s="5"/>
      <c r="AJ170" s="5"/>
      <c r="AK170" s="5"/>
      <c r="AL170" s="5"/>
      <c r="AM170" s="5"/>
      <c r="AN170" s="5"/>
      <c r="AO170" s="5"/>
      <c r="AP170" s="5"/>
      <c r="AQ170" s="5"/>
    </row>
    <row r="171" spans="1:43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5"/>
      <c r="AI171" s="5"/>
      <c r="AJ171" s="5"/>
      <c r="AK171" s="5"/>
      <c r="AL171" s="5"/>
      <c r="AM171" s="5"/>
      <c r="AN171" s="5"/>
      <c r="AO171" s="5"/>
      <c r="AP171" s="5"/>
      <c r="AQ171" s="5"/>
    </row>
    <row r="172" spans="1:43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5"/>
      <c r="AI172" s="5"/>
      <c r="AJ172" s="5"/>
      <c r="AK172" s="5"/>
      <c r="AL172" s="5"/>
      <c r="AM172" s="5"/>
      <c r="AN172" s="5"/>
      <c r="AO172" s="5"/>
      <c r="AP172" s="5"/>
      <c r="AQ172" s="5"/>
    </row>
    <row r="173" spans="1:43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5"/>
      <c r="AI173" s="5"/>
      <c r="AJ173" s="5"/>
      <c r="AK173" s="5"/>
      <c r="AL173" s="5"/>
      <c r="AM173" s="5"/>
      <c r="AN173" s="5"/>
      <c r="AO173" s="5"/>
      <c r="AP173" s="5"/>
      <c r="AQ173" s="5"/>
    </row>
    <row r="174" spans="1:43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5"/>
      <c r="AI174" s="5"/>
      <c r="AJ174" s="5"/>
      <c r="AK174" s="5"/>
      <c r="AL174" s="5"/>
      <c r="AM174" s="5"/>
      <c r="AN174" s="5"/>
      <c r="AO174" s="5"/>
      <c r="AP174" s="5"/>
      <c r="AQ174" s="5"/>
    </row>
    <row r="175" spans="1:43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5"/>
      <c r="AI175" s="5"/>
      <c r="AJ175" s="5"/>
      <c r="AK175" s="5"/>
      <c r="AL175" s="5"/>
      <c r="AM175" s="5"/>
      <c r="AN175" s="5"/>
      <c r="AO175" s="5"/>
      <c r="AP175" s="5"/>
      <c r="AQ175" s="5"/>
    </row>
    <row r="176" spans="1:43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5"/>
      <c r="AI176" s="5"/>
      <c r="AJ176" s="5"/>
      <c r="AK176" s="5"/>
      <c r="AL176" s="5"/>
      <c r="AM176" s="5"/>
      <c r="AN176" s="5"/>
      <c r="AO176" s="5"/>
      <c r="AP176" s="5"/>
      <c r="AQ176" s="5"/>
    </row>
    <row r="177" spans="1:43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5"/>
      <c r="AI177" s="5"/>
      <c r="AJ177" s="5"/>
      <c r="AK177" s="5"/>
      <c r="AL177" s="5"/>
      <c r="AM177" s="5"/>
      <c r="AN177" s="5"/>
      <c r="AO177" s="5"/>
      <c r="AP177" s="5"/>
      <c r="AQ177" s="5"/>
    </row>
    <row r="178" spans="1:43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5"/>
      <c r="AI178" s="5"/>
      <c r="AJ178" s="5"/>
      <c r="AK178" s="5"/>
      <c r="AL178" s="5"/>
      <c r="AM178" s="5"/>
      <c r="AN178" s="5"/>
      <c r="AO178" s="5"/>
      <c r="AP178" s="5"/>
      <c r="AQ178" s="5"/>
    </row>
    <row r="179" spans="1:43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5"/>
      <c r="AI179" s="5"/>
      <c r="AJ179" s="5"/>
      <c r="AK179" s="5"/>
      <c r="AL179" s="5"/>
      <c r="AM179" s="5"/>
      <c r="AN179" s="5"/>
      <c r="AO179" s="5"/>
      <c r="AP179" s="5"/>
      <c r="AQ179" s="5"/>
    </row>
    <row r="180" spans="1:43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5"/>
      <c r="AI180" s="5"/>
      <c r="AJ180" s="5"/>
      <c r="AK180" s="5"/>
      <c r="AL180" s="5"/>
      <c r="AM180" s="5"/>
      <c r="AN180" s="5"/>
      <c r="AO180" s="5"/>
      <c r="AP180" s="5"/>
      <c r="AQ180" s="5"/>
    </row>
    <row r="181" spans="1:43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5"/>
      <c r="AI181" s="5"/>
      <c r="AJ181" s="5"/>
      <c r="AK181" s="5"/>
      <c r="AL181" s="5"/>
      <c r="AM181" s="5"/>
      <c r="AN181" s="5"/>
      <c r="AO181" s="5"/>
      <c r="AP181" s="5"/>
      <c r="AQ181" s="5"/>
    </row>
    <row r="182" spans="1:43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5"/>
      <c r="AI182" s="5"/>
      <c r="AJ182" s="5"/>
      <c r="AK182" s="5"/>
      <c r="AL182" s="5"/>
      <c r="AM182" s="5"/>
      <c r="AN182" s="5"/>
      <c r="AO182" s="5"/>
      <c r="AP182" s="5"/>
      <c r="AQ182" s="5"/>
    </row>
    <row r="183" spans="1:43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5"/>
      <c r="AI183" s="5"/>
      <c r="AJ183" s="5"/>
      <c r="AK183" s="5"/>
      <c r="AL183" s="5"/>
      <c r="AM183" s="5"/>
      <c r="AN183" s="5"/>
      <c r="AO183" s="5"/>
      <c r="AP183" s="5"/>
      <c r="AQ183" s="5"/>
    </row>
    <row r="184" spans="1:43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5"/>
      <c r="AI184" s="5"/>
      <c r="AJ184" s="5"/>
      <c r="AK184" s="5"/>
      <c r="AL184" s="5"/>
      <c r="AM184" s="5"/>
      <c r="AN184" s="5"/>
      <c r="AO184" s="5"/>
      <c r="AP184" s="5"/>
      <c r="AQ184" s="5"/>
    </row>
    <row r="185" spans="1:43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5"/>
      <c r="AI185" s="5"/>
      <c r="AJ185" s="5"/>
      <c r="AK185" s="5"/>
      <c r="AL185" s="5"/>
      <c r="AM185" s="5"/>
      <c r="AN185" s="5"/>
      <c r="AO185" s="5"/>
      <c r="AP185" s="5"/>
      <c r="AQ185" s="5"/>
    </row>
    <row r="186" spans="1:43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5"/>
      <c r="AI186" s="5"/>
      <c r="AJ186" s="5"/>
      <c r="AK186" s="5"/>
      <c r="AL186" s="5"/>
      <c r="AM186" s="5"/>
      <c r="AN186" s="5"/>
      <c r="AO186" s="5"/>
      <c r="AP186" s="5"/>
      <c r="AQ186" s="5"/>
    </row>
    <row r="187" spans="1:43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5"/>
      <c r="AI187" s="5"/>
      <c r="AJ187" s="5"/>
      <c r="AK187" s="5"/>
      <c r="AL187" s="5"/>
      <c r="AM187" s="5"/>
      <c r="AN187" s="5"/>
      <c r="AO187" s="5"/>
      <c r="AP187" s="5"/>
      <c r="AQ187" s="5"/>
    </row>
    <row r="188" spans="1:43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5"/>
      <c r="AI188" s="5"/>
      <c r="AJ188" s="5"/>
      <c r="AK188" s="5"/>
      <c r="AL188" s="5"/>
      <c r="AM188" s="5"/>
      <c r="AN188" s="5"/>
      <c r="AO188" s="5"/>
      <c r="AP188" s="5"/>
      <c r="AQ188" s="5"/>
    </row>
    <row r="189" spans="1:43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5"/>
      <c r="AI189" s="5"/>
      <c r="AJ189" s="5"/>
      <c r="AK189" s="5"/>
      <c r="AL189" s="5"/>
      <c r="AM189" s="5"/>
      <c r="AN189" s="5"/>
      <c r="AO189" s="5"/>
      <c r="AP189" s="5"/>
      <c r="AQ189" s="5"/>
    </row>
    <row r="190" spans="1:43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5"/>
      <c r="AI190" s="5"/>
      <c r="AJ190" s="5"/>
      <c r="AK190" s="5"/>
      <c r="AL190" s="5"/>
      <c r="AM190" s="5"/>
      <c r="AN190" s="5"/>
      <c r="AO190" s="5"/>
      <c r="AP190" s="5"/>
      <c r="AQ190" s="5"/>
    </row>
    <row r="191" spans="1:43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5"/>
      <c r="AI191" s="5"/>
      <c r="AJ191" s="5"/>
      <c r="AK191" s="5"/>
      <c r="AL191" s="5"/>
      <c r="AM191" s="5"/>
      <c r="AN191" s="5"/>
      <c r="AO191" s="5"/>
      <c r="AP191" s="5"/>
      <c r="AQ191" s="5"/>
    </row>
    <row r="192" spans="1:43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5"/>
      <c r="AI192" s="5"/>
      <c r="AJ192" s="5"/>
      <c r="AK192" s="5"/>
      <c r="AL192" s="5"/>
      <c r="AM192" s="5"/>
      <c r="AN192" s="5"/>
      <c r="AO192" s="5"/>
      <c r="AP192" s="5"/>
      <c r="AQ192" s="5"/>
    </row>
    <row r="193" spans="1:43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5"/>
      <c r="AI193" s="5"/>
      <c r="AJ193" s="5"/>
      <c r="AK193" s="5"/>
      <c r="AL193" s="5"/>
      <c r="AM193" s="5"/>
      <c r="AN193" s="5"/>
      <c r="AO193" s="5"/>
      <c r="AP193" s="5"/>
      <c r="AQ193" s="5"/>
    </row>
    <row r="194" spans="1:43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5"/>
      <c r="AI194" s="5"/>
      <c r="AJ194" s="5"/>
      <c r="AK194" s="5"/>
      <c r="AL194" s="5"/>
      <c r="AM194" s="5"/>
      <c r="AN194" s="5"/>
      <c r="AO194" s="5"/>
      <c r="AP194" s="5"/>
      <c r="AQ194" s="5"/>
    </row>
    <row r="195" spans="1:43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5"/>
      <c r="AI195" s="5"/>
      <c r="AJ195" s="5"/>
      <c r="AK195" s="5"/>
      <c r="AL195" s="5"/>
      <c r="AM195" s="5"/>
      <c r="AN195" s="5"/>
      <c r="AO195" s="5"/>
      <c r="AP195" s="5"/>
      <c r="AQ195" s="5"/>
    </row>
    <row r="196" spans="1:43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5"/>
      <c r="AI196" s="5"/>
      <c r="AJ196" s="5"/>
      <c r="AK196" s="5"/>
      <c r="AL196" s="5"/>
      <c r="AM196" s="5"/>
      <c r="AN196" s="5"/>
      <c r="AO196" s="5"/>
      <c r="AP196" s="5"/>
      <c r="AQ196" s="5"/>
    </row>
    <row r="197" spans="1:43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5"/>
      <c r="AI197" s="5"/>
      <c r="AJ197" s="5"/>
      <c r="AK197" s="5"/>
      <c r="AL197" s="5"/>
      <c r="AM197" s="5"/>
      <c r="AN197" s="5"/>
      <c r="AO197" s="5"/>
      <c r="AP197" s="5"/>
      <c r="AQ197" s="5"/>
    </row>
    <row r="198" spans="1:43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5"/>
      <c r="AI198" s="5"/>
      <c r="AJ198" s="5"/>
      <c r="AK198" s="5"/>
      <c r="AL198" s="5"/>
      <c r="AM198" s="5"/>
      <c r="AN198" s="5"/>
      <c r="AO198" s="5"/>
      <c r="AP198" s="5"/>
      <c r="AQ198" s="5"/>
    </row>
    <row r="199" spans="1:43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5"/>
      <c r="AI199" s="5"/>
      <c r="AJ199" s="5"/>
      <c r="AK199" s="5"/>
      <c r="AL199" s="5"/>
      <c r="AM199" s="5"/>
      <c r="AN199" s="5"/>
      <c r="AO199" s="5"/>
      <c r="AP199" s="5"/>
      <c r="AQ199" s="5"/>
    </row>
    <row r="200" spans="1:43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5"/>
      <c r="AI200" s="5"/>
      <c r="AJ200" s="5"/>
      <c r="AK200" s="5"/>
      <c r="AL200" s="5"/>
      <c r="AM200" s="5"/>
      <c r="AN200" s="5"/>
      <c r="AO200" s="5"/>
      <c r="AP200" s="5"/>
      <c r="AQ200" s="5"/>
    </row>
    <row r="201" spans="1:43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5"/>
      <c r="AI201" s="5"/>
      <c r="AJ201" s="5"/>
      <c r="AK201" s="5"/>
      <c r="AL201" s="5"/>
      <c r="AM201" s="5"/>
      <c r="AN201" s="5"/>
      <c r="AO201" s="5"/>
      <c r="AP201" s="5"/>
      <c r="AQ201" s="5"/>
    </row>
    <row r="202" spans="1:43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5"/>
      <c r="AI202" s="5"/>
      <c r="AJ202" s="5"/>
      <c r="AK202" s="5"/>
      <c r="AL202" s="5"/>
      <c r="AM202" s="5"/>
      <c r="AN202" s="5"/>
      <c r="AO202" s="5"/>
      <c r="AP202" s="5"/>
      <c r="AQ202" s="5"/>
    </row>
    <row r="203" spans="1:43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5"/>
      <c r="AI203" s="5"/>
      <c r="AJ203" s="5"/>
      <c r="AK203" s="5"/>
      <c r="AL203" s="5"/>
      <c r="AM203" s="5"/>
      <c r="AN203" s="5"/>
      <c r="AO203" s="5"/>
      <c r="AP203" s="5"/>
      <c r="AQ203" s="5"/>
    </row>
    <row r="204" spans="1:43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5"/>
      <c r="AI204" s="5"/>
      <c r="AJ204" s="5"/>
      <c r="AK204" s="5"/>
      <c r="AL204" s="5"/>
      <c r="AM204" s="5"/>
      <c r="AN204" s="5"/>
      <c r="AO204" s="5"/>
      <c r="AP204" s="5"/>
      <c r="AQ204" s="5"/>
    </row>
    <row r="205" spans="1:43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5"/>
      <c r="AI205" s="5"/>
      <c r="AJ205" s="5"/>
      <c r="AK205" s="5"/>
      <c r="AL205" s="5"/>
      <c r="AM205" s="5"/>
      <c r="AN205" s="5"/>
      <c r="AO205" s="5"/>
      <c r="AP205" s="5"/>
      <c r="AQ205" s="5"/>
    </row>
    <row r="206" spans="1:43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5"/>
      <c r="AI206" s="5"/>
      <c r="AJ206" s="5"/>
      <c r="AK206" s="5"/>
      <c r="AL206" s="5"/>
      <c r="AM206" s="5"/>
      <c r="AN206" s="5"/>
      <c r="AO206" s="5"/>
      <c r="AP206" s="5"/>
      <c r="AQ206" s="5"/>
    </row>
    <row r="207" spans="1:43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5"/>
      <c r="AI207" s="5"/>
      <c r="AJ207" s="5"/>
      <c r="AK207" s="5"/>
      <c r="AL207" s="5"/>
      <c r="AM207" s="5"/>
      <c r="AN207" s="5"/>
      <c r="AO207" s="5"/>
      <c r="AP207" s="5"/>
      <c r="AQ207" s="5"/>
    </row>
    <row r="208" spans="1:43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5"/>
      <c r="AI208" s="5"/>
      <c r="AJ208" s="5"/>
      <c r="AK208" s="5"/>
      <c r="AL208" s="5"/>
      <c r="AM208" s="5"/>
      <c r="AN208" s="5"/>
      <c r="AO208" s="5"/>
      <c r="AP208" s="5"/>
      <c r="AQ208" s="5"/>
    </row>
    <row r="209" spans="1:43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5"/>
      <c r="AI209" s="5"/>
      <c r="AJ209" s="5"/>
      <c r="AK209" s="5"/>
      <c r="AL209" s="5"/>
      <c r="AM209" s="5"/>
      <c r="AN209" s="5"/>
      <c r="AO209" s="5"/>
      <c r="AP209" s="5"/>
      <c r="AQ209" s="5"/>
    </row>
    <row r="210" spans="1:43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5"/>
      <c r="AI210" s="5"/>
      <c r="AJ210" s="5"/>
      <c r="AK210" s="5"/>
      <c r="AL210" s="5"/>
      <c r="AM210" s="5"/>
      <c r="AN210" s="5"/>
      <c r="AO210" s="5"/>
      <c r="AP210" s="5"/>
      <c r="AQ210" s="5"/>
    </row>
    <row r="211" spans="1:43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5"/>
      <c r="AI211" s="5"/>
      <c r="AJ211" s="5"/>
      <c r="AK211" s="5"/>
      <c r="AL211" s="5"/>
      <c r="AM211" s="5"/>
      <c r="AN211" s="5"/>
      <c r="AO211" s="5"/>
      <c r="AP211" s="5"/>
      <c r="AQ211" s="5"/>
    </row>
    <row r="212" spans="1:43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5"/>
      <c r="AI212" s="5"/>
      <c r="AJ212" s="5"/>
      <c r="AK212" s="5"/>
      <c r="AL212" s="5"/>
      <c r="AM212" s="5"/>
      <c r="AN212" s="5"/>
      <c r="AO212" s="5"/>
      <c r="AP212" s="5"/>
      <c r="AQ212" s="5"/>
    </row>
    <row r="213" spans="1:43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5"/>
      <c r="AI213" s="5"/>
      <c r="AJ213" s="5"/>
      <c r="AK213" s="5"/>
      <c r="AL213" s="5"/>
      <c r="AM213" s="5"/>
      <c r="AN213" s="5"/>
      <c r="AO213" s="5"/>
      <c r="AP213" s="5"/>
      <c r="AQ213" s="5"/>
    </row>
    <row r="214" spans="1:43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5"/>
      <c r="AI214" s="5"/>
      <c r="AJ214" s="5"/>
      <c r="AK214" s="5"/>
      <c r="AL214" s="5"/>
      <c r="AM214" s="5"/>
      <c r="AN214" s="5"/>
      <c r="AO214" s="5"/>
      <c r="AP214" s="5"/>
      <c r="AQ214" s="5"/>
    </row>
    <row r="215" spans="1:43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5"/>
      <c r="AI215" s="5"/>
      <c r="AJ215" s="5"/>
      <c r="AK215" s="5"/>
      <c r="AL215" s="5"/>
      <c r="AM215" s="5"/>
      <c r="AN215" s="5"/>
      <c r="AO215" s="5"/>
      <c r="AP215" s="5"/>
      <c r="AQ215" s="5"/>
    </row>
    <row r="216" spans="1:43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5"/>
      <c r="AI216" s="5"/>
      <c r="AJ216" s="5"/>
      <c r="AK216" s="5"/>
      <c r="AL216" s="5"/>
      <c r="AM216" s="5"/>
      <c r="AN216" s="5"/>
      <c r="AO216" s="5"/>
      <c r="AP216" s="5"/>
      <c r="AQ216" s="5"/>
    </row>
    <row r="217" spans="1:43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5"/>
      <c r="AI217" s="5"/>
      <c r="AJ217" s="5"/>
      <c r="AK217" s="5"/>
      <c r="AL217" s="5"/>
      <c r="AM217" s="5"/>
      <c r="AN217" s="5"/>
      <c r="AO217" s="5"/>
      <c r="AP217" s="5"/>
      <c r="AQ217" s="5"/>
    </row>
    <row r="218" spans="1:43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5"/>
      <c r="AI218" s="5"/>
      <c r="AJ218" s="5"/>
      <c r="AK218" s="5"/>
      <c r="AL218" s="5"/>
      <c r="AM218" s="5"/>
      <c r="AN218" s="5"/>
      <c r="AO218" s="5"/>
      <c r="AP218" s="5"/>
      <c r="AQ218" s="5"/>
    </row>
    <row r="219" spans="1:43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5"/>
      <c r="AI219" s="5"/>
      <c r="AJ219" s="5"/>
      <c r="AK219" s="5"/>
      <c r="AL219" s="5"/>
      <c r="AM219" s="5"/>
      <c r="AN219" s="5"/>
      <c r="AO219" s="5"/>
      <c r="AP219" s="5"/>
      <c r="AQ219" s="5"/>
    </row>
    <row r="220" spans="1:43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5"/>
      <c r="AI220" s="5"/>
      <c r="AJ220" s="5"/>
      <c r="AK220" s="5"/>
      <c r="AL220" s="5"/>
      <c r="AM220" s="5"/>
      <c r="AN220" s="5"/>
      <c r="AO220" s="5"/>
      <c r="AP220" s="5"/>
      <c r="AQ220" s="5"/>
    </row>
    <row r="221" spans="1:43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5"/>
      <c r="AI221" s="5"/>
      <c r="AJ221" s="5"/>
      <c r="AK221" s="5"/>
      <c r="AL221" s="5"/>
      <c r="AM221" s="5"/>
      <c r="AN221" s="5"/>
      <c r="AO221" s="5"/>
      <c r="AP221" s="5"/>
      <c r="AQ221" s="5"/>
    </row>
    <row r="222" spans="1:43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5"/>
      <c r="AI222" s="5"/>
      <c r="AJ222" s="5"/>
      <c r="AK222" s="5"/>
      <c r="AL222" s="5"/>
      <c r="AM222" s="5"/>
      <c r="AN222" s="5"/>
      <c r="AO222" s="5"/>
      <c r="AP222" s="5"/>
      <c r="AQ222" s="5"/>
    </row>
    <row r="223" spans="1:43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5"/>
      <c r="AI223" s="5"/>
      <c r="AJ223" s="5"/>
      <c r="AK223" s="5"/>
      <c r="AL223" s="5"/>
      <c r="AM223" s="5"/>
      <c r="AN223" s="5"/>
      <c r="AO223" s="5"/>
      <c r="AP223" s="5"/>
      <c r="AQ223" s="5"/>
    </row>
    <row r="224" spans="1:43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5"/>
      <c r="AI224" s="5"/>
      <c r="AJ224" s="5"/>
      <c r="AK224" s="5"/>
      <c r="AL224" s="5"/>
      <c r="AM224" s="5"/>
      <c r="AN224" s="5"/>
      <c r="AO224" s="5"/>
      <c r="AP224" s="5"/>
      <c r="AQ224" s="5"/>
    </row>
    <row r="225" spans="1:43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5"/>
      <c r="AI225" s="5"/>
      <c r="AJ225" s="5"/>
      <c r="AK225" s="5"/>
      <c r="AL225" s="5"/>
      <c r="AM225" s="5"/>
      <c r="AN225" s="5"/>
      <c r="AO225" s="5"/>
      <c r="AP225" s="5"/>
      <c r="AQ225" s="5"/>
    </row>
    <row r="226" spans="1:43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5"/>
      <c r="AI226" s="5"/>
      <c r="AJ226" s="5"/>
      <c r="AK226" s="5"/>
      <c r="AL226" s="5"/>
      <c r="AM226" s="5"/>
      <c r="AN226" s="5"/>
      <c r="AO226" s="5"/>
      <c r="AP226" s="5"/>
      <c r="AQ226" s="5"/>
    </row>
    <row r="227" spans="1:43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5"/>
      <c r="AI227" s="5"/>
      <c r="AJ227" s="5"/>
      <c r="AK227" s="5"/>
      <c r="AL227" s="5"/>
      <c r="AM227" s="5"/>
      <c r="AN227" s="5"/>
      <c r="AO227" s="5"/>
      <c r="AP227" s="5"/>
      <c r="AQ227" s="5"/>
    </row>
    <row r="228" spans="1:43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5"/>
      <c r="AI228" s="5"/>
      <c r="AJ228" s="5"/>
      <c r="AK228" s="5"/>
      <c r="AL228" s="5"/>
      <c r="AM228" s="5"/>
      <c r="AN228" s="5"/>
      <c r="AO228" s="5"/>
      <c r="AP228" s="5"/>
      <c r="AQ228" s="5"/>
    </row>
    <row r="229" spans="1:43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5"/>
      <c r="AI229" s="5"/>
      <c r="AJ229" s="5"/>
      <c r="AK229" s="5"/>
      <c r="AL229" s="5"/>
      <c r="AM229" s="5"/>
      <c r="AN229" s="5"/>
      <c r="AO229" s="5"/>
      <c r="AP229" s="5"/>
      <c r="AQ229" s="5"/>
    </row>
    <row r="230" spans="1:43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5"/>
      <c r="AI230" s="5"/>
      <c r="AJ230" s="5"/>
      <c r="AK230" s="5"/>
      <c r="AL230" s="5"/>
      <c r="AM230" s="5"/>
      <c r="AN230" s="5"/>
      <c r="AO230" s="5"/>
      <c r="AP230" s="5"/>
      <c r="AQ230" s="5"/>
    </row>
    <row r="231" spans="1:43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5"/>
      <c r="AI231" s="5"/>
      <c r="AJ231" s="5"/>
      <c r="AK231" s="5"/>
      <c r="AL231" s="5"/>
      <c r="AM231" s="5"/>
      <c r="AN231" s="5"/>
      <c r="AO231" s="5"/>
      <c r="AP231" s="5"/>
      <c r="AQ231" s="5"/>
    </row>
    <row r="232" spans="1:43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5"/>
      <c r="AI232" s="5"/>
      <c r="AJ232" s="5"/>
      <c r="AK232" s="5"/>
      <c r="AL232" s="5"/>
      <c r="AM232" s="5"/>
      <c r="AN232" s="5"/>
      <c r="AO232" s="5"/>
      <c r="AP232" s="5"/>
      <c r="AQ232" s="5"/>
    </row>
    <row r="233" spans="1:43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5"/>
      <c r="AI233" s="5"/>
      <c r="AJ233" s="5"/>
      <c r="AK233" s="5"/>
      <c r="AL233" s="5"/>
      <c r="AM233" s="5"/>
      <c r="AN233" s="5"/>
      <c r="AO233" s="5"/>
      <c r="AP233" s="5"/>
      <c r="AQ233" s="5"/>
    </row>
    <row r="234" spans="1:43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5"/>
      <c r="AI234" s="5"/>
      <c r="AJ234" s="5"/>
      <c r="AK234" s="5"/>
      <c r="AL234" s="5"/>
      <c r="AM234" s="5"/>
      <c r="AN234" s="5"/>
      <c r="AO234" s="5"/>
      <c r="AP234" s="5"/>
      <c r="AQ234" s="5"/>
    </row>
    <row r="235" spans="1:43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5"/>
      <c r="AI235" s="5"/>
      <c r="AJ235" s="5"/>
      <c r="AK235" s="5"/>
      <c r="AL235" s="5"/>
      <c r="AM235" s="5"/>
      <c r="AN235" s="5"/>
      <c r="AO235" s="5"/>
      <c r="AP235" s="5"/>
      <c r="AQ235" s="5"/>
    </row>
    <row r="236" spans="1:43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5"/>
      <c r="AI236" s="5"/>
      <c r="AJ236" s="5"/>
      <c r="AK236" s="5"/>
      <c r="AL236" s="5"/>
      <c r="AM236" s="5"/>
      <c r="AN236" s="5"/>
      <c r="AO236" s="5"/>
      <c r="AP236" s="5"/>
      <c r="AQ236" s="5"/>
    </row>
    <row r="237" spans="1:43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5"/>
      <c r="AI237" s="5"/>
      <c r="AJ237" s="5"/>
      <c r="AK237" s="5"/>
      <c r="AL237" s="5"/>
      <c r="AM237" s="5"/>
      <c r="AN237" s="5"/>
      <c r="AO237" s="5"/>
      <c r="AP237" s="5"/>
      <c r="AQ237" s="5"/>
    </row>
    <row r="238" spans="1:43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5"/>
      <c r="AI238" s="5"/>
      <c r="AJ238" s="5"/>
      <c r="AK238" s="5"/>
      <c r="AL238" s="5"/>
      <c r="AM238" s="5"/>
      <c r="AN238" s="5"/>
      <c r="AO238" s="5"/>
      <c r="AP238" s="5"/>
      <c r="AQ238" s="5"/>
    </row>
    <row r="239" spans="1:43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5"/>
      <c r="AI239" s="5"/>
      <c r="AJ239" s="5"/>
      <c r="AK239" s="5"/>
      <c r="AL239" s="5"/>
      <c r="AM239" s="5"/>
      <c r="AN239" s="5"/>
      <c r="AO239" s="5"/>
      <c r="AP239" s="5"/>
      <c r="AQ239" s="5"/>
    </row>
    <row r="240" spans="1:43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5"/>
      <c r="AI240" s="5"/>
      <c r="AJ240" s="5"/>
      <c r="AK240" s="5"/>
      <c r="AL240" s="5"/>
      <c r="AM240" s="5"/>
      <c r="AN240" s="5"/>
      <c r="AO240" s="5"/>
      <c r="AP240" s="5"/>
      <c r="AQ240" s="5"/>
    </row>
    <row r="241" spans="1:43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5"/>
      <c r="AI241" s="5"/>
      <c r="AJ241" s="5"/>
      <c r="AK241" s="5"/>
      <c r="AL241" s="5"/>
      <c r="AM241" s="5"/>
      <c r="AN241" s="5"/>
      <c r="AO241" s="5"/>
      <c r="AP241" s="5"/>
      <c r="AQ241" s="5"/>
    </row>
    <row r="242" spans="1:43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5"/>
      <c r="AI242" s="5"/>
      <c r="AJ242" s="5"/>
      <c r="AK242" s="5"/>
      <c r="AL242" s="5"/>
      <c r="AM242" s="5"/>
      <c r="AN242" s="5"/>
      <c r="AO242" s="5"/>
      <c r="AP242" s="5"/>
      <c r="AQ242" s="5"/>
    </row>
    <row r="243" spans="1:43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5"/>
      <c r="AI243" s="5"/>
      <c r="AJ243" s="5"/>
      <c r="AK243" s="5"/>
      <c r="AL243" s="5"/>
      <c r="AM243" s="5"/>
      <c r="AN243" s="5"/>
      <c r="AO243" s="5"/>
      <c r="AP243" s="5"/>
      <c r="AQ243" s="5"/>
    </row>
    <row r="244" spans="1:43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5"/>
      <c r="AI244" s="5"/>
      <c r="AJ244" s="5"/>
      <c r="AK244" s="5"/>
      <c r="AL244" s="5"/>
      <c r="AM244" s="5"/>
      <c r="AN244" s="5"/>
      <c r="AO244" s="5"/>
      <c r="AP244" s="5"/>
      <c r="AQ244" s="5"/>
    </row>
    <row r="245" spans="1:43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5"/>
      <c r="AI245" s="5"/>
      <c r="AJ245" s="5"/>
      <c r="AK245" s="5"/>
      <c r="AL245" s="5"/>
      <c r="AM245" s="5"/>
      <c r="AN245" s="5"/>
      <c r="AO245" s="5"/>
      <c r="AP245" s="5"/>
      <c r="AQ245" s="5"/>
    </row>
    <row r="246" spans="1:43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5"/>
      <c r="AI246" s="5"/>
      <c r="AJ246" s="5"/>
      <c r="AK246" s="5"/>
      <c r="AL246" s="5"/>
      <c r="AM246" s="5"/>
      <c r="AN246" s="5"/>
      <c r="AO246" s="5"/>
      <c r="AP246" s="5"/>
      <c r="AQ246" s="5"/>
    </row>
    <row r="247" spans="1:43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5"/>
      <c r="AI247" s="5"/>
      <c r="AJ247" s="5"/>
      <c r="AK247" s="5"/>
      <c r="AL247" s="5"/>
      <c r="AM247" s="5"/>
      <c r="AN247" s="5"/>
      <c r="AO247" s="5"/>
      <c r="AP247" s="5"/>
      <c r="AQ247" s="5"/>
    </row>
    <row r="248" spans="1:43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5"/>
      <c r="AI248" s="5"/>
      <c r="AJ248" s="5"/>
      <c r="AK248" s="5"/>
      <c r="AL248" s="5"/>
      <c r="AM248" s="5"/>
      <c r="AN248" s="5"/>
      <c r="AO248" s="5"/>
      <c r="AP248" s="5"/>
      <c r="AQ248" s="5"/>
    </row>
    <row r="249" spans="1:43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5"/>
      <c r="AI249" s="5"/>
      <c r="AJ249" s="5"/>
      <c r="AK249" s="5"/>
      <c r="AL249" s="5"/>
      <c r="AM249" s="5"/>
      <c r="AN249" s="5"/>
      <c r="AO249" s="5"/>
      <c r="AP249" s="5"/>
      <c r="AQ249" s="5"/>
    </row>
    <row r="250" spans="1:43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5"/>
      <c r="AI250" s="5"/>
      <c r="AJ250" s="5"/>
      <c r="AK250" s="5"/>
      <c r="AL250" s="5"/>
      <c r="AM250" s="5"/>
      <c r="AN250" s="5"/>
      <c r="AO250" s="5"/>
      <c r="AP250" s="5"/>
      <c r="AQ250" s="5"/>
    </row>
    <row r="251" spans="1:43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5"/>
      <c r="AI251" s="5"/>
      <c r="AJ251" s="5"/>
      <c r="AK251" s="5"/>
      <c r="AL251" s="5"/>
      <c r="AM251" s="5"/>
      <c r="AN251" s="5"/>
      <c r="AO251" s="5"/>
      <c r="AP251" s="5"/>
      <c r="AQ251" s="5"/>
    </row>
    <row r="252" spans="1:43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5"/>
      <c r="AI252" s="5"/>
      <c r="AJ252" s="5"/>
      <c r="AK252" s="5"/>
      <c r="AL252" s="5"/>
      <c r="AM252" s="5"/>
      <c r="AN252" s="5"/>
      <c r="AO252" s="5"/>
      <c r="AP252" s="5"/>
      <c r="AQ252" s="5"/>
    </row>
    <row r="253" spans="1:43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5"/>
      <c r="AI253" s="5"/>
      <c r="AJ253" s="5"/>
      <c r="AK253" s="5"/>
      <c r="AL253" s="5"/>
      <c r="AM253" s="5"/>
      <c r="AN253" s="5"/>
      <c r="AO253" s="5"/>
      <c r="AP253" s="5"/>
      <c r="AQ253" s="5"/>
    </row>
    <row r="254" spans="1:43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5"/>
      <c r="AI254" s="5"/>
      <c r="AJ254" s="5"/>
      <c r="AK254" s="5"/>
      <c r="AL254" s="5"/>
      <c r="AM254" s="5"/>
      <c r="AN254" s="5"/>
      <c r="AO254" s="5"/>
      <c r="AP254" s="5"/>
      <c r="AQ254" s="5"/>
    </row>
    <row r="255" spans="1:43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5"/>
      <c r="AI255" s="5"/>
      <c r="AJ255" s="5"/>
      <c r="AK255" s="5"/>
      <c r="AL255" s="5"/>
      <c r="AM255" s="5"/>
      <c r="AN255" s="5"/>
      <c r="AO255" s="5"/>
      <c r="AP255" s="5"/>
      <c r="AQ255" s="5"/>
    </row>
    <row r="256" spans="1:43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5"/>
      <c r="AI256" s="5"/>
      <c r="AJ256" s="5"/>
      <c r="AK256" s="5"/>
      <c r="AL256" s="5"/>
      <c r="AM256" s="5"/>
      <c r="AN256" s="5"/>
      <c r="AO256" s="5"/>
      <c r="AP256" s="5"/>
      <c r="AQ256" s="5"/>
    </row>
    <row r="257" spans="1:43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5"/>
      <c r="AI257" s="5"/>
      <c r="AJ257" s="5"/>
      <c r="AK257" s="5"/>
      <c r="AL257" s="5"/>
      <c r="AM257" s="5"/>
      <c r="AN257" s="5"/>
      <c r="AO257" s="5"/>
      <c r="AP257" s="5"/>
      <c r="AQ257" s="5"/>
    </row>
    <row r="258" spans="1:43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5"/>
      <c r="AI258" s="5"/>
      <c r="AJ258" s="5"/>
      <c r="AK258" s="5"/>
      <c r="AL258" s="5"/>
      <c r="AM258" s="5"/>
      <c r="AN258" s="5"/>
      <c r="AO258" s="5"/>
      <c r="AP258" s="5"/>
      <c r="AQ258" s="5"/>
    </row>
    <row r="259" spans="1:43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5"/>
      <c r="AI259" s="5"/>
      <c r="AJ259" s="5"/>
      <c r="AK259" s="5"/>
      <c r="AL259" s="5"/>
      <c r="AM259" s="5"/>
      <c r="AN259" s="5"/>
      <c r="AO259" s="5"/>
      <c r="AP259" s="5"/>
      <c r="AQ259" s="5"/>
    </row>
    <row r="260" spans="1:43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5"/>
      <c r="AI260" s="5"/>
      <c r="AJ260" s="5"/>
      <c r="AK260" s="5"/>
      <c r="AL260" s="5"/>
      <c r="AM260" s="5"/>
      <c r="AN260" s="5"/>
      <c r="AO260" s="5"/>
      <c r="AP260" s="5"/>
      <c r="AQ260" s="5"/>
    </row>
    <row r="261" spans="1:43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5"/>
      <c r="AI261" s="5"/>
      <c r="AJ261" s="5"/>
      <c r="AK261" s="5"/>
      <c r="AL261" s="5"/>
      <c r="AM261" s="5"/>
      <c r="AN261" s="5"/>
      <c r="AO261" s="5"/>
      <c r="AP261" s="5"/>
      <c r="AQ261" s="5"/>
    </row>
    <row r="262" spans="1:43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5"/>
      <c r="AI262" s="5"/>
      <c r="AJ262" s="5"/>
      <c r="AK262" s="5"/>
      <c r="AL262" s="5"/>
      <c r="AM262" s="5"/>
      <c r="AN262" s="5"/>
      <c r="AO262" s="5"/>
      <c r="AP262" s="5"/>
      <c r="AQ262" s="5"/>
    </row>
    <row r="263" spans="1:43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5"/>
      <c r="AI263" s="5"/>
      <c r="AJ263" s="5"/>
      <c r="AK263" s="5"/>
      <c r="AL263" s="5"/>
      <c r="AM263" s="5"/>
      <c r="AN263" s="5"/>
      <c r="AO263" s="5"/>
      <c r="AP263" s="5"/>
      <c r="AQ263" s="5"/>
    </row>
    <row r="264" spans="1:43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5"/>
      <c r="AI264" s="5"/>
      <c r="AJ264" s="5"/>
      <c r="AK264" s="5"/>
      <c r="AL264" s="5"/>
      <c r="AM264" s="5"/>
      <c r="AN264" s="5"/>
      <c r="AO264" s="5"/>
      <c r="AP264" s="5"/>
      <c r="AQ264" s="5"/>
    </row>
    <row r="265" spans="1:43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5"/>
      <c r="AI265" s="5"/>
      <c r="AJ265" s="5"/>
      <c r="AK265" s="5"/>
      <c r="AL265" s="5"/>
      <c r="AM265" s="5"/>
      <c r="AN265" s="5"/>
      <c r="AO265" s="5"/>
      <c r="AP265" s="5"/>
      <c r="AQ265" s="5"/>
    </row>
    <row r="266" spans="1:43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5"/>
      <c r="AI266" s="5"/>
      <c r="AJ266" s="5"/>
      <c r="AK266" s="5"/>
      <c r="AL266" s="5"/>
      <c r="AM266" s="5"/>
      <c r="AN266" s="5"/>
      <c r="AO266" s="5"/>
      <c r="AP266" s="5"/>
      <c r="AQ266" s="5"/>
    </row>
    <row r="267" spans="1:43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5"/>
      <c r="AI267" s="5"/>
      <c r="AJ267" s="5"/>
      <c r="AK267" s="5"/>
      <c r="AL267" s="5"/>
      <c r="AM267" s="5"/>
      <c r="AN267" s="5"/>
      <c r="AO267" s="5"/>
      <c r="AP267" s="5"/>
      <c r="AQ267" s="5"/>
    </row>
    <row r="268" spans="1:43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5"/>
      <c r="AI268" s="5"/>
      <c r="AJ268" s="5"/>
      <c r="AK268" s="5"/>
      <c r="AL268" s="5"/>
      <c r="AM268" s="5"/>
      <c r="AN268" s="5"/>
      <c r="AO268" s="5"/>
      <c r="AP268" s="5"/>
      <c r="AQ268" s="5"/>
    </row>
    <row r="269" spans="1:43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5"/>
      <c r="AI269" s="5"/>
      <c r="AJ269" s="5"/>
      <c r="AK269" s="5"/>
      <c r="AL269" s="5"/>
      <c r="AM269" s="5"/>
      <c r="AN269" s="5"/>
      <c r="AO269" s="5"/>
      <c r="AP269" s="5"/>
      <c r="AQ269" s="5"/>
    </row>
    <row r="270" spans="1:43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5"/>
      <c r="AI270" s="5"/>
      <c r="AJ270" s="5"/>
      <c r="AK270" s="5"/>
      <c r="AL270" s="5"/>
      <c r="AM270" s="5"/>
      <c r="AN270" s="5"/>
      <c r="AO270" s="5"/>
      <c r="AP270" s="5"/>
      <c r="AQ270" s="5"/>
    </row>
    <row r="271" spans="1:43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5"/>
      <c r="AI271" s="5"/>
      <c r="AJ271" s="5"/>
      <c r="AK271" s="5"/>
      <c r="AL271" s="5"/>
      <c r="AM271" s="5"/>
      <c r="AN271" s="5"/>
      <c r="AO271" s="5"/>
      <c r="AP271" s="5"/>
      <c r="AQ271" s="5"/>
    </row>
    <row r="272" spans="1:43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5"/>
      <c r="AI272" s="5"/>
      <c r="AJ272" s="5"/>
      <c r="AK272" s="5"/>
      <c r="AL272" s="5"/>
      <c r="AM272" s="5"/>
      <c r="AN272" s="5"/>
      <c r="AO272" s="5"/>
      <c r="AP272" s="5"/>
      <c r="AQ272" s="5"/>
    </row>
    <row r="273" spans="1:43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5"/>
      <c r="AI273" s="5"/>
      <c r="AJ273" s="5"/>
      <c r="AK273" s="5"/>
      <c r="AL273" s="5"/>
      <c r="AM273" s="5"/>
      <c r="AN273" s="5"/>
      <c r="AO273" s="5"/>
      <c r="AP273" s="5"/>
      <c r="AQ273" s="5"/>
    </row>
    <row r="274" spans="1:43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5"/>
      <c r="AI274" s="5"/>
      <c r="AJ274" s="5"/>
      <c r="AK274" s="5"/>
      <c r="AL274" s="5"/>
      <c r="AM274" s="5"/>
      <c r="AN274" s="5"/>
      <c r="AO274" s="5"/>
      <c r="AP274" s="5"/>
      <c r="AQ274" s="5"/>
    </row>
    <row r="275" spans="1:43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5"/>
      <c r="AI275" s="5"/>
      <c r="AJ275" s="5"/>
      <c r="AK275" s="5"/>
      <c r="AL275" s="5"/>
      <c r="AM275" s="5"/>
      <c r="AN275" s="5"/>
      <c r="AO275" s="5"/>
      <c r="AP275" s="5"/>
      <c r="AQ275" s="5"/>
    </row>
    <row r="276" spans="1:43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5"/>
      <c r="AI276" s="5"/>
      <c r="AJ276" s="5"/>
      <c r="AK276" s="5"/>
      <c r="AL276" s="5"/>
      <c r="AM276" s="5"/>
      <c r="AN276" s="5"/>
      <c r="AO276" s="5"/>
      <c r="AP276" s="5"/>
      <c r="AQ276" s="5"/>
    </row>
    <row r="277" spans="1:43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5"/>
      <c r="AI277" s="5"/>
      <c r="AJ277" s="5"/>
      <c r="AK277" s="5"/>
      <c r="AL277" s="5"/>
      <c r="AM277" s="5"/>
      <c r="AN277" s="5"/>
      <c r="AO277" s="5"/>
      <c r="AP277" s="5"/>
      <c r="AQ277" s="5"/>
    </row>
    <row r="278" spans="1:43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5"/>
      <c r="AI278" s="5"/>
      <c r="AJ278" s="5"/>
      <c r="AK278" s="5"/>
      <c r="AL278" s="5"/>
      <c r="AM278" s="5"/>
      <c r="AN278" s="5"/>
      <c r="AO278" s="5"/>
      <c r="AP278" s="5"/>
      <c r="AQ278" s="5"/>
    </row>
    <row r="279" spans="1:43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5"/>
      <c r="AI279" s="5"/>
      <c r="AJ279" s="5"/>
      <c r="AK279" s="5"/>
      <c r="AL279" s="5"/>
      <c r="AM279" s="5"/>
      <c r="AN279" s="5"/>
      <c r="AO279" s="5"/>
      <c r="AP279" s="5"/>
      <c r="AQ279" s="5"/>
    </row>
    <row r="280" spans="1:43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5"/>
      <c r="AI280" s="5"/>
      <c r="AJ280" s="5"/>
      <c r="AK280" s="5"/>
      <c r="AL280" s="5"/>
      <c r="AM280" s="5"/>
      <c r="AN280" s="5"/>
      <c r="AO280" s="5"/>
      <c r="AP280" s="5"/>
      <c r="AQ280" s="5"/>
    </row>
    <row r="281" spans="1:43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5"/>
      <c r="AI281" s="5"/>
      <c r="AJ281" s="5"/>
      <c r="AK281" s="5"/>
      <c r="AL281" s="5"/>
      <c r="AM281" s="5"/>
      <c r="AN281" s="5"/>
      <c r="AO281" s="5"/>
      <c r="AP281" s="5"/>
      <c r="AQ281" s="5"/>
    </row>
    <row r="282" spans="1:43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5"/>
      <c r="AI282" s="5"/>
      <c r="AJ282" s="5"/>
      <c r="AK282" s="5"/>
      <c r="AL282" s="5"/>
      <c r="AM282" s="5"/>
      <c r="AN282" s="5"/>
      <c r="AO282" s="5"/>
      <c r="AP282" s="5"/>
      <c r="AQ282" s="5"/>
    </row>
    <row r="283" spans="1:43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5"/>
      <c r="AI283" s="5"/>
      <c r="AJ283" s="5"/>
      <c r="AK283" s="5"/>
      <c r="AL283" s="5"/>
      <c r="AM283" s="5"/>
      <c r="AN283" s="5"/>
      <c r="AO283" s="5"/>
      <c r="AP283" s="5"/>
      <c r="AQ283" s="5"/>
    </row>
    <row r="284" spans="1:43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5"/>
      <c r="AI284" s="5"/>
      <c r="AJ284" s="5"/>
      <c r="AK284" s="5"/>
      <c r="AL284" s="5"/>
      <c r="AM284" s="5"/>
      <c r="AN284" s="5"/>
      <c r="AO284" s="5"/>
      <c r="AP284" s="5"/>
      <c r="AQ284" s="5"/>
    </row>
    <row r="285" spans="1:43" ht="15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</row>
    <row r="286" spans="1:43" ht="15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</row>
    <row r="287" spans="1:43" ht="15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</row>
    <row r="288" spans="1:43" ht="15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</row>
    <row r="289" spans="1:43" ht="15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</row>
    <row r="290" spans="1:43" ht="15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</row>
    <row r="291" spans="1:43" ht="15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</row>
    <row r="292" spans="1:43" ht="15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</row>
    <row r="293" spans="1:43" ht="15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</row>
    <row r="294" spans="1:43" ht="15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</row>
    <row r="295" spans="1:43" ht="15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</row>
    <row r="296" spans="1:43" ht="15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</row>
    <row r="297" spans="1:43" ht="15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</row>
    <row r="298" spans="1:43" ht="15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</row>
    <row r="299" spans="1:43" ht="15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</row>
    <row r="300" spans="1:43" ht="15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</row>
    <row r="301" spans="1:43" ht="15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</row>
    <row r="302" spans="1:43" ht="15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</row>
    <row r="303" spans="1:43" ht="15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</row>
    <row r="304" spans="1:43" ht="15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</row>
    <row r="305" spans="1:43" ht="15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</row>
    <row r="306" spans="1:43" ht="15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</row>
    <row r="307" spans="1:43" ht="15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</row>
    <row r="308" spans="1:43" ht="15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</row>
    <row r="309" spans="1:43" ht="15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</row>
    <row r="310" spans="1:43" ht="15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</row>
    <row r="311" spans="1:43" ht="15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</row>
    <row r="312" spans="1:43" ht="15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</row>
    <row r="313" spans="1:43" ht="15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</row>
    <row r="314" spans="1:43" ht="15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</row>
    <row r="315" spans="1:43" ht="15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</row>
    <row r="316" spans="1:43" ht="15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</row>
    <row r="317" spans="1:43" ht="15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</row>
    <row r="318" spans="1:43" ht="15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</row>
    <row r="319" spans="1:43" ht="15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</row>
    <row r="320" spans="1:43" ht="15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</row>
    <row r="321" spans="1:43" ht="15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</row>
    <row r="322" spans="1:43" ht="15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</row>
    <row r="323" spans="1:43" ht="15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</row>
    <row r="324" spans="1:43" ht="15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</row>
    <row r="325" spans="1:43" ht="15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</row>
    <row r="326" spans="1:43" ht="15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</row>
    <row r="327" spans="1:43" ht="15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</row>
    <row r="328" spans="1:43" ht="15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</row>
    <row r="329" spans="1:43" ht="15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</row>
    <row r="330" spans="1:43" ht="15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</row>
    <row r="331" spans="1:43" ht="15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</row>
    <row r="332" spans="1:43" ht="15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</row>
    <row r="333" spans="1:43" ht="15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</row>
    <row r="334" spans="1:43" ht="15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</row>
    <row r="335" spans="1:43" ht="15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</row>
    <row r="336" spans="1:43" ht="15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</row>
    <row r="337" spans="1:43" ht="15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</row>
    <row r="338" spans="1:43" ht="15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</row>
    <row r="339" spans="1:43" ht="15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</row>
    <row r="340" spans="1:43" ht="15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</row>
    <row r="341" spans="1:43" ht="15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</row>
    <row r="342" spans="1:43" ht="15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</row>
    <row r="343" spans="1:43" ht="15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</row>
    <row r="344" spans="1:43" ht="15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</row>
    <row r="345" spans="1:43" ht="15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</row>
    <row r="346" spans="1:43" ht="15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</row>
    <row r="347" spans="1:43" ht="15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</row>
    <row r="348" spans="1:43" ht="15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</row>
    <row r="349" spans="1:43" ht="15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</row>
    <row r="350" spans="1:43" ht="15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</row>
    <row r="351" spans="1:43" ht="15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</row>
    <row r="352" spans="1:43" ht="15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</row>
    <row r="353" spans="1:43" ht="15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</row>
    <row r="354" spans="1:43" ht="15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</row>
    <row r="355" spans="1:43" ht="15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</row>
    <row r="356" spans="1:43" ht="15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</row>
    <row r="357" spans="1:43" ht="15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</row>
    <row r="358" spans="1:43" ht="15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</row>
    <row r="359" spans="1:43" ht="15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</row>
    <row r="360" spans="1:43" ht="15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</row>
    <row r="361" spans="1:43" ht="15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</row>
    <row r="362" spans="1:43" ht="15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</row>
    <row r="363" spans="1:43" ht="15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</row>
    <row r="364" spans="1:43" ht="15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</row>
    <row r="365" spans="1:43" ht="15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</row>
    <row r="366" spans="1:43" ht="15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</row>
    <row r="367" spans="1:43" ht="15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</row>
    <row r="368" spans="1:43" ht="15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</row>
    <row r="369" spans="1:43" ht="15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</row>
    <row r="370" spans="1:43" ht="15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</row>
    <row r="371" spans="1:43" ht="15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</row>
    <row r="372" spans="1:43" ht="15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</row>
    <row r="373" spans="1:43" ht="15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</row>
    <row r="374" spans="1:43" ht="15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</row>
    <row r="375" spans="1:43" ht="15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</row>
    <row r="376" spans="1:43" ht="15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</row>
    <row r="377" spans="1:43" ht="15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</row>
    <row r="378" spans="1:43" ht="15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</row>
    <row r="379" spans="1:43" ht="15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</row>
    <row r="380" spans="1:43" ht="15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</row>
    <row r="381" spans="1:43" ht="15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</row>
    <row r="382" spans="1:43" ht="15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</row>
    <row r="383" spans="1:43" ht="15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</row>
    <row r="384" spans="1:43" ht="15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</row>
    <row r="385" spans="1:43" ht="15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</row>
    <row r="386" spans="1:43" ht="15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</row>
    <row r="387" spans="1:43" ht="15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</row>
    <row r="388" spans="1:43" ht="15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</row>
    <row r="389" spans="1:43" ht="15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</row>
    <row r="390" spans="1:43" ht="15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</row>
    <row r="391" spans="1:43" ht="15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</row>
    <row r="392" spans="1:43" ht="15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</row>
    <row r="393" spans="1:43" ht="15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</row>
    <row r="394" spans="1:43" ht="15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</row>
    <row r="395" spans="1:43" ht="15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</row>
    <row r="396" spans="1:43" ht="15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</row>
    <row r="397" spans="1:43" ht="15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</row>
    <row r="398" spans="1:43" ht="15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</row>
    <row r="399" spans="1:43" ht="15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</row>
    <row r="400" spans="1:43" ht="15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</row>
    <row r="401" spans="1:43" ht="15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</row>
    <row r="402" spans="1:43" ht="15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</row>
    <row r="403" spans="1:43" ht="15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</row>
    <row r="404" spans="1:43" ht="15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</row>
    <row r="405" spans="1:43" ht="15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</row>
    <row r="406" spans="1:43" ht="15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</row>
    <row r="407" spans="1:43" ht="15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</row>
    <row r="408" spans="1:43" ht="15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</row>
    <row r="409" spans="1:43" ht="15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</row>
    <row r="410" spans="1:43" ht="15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</row>
    <row r="411" spans="1:43" ht="15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</row>
    <row r="412" spans="1:43" ht="15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</row>
    <row r="413" spans="1:43" ht="15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</row>
    <row r="414" spans="1:43" ht="15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</row>
    <row r="415" spans="1:43" ht="15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</row>
    <row r="416" spans="1:43" ht="15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</row>
    <row r="417" spans="1:43" ht="15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</row>
    <row r="418" spans="1:43" ht="15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</row>
    <row r="419" spans="1:43" ht="15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</row>
    <row r="420" spans="1:43" ht="15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</row>
    <row r="421" spans="1:43" ht="15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</row>
    <row r="422" spans="1:43" ht="15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</row>
    <row r="423" spans="1:43" ht="15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</row>
    <row r="424" spans="1:43" ht="15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</row>
    <row r="425" spans="1:43" ht="15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</row>
    <row r="426" spans="1:43" ht="15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</row>
    <row r="427" spans="1:43" ht="15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</row>
    <row r="428" spans="1:43" ht="15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</row>
    <row r="429" spans="1:43" ht="15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</row>
    <row r="430" spans="1:43" ht="15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</row>
    <row r="431" spans="1:43" ht="15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</row>
    <row r="432" spans="1:43" ht="15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</row>
    <row r="433" spans="1:43" ht="15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</row>
    <row r="434" spans="1:43" ht="15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</row>
    <row r="435" spans="1:43" ht="15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</row>
    <row r="436" spans="1:43" ht="15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</row>
    <row r="437" spans="1:43" ht="15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</row>
    <row r="438" spans="1:43" ht="15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</row>
    <row r="439" spans="1:43" ht="15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</row>
    <row r="440" spans="1:43" ht="15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</row>
    <row r="441" spans="1:43" ht="15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</row>
    <row r="442" spans="1:43" ht="15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</row>
    <row r="443" spans="1:43" ht="15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</row>
    <row r="444" spans="1:43" ht="15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</row>
    <row r="445" spans="1:43" ht="15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</row>
    <row r="446" spans="1:43" ht="15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</row>
    <row r="447" spans="1:43" ht="15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</row>
    <row r="448" spans="1:43" ht="15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</row>
    <row r="449" spans="1:43" ht="15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</row>
    <row r="450" spans="1:43" ht="15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</row>
    <row r="451" spans="1:43" ht="15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</row>
    <row r="452" spans="1:43" ht="15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</row>
    <row r="453" spans="1:43" ht="15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</row>
    <row r="454" spans="1:43" ht="15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</row>
    <row r="455" spans="1:43" ht="15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</row>
    <row r="456" spans="1:43" ht="15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</row>
    <row r="457" spans="1:43" ht="15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</row>
    <row r="458" spans="1:43" ht="15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</row>
    <row r="459" spans="1:43" ht="15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</row>
    <row r="460" spans="1:43" ht="15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</row>
    <row r="461" spans="1:43" ht="15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</row>
    <row r="462" spans="1:43" ht="15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</row>
    <row r="463" spans="1:43" ht="15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</row>
    <row r="464" spans="1:43" ht="15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</row>
    <row r="465" spans="1:43" ht="15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</row>
    <row r="466" spans="1:43" ht="15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</row>
    <row r="467" spans="1:43" ht="15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</row>
    <row r="468" spans="1:43" ht="15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</row>
    <row r="469" spans="1:43" ht="15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</row>
    <row r="470" spans="1:43" ht="15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</row>
    <row r="471" spans="1:43" ht="15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</row>
    <row r="472" spans="1:43" ht="15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</row>
    <row r="473" spans="1:43" ht="15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</row>
    <row r="474" spans="1:43" ht="15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</row>
    <row r="475" spans="1:43" ht="15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</row>
    <row r="476" spans="1:43" ht="15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</row>
    <row r="477" spans="1:43" ht="15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</row>
    <row r="478" spans="1:43" ht="15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</row>
    <row r="479" spans="1:43" ht="15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</row>
    <row r="480" spans="1:43" ht="15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</row>
    <row r="481" spans="1:43" ht="15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</row>
    <row r="482" spans="1:43" ht="15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</row>
    <row r="483" spans="1:43" ht="15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</row>
    <row r="484" spans="1:43" ht="15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</row>
    <row r="485" spans="1:43" ht="15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</row>
    <row r="486" spans="1:43" ht="15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</row>
    <row r="487" spans="1:43" ht="15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</row>
    <row r="488" spans="1:43" ht="15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</row>
    <row r="489" spans="1:43" ht="15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</row>
    <row r="490" spans="1:43" ht="15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</row>
    <row r="491" spans="1:43" ht="15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</row>
    <row r="492" spans="1:43" ht="15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</row>
    <row r="493" spans="1:43" ht="15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</row>
    <row r="494" spans="1:43" ht="15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</row>
    <row r="495" spans="1:43" ht="15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</row>
    <row r="496" spans="1:43" ht="15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</row>
    <row r="497" spans="1:43" ht="15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</row>
    <row r="498" spans="1:43" ht="15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</row>
    <row r="499" spans="1:43" ht="15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</row>
    <row r="500" spans="1:43" ht="15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</row>
    <row r="501" spans="1:43" ht="15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</row>
    <row r="502" spans="1:43" ht="15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</row>
    <row r="503" spans="1:43" ht="15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</row>
    <row r="504" spans="1:43" ht="15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</row>
    <row r="505" spans="1:43" ht="15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</row>
    <row r="506" spans="1:43" ht="15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</row>
    <row r="507" spans="1:43" ht="15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</row>
    <row r="508" spans="1:43" ht="15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</row>
    <row r="509" spans="1:43" ht="15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</row>
    <row r="510" spans="1:43" ht="15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</row>
    <row r="511" spans="1:43" ht="15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</row>
    <row r="512" spans="1:43" ht="15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</row>
    <row r="513" spans="1:43" ht="15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</row>
    <row r="514" spans="1:43" ht="15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</row>
    <row r="515" spans="1:43" ht="15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</row>
    <row r="516" spans="1:43" ht="15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</row>
    <row r="517" spans="1:43" ht="15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</row>
    <row r="518" spans="1:43" ht="15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</row>
    <row r="519" spans="1:43" ht="15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</row>
    <row r="520" spans="1:43" ht="15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</row>
    <row r="521" spans="1:43" ht="15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</row>
    <row r="522" spans="1:43" ht="15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</row>
    <row r="523" spans="1:43" ht="15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</row>
    <row r="524" spans="1:43" ht="15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</row>
    <row r="525" spans="1:43" ht="15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</row>
    <row r="526" spans="1:43" ht="15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</row>
    <row r="527" spans="1:43" ht="15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</row>
    <row r="528" spans="1:43" ht="15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</row>
    <row r="529" spans="1:43" ht="15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</row>
    <row r="530" spans="1:43" ht="15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</row>
    <row r="531" spans="1:43" ht="15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</row>
    <row r="532" spans="1:43" ht="15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</row>
    <row r="533" spans="1:43" ht="15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</row>
    <row r="534" spans="1:43" ht="15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</row>
    <row r="535" spans="1:43" ht="15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</row>
    <row r="536" spans="1:43" ht="15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</row>
    <row r="537" spans="1:43" ht="15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</row>
    <row r="538" spans="1:43" ht="15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</row>
    <row r="539" spans="1:43" ht="15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</row>
    <row r="540" spans="1:43" ht="15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</row>
    <row r="541" spans="1:43" ht="15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</row>
    <row r="542" spans="1:43" ht="15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</row>
    <row r="543" spans="1:43" ht="15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</row>
    <row r="544" spans="1:43" ht="15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</row>
    <row r="545" spans="1:43" ht="15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</row>
    <row r="546" spans="1:43" ht="15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</row>
    <row r="547" spans="1:43" ht="15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</row>
    <row r="548" spans="1:43" ht="15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</row>
    <row r="549" spans="1:43" ht="15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</row>
    <row r="550" spans="1:43" ht="15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</row>
    <row r="551" spans="1:43" ht="15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</row>
    <row r="552" spans="1:43" ht="15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</row>
    <row r="553" spans="1:43" ht="15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</row>
    <row r="554" spans="1:43" ht="15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</row>
    <row r="555" spans="1:43" ht="15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</row>
    <row r="556" spans="1:43" ht="15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</row>
    <row r="557" spans="1:43" ht="15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</row>
    <row r="558" spans="1:43" ht="15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</row>
    <row r="559" spans="1:43" ht="15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</row>
    <row r="560" spans="1:43" ht="15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</row>
    <row r="561" spans="1:43" ht="15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</row>
    <row r="562" spans="1:43" ht="15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</row>
    <row r="563" spans="1:43" ht="15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</row>
    <row r="564" spans="1:43" ht="15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</row>
    <row r="565" spans="1:43" ht="15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</row>
    <row r="566" spans="1:43" ht="15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</row>
    <row r="567" spans="1:43" ht="15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</row>
    <row r="568" spans="1:43" ht="15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</row>
    <row r="569" spans="1:43" ht="15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</row>
    <row r="570" spans="1:43" ht="15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</row>
    <row r="571" spans="1:43" ht="15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</row>
    <row r="572" spans="1:43" ht="15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</row>
    <row r="573" spans="1:43" ht="15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</row>
    <row r="574" spans="1:43" ht="15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</row>
    <row r="575" spans="1:43" ht="15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</row>
    <row r="576" spans="1:43" ht="15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</row>
    <row r="577" spans="1:43" ht="15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</row>
    <row r="578" spans="1:43" ht="15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</row>
    <row r="579" spans="1:43" ht="15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</row>
    <row r="580" spans="1:43" ht="15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</row>
    <row r="581" spans="1:43" ht="15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</row>
    <row r="582" spans="1:43" ht="15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</row>
    <row r="583" spans="1:43" ht="15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</row>
    <row r="584" spans="1:43" ht="15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</row>
    <row r="585" spans="1:43" ht="15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</row>
    <row r="586" spans="1:43" ht="15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</row>
    <row r="587" spans="1:43" ht="15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</row>
    <row r="588" spans="1:43" ht="15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</row>
    <row r="589" spans="1:43" ht="15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</row>
    <row r="590" spans="1:43" ht="15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</row>
    <row r="591" spans="1:43" ht="15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</row>
    <row r="592" spans="1:43" ht="15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</row>
    <row r="593" spans="1:43" ht="15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</row>
    <row r="594" spans="1:43" ht="15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</row>
    <row r="595" spans="1:43" ht="15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</row>
    <row r="596" spans="1:43" ht="15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</row>
    <row r="597" spans="1:43" ht="15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</row>
    <row r="598" spans="1:43" ht="15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</row>
    <row r="599" spans="1:43" ht="15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</row>
    <row r="600" spans="1:43" ht="15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</row>
    <row r="601" spans="1:43" ht="15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</row>
    <row r="602" spans="1:43" ht="15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</row>
    <row r="603" spans="1:43" ht="15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</row>
    <row r="604" spans="1:43" ht="15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</row>
    <row r="605" spans="1:43" ht="15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</row>
    <row r="606" spans="1:43" ht="15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</row>
    <row r="607" spans="1:43" ht="15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</row>
    <row r="608" spans="1:43" ht="15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</row>
    <row r="609" spans="1:43" ht="15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</row>
    <row r="610" spans="1:43" ht="15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</row>
    <row r="611" spans="1:43" ht="15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</row>
    <row r="612" spans="1:43" ht="15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</row>
    <row r="613" spans="1:43" ht="15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</row>
    <row r="614" spans="1:43" ht="15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</row>
    <row r="615" spans="1:43" ht="15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</row>
    <row r="616" spans="1:43" ht="15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</row>
    <row r="617" spans="1:43" ht="15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</row>
    <row r="618" spans="1:43" ht="15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</row>
    <row r="619" spans="1:43" ht="15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</row>
    <row r="620" spans="1:43" ht="15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</row>
    <row r="621" spans="1:43" ht="15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</row>
    <row r="622" spans="1:43" ht="15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</row>
    <row r="623" spans="1:43" ht="15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</row>
    <row r="624" spans="1:43" ht="15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</row>
    <row r="625" spans="1:43" ht="15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</row>
    <row r="626" spans="1:43" ht="15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</row>
    <row r="627" spans="1:43" ht="15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</row>
    <row r="628" spans="1:43" ht="15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</row>
    <row r="629" spans="1:43" ht="15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</row>
    <row r="630" spans="1:43" ht="15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</row>
    <row r="631" spans="1:43" ht="15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</row>
    <row r="632" spans="1:43" ht="15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</row>
    <row r="633" spans="1:43" ht="15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</row>
    <row r="634" spans="1:43" ht="15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</row>
    <row r="635" spans="1:43" ht="15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</row>
    <row r="636" spans="1:43" ht="15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</row>
    <row r="637" spans="1:43" ht="15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</row>
    <row r="638" spans="1:43" ht="15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</row>
    <row r="639" spans="1:43" ht="15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</row>
    <row r="640" spans="1:43" ht="15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</row>
    <row r="641" spans="1:43" ht="15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</row>
    <row r="642" spans="1:43" ht="15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</row>
    <row r="643" spans="1:43" ht="15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</row>
    <row r="644" spans="1:43" ht="15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</row>
    <row r="645" spans="1:43" ht="15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</row>
    <row r="646" spans="1:43" ht="15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</row>
    <row r="647" spans="1:43" ht="15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</row>
    <row r="648" spans="1:43" ht="15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</row>
    <row r="649" spans="1:43" ht="15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</row>
    <row r="650" spans="1:43" ht="15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</row>
    <row r="651" spans="1:43" ht="15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</row>
    <row r="652" spans="1:43" ht="15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</row>
    <row r="653" spans="1:43" ht="15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</row>
    <row r="654" spans="1:43" ht="15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</row>
    <row r="655" spans="1:43" ht="15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</row>
    <row r="656" spans="1:43" ht="15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</row>
    <row r="657" spans="1:43" ht="15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</row>
    <row r="658" spans="1:43" ht="15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</row>
    <row r="659" spans="1:43" ht="15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</row>
    <row r="660" spans="1:43" ht="15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</row>
    <row r="661" spans="1:43" ht="15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</row>
    <row r="662" spans="1:43" ht="15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</row>
    <row r="663" spans="1:43" ht="15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</row>
    <row r="664" spans="1:43" ht="15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</row>
    <row r="665" spans="1:43" ht="15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</row>
    <row r="666" spans="1:43" ht="15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</row>
    <row r="667" spans="1:43" ht="15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</row>
    <row r="668" spans="1:43" ht="15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</row>
    <row r="669" spans="1:43" ht="15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</row>
    <row r="670" spans="1:43" ht="15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</row>
    <row r="671" spans="1:43" ht="15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</row>
    <row r="672" spans="1:43" ht="15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</row>
    <row r="673" spans="1:43" ht="15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</row>
    <row r="674" spans="1:43" ht="15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</row>
    <row r="675" spans="1:43" ht="15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</row>
    <row r="676" spans="1:43" ht="15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</row>
    <row r="677" spans="1:43" ht="15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</row>
    <row r="678" spans="1:43" ht="15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</row>
    <row r="679" spans="1:43" ht="15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</row>
    <row r="680" spans="1:43" ht="15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</row>
    <row r="681" spans="1:43" ht="15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</row>
    <row r="682" spans="1:43" ht="15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</row>
    <row r="683" spans="1:43" ht="15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</row>
    <row r="684" spans="1:43" ht="15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</row>
    <row r="685" spans="1:43" ht="15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</row>
    <row r="686" spans="1:43" ht="15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</row>
    <row r="687" spans="1:43" ht="15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</row>
    <row r="688" spans="1:43" ht="15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</row>
    <row r="689" spans="1:43" ht="15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</row>
    <row r="690" spans="1:43" ht="15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</row>
    <row r="691" spans="1:43" ht="15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</row>
    <row r="692" spans="1:43" ht="15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</row>
    <row r="693" spans="1:43" ht="15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</row>
    <row r="694" spans="1:43" ht="15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</row>
    <row r="695" spans="1:43" ht="15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</row>
    <row r="696" spans="1:43" ht="15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</row>
    <row r="697" spans="1:43" ht="15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</row>
    <row r="698" spans="1:43" ht="15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</row>
    <row r="699" spans="1:43" ht="15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</row>
    <row r="700" spans="1:43" ht="15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</row>
    <row r="701" spans="1:43" ht="15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</row>
    <row r="702" spans="1:43" ht="15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</row>
    <row r="703" spans="1:43" ht="15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</row>
    <row r="704" spans="1:43" ht="15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</row>
    <row r="705" spans="1:43" ht="15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</row>
    <row r="706" spans="1:43" ht="15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</row>
    <row r="707" spans="1:43" ht="15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</row>
    <row r="708" spans="1:43" ht="15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</row>
    <row r="709" spans="1:43" ht="15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</row>
    <row r="710" spans="1:43" ht="15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</row>
    <row r="711" spans="1:43" ht="15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</row>
    <row r="712" spans="1:43" ht="15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</row>
    <row r="713" spans="1:43" ht="15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</row>
    <row r="714" spans="1:43" ht="15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</row>
    <row r="715" spans="1:43" ht="15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</row>
    <row r="716" spans="1:43" ht="15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</row>
    <row r="717" spans="1:43" ht="15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</row>
    <row r="718" spans="1:43" ht="15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</row>
    <row r="719" spans="1:43" ht="15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</row>
    <row r="720" spans="1:43" ht="15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</row>
    <row r="721" spans="1:43" ht="15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</row>
    <row r="722" spans="1:43" ht="15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</row>
    <row r="723" spans="1:43" ht="15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</row>
    <row r="724" spans="1:43" ht="15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</row>
    <row r="725" spans="1:43" ht="15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</row>
    <row r="726" spans="1:43" ht="15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</row>
    <row r="727" spans="1:43" ht="15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</row>
    <row r="728" spans="1:43" ht="15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</row>
    <row r="729" spans="1:43" ht="15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</row>
    <row r="730" spans="1:43" ht="15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</row>
    <row r="731" spans="1:43" ht="15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</row>
    <row r="732" spans="1:43" ht="15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</row>
    <row r="733" spans="1:43" ht="15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</row>
    <row r="734" spans="1:43" ht="15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</row>
    <row r="735" spans="1:43" ht="15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</row>
    <row r="736" spans="1:43" ht="15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</row>
    <row r="737" spans="1:43" ht="15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</row>
    <row r="738" spans="1:43" ht="15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</row>
    <row r="739" spans="1:43" ht="15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</row>
    <row r="740" spans="1:43" ht="15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</row>
    <row r="741" spans="1:43" ht="15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</row>
    <row r="742" spans="1:43" ht="15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</row>
    <row r="743" spans="1:43" ht="15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</row>
    <row r="744" spans="1:43" ht="15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</row>
    <row r="745" spans="1:43" ht="15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</row>
    <row r="746" spans="1:43" ht="15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</row>
    <row r="747" spans="1:43" ht="15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</row>
    <row r="748" spans="1:43" ht="15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</row>
    <row r="749" spans="1:43" ht="15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</row>
    <row r="750" spans="1:43" ht="15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</row>
    <row r="751" spans="1:43" ht="15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</row>
    <row r="752" spans="1:43" ht="15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</row>
    <row r="753" spans="1:43" ht="15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</row>
    <row r="754" spans="1:43" ht="15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</row>
    <row r="755" spans="1:43" ht="15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</row>
    <row r="756" spans="1:43" ht="15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</row>
    <row r="757" spans="1:43" ht="15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</row>
    <row r="758" spans="1:43" ht="15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</row>
    <row r="759" spans="1:43" ht="15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</row>
    <row r="760" spans="1:43" ht="15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</row>
    <row r="761" spans="1:43" ht="15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</row>
    <row r="762" spans="1:43" ht="15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</row>
    <row r="763" spans="1:43" ht="15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</row>
    <row r="764" spans="1:43" ht="15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</row>
    <row r="765" spans="1:43" ht="15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</row>
    <row r="766" spans="1:43" ht="15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</row>
    <row r="767" spans="1:43" ht="15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</row>
    <row r="768" spans="1:43" ht="15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</row>
    <row r="769" spans="1:43" ht="15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</row>
    <row r="770" spans="1:43" ht="15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</row>
    <row r="771" spans="1:43" ht="15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</row>
    <row r="772" spans="1:43" ht="15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</row>
    <row r="773" spans="1:43" ht="15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</row>
    <row r="774" spans="1:43" ht="15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</row>
    <row r="775" spans="1:43" ht="15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</row>
    <row r="776" spans="1:43" ht="15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</row>
    <row r="777" spans="1:43" ht="15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</row>
    <row r="778" spans="1:43" ht="15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</row>
    <row r="779" spans="1:43" ht="15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</row>
    <row r="780" spans="1:43" ht="15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</row>
    <row r="781" spans="1:43" ht="15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</row>
    <row r="782" spans="1:43" ht="15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</row>
    <row r="783" spans="1:43" ht="15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</row>
    <row r="784" spans="1:43" ht="15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</row>
    <row r="785" spans="1:43" ht="15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</row>
    <row r="786" spans="1:43" ht="15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</row>
    <row r="787" spans="1:43" ht="15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</row>
    <row r="788" spans="1:43" ht="15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</row>
    <row r="789" spans="1:43" ht="15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</row>
    <row r="790" spans="1:43" ht="15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</row>
    <row r="791" spans="1:43" ht="15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</row>
    <row r="792" spans="1:43" ht="15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</row>
    <row r="793" spans="1:43" ht="15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</row>
    <row r="794" spans="1:43" ht="15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</row>
    <row r="795" spans="1:43" ht="15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</row>
    <row r="796" spans="1:43" ht="15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</row>
    <row r="797" spans="1:43" ht="15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</row>
    <row r="798" spans="1:43" ht="15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</row>
    <row r="799" spans="1:43" ht="15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</row>
    <row r="800" spans="1:43" ht="15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</row>
    <row r="801" spans="1:43" ht="15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</row>
    <row r="802" spans="1:43" ht="15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</row>
    <row r="803" spans="1:43" ht="15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</row>
    <row r="804" spans="1:43" ht="15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</row>
    <row r="805" spans="1:43" ht="15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</row>
    <row r="806" spans="1:43" ht="15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</row>
    <row r="807" spans="1:43" ht="15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</row>
    <row r="808" spans="1:43" ht="15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</row>
    <row r="809" spans="1:43" ht="15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</row>
    <row r="810" spans="1:43" ht="15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</row>
    <row r="811" spans="1:43" ht="15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</row>
    <row r="812" spans="1:43" ht="15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</row>
    <row r="813" spans="1:43" ht="15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</row>
    <row r="814" spans="1:43" ht="15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</row>
    <row r="815" spans="1:43" ht="15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</row>
    <row r="816" spans="1:43" ht="15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</row>
    <row r="817" spans="1:43" ht="15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</row>
    <row r="818" spans="1:43" ht="15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</row>
    <row r="819" spans="1:43" ht="15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</row>
    <row r="820" spans="1:43" ht="15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</row>
    <row r="821" spans="1:43" ht="15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</row>
    <row r="822" spans="1:43" ht="15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</row>
    <row r="823" spans="1:43" ht="15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</row>
    <row r="824" spans="1:43" ht="15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</row>
    <row r="825" spans="1:43" ht="15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</row>
    <row r="826" spans="1:43" ht="15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</row>
    <row r="827" spans="1:43" ht="15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</row>
    <row r="828" spans="1:43" ht="15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</row>
    <row r="829" spans="1:43" ht="15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</row>
    <row r="830" spans="1:43" ht="15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</row>
    <row r="831" spans="1:43" ht="15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</row>
    <row r="832" spans="1:43" ht="15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</row>
    <row r="833" spans="1:43" ht="15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</row>
    <row r="834" spans="1:43" ht="15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</row>
    <row r="835" spans="1:43" ht="15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</row>
    <row r="836" spans="1:43" ht="15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</row>
    <row r="837" spans="1:43" ht="15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</row>
    <row r="838" spans="1:43" ht="15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</row>
    <row r="839" spans="1:43" ht="15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</row>
    <row r="840" spans="1:43" ht="15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</row>
    <row r="841" spans="1:43" ht="15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</row>
    <row r="842" spans="1:43" ht="15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</row>
    <row r="843" spans="1:43" ht="15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</row>
    <row r="844" spans="1:43" ht="15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</row>
    <row r="845" spans="1:43" ht="15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</row>
    <row r="846" spans="1:43" ht="15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</row>
    <row r="847" spans="1:43" ht="15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</row>
    <row r="848" spans="1:43" ht="15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</row>
    <row r="849" spans="1:43" ht="15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</row>
    <row r="850" spans="1:43" ht="15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</row>
    <row r="851" spans="1:43" ht="15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</row>
    <row r="852" spans="1:43" ht="15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</row>
    <row r="853" spans="1:43" ht="15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</row>
    <row r="854" spans="1:43" ht="15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</row>
    <row r="855" spans="1:43" ht="15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</row>
    <row r="856" spans="1:43" ht="15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</row>
    <row r="857" spans="1:43" ht="15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</row>
    <row r="858" spans="1:43" ht="15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</row>
    <row r="859" spans="1:43" ht="15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</row>
    <row r="860" spans="1:43" ht="15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</row>
    <row r="861" spans="1:43" ht="15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</row>
    <row r="862" spans="1:43" ht="15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</row>
    <row r="863" spans="1:43" ht="15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</row>
    <row r="864" spans="1:43" ht="15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</row>
    <row r="865" spans="1:43" ht="15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</row>
    <row r="866" spans="1:43" ht="15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</row>
    <row r="867" spans="1:43" ht="15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</row>
    <row r="868" spans="1:43" ht="15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</row>
    <row r="869" spans="1:43" ht="15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</row>
    <row r="870" spans="1:43" ht="15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</row>
    <row r="871" spans="1:43" ht="15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</row>
    <row r="872" spans="1:43" ht="15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</row>
    <row r="873" spans="1:43" ht="15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</row>
    <row r="874" spans="1:43" ht="15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</row>
    <row r="875" spans="1:43" ht="15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</row>
    <row r="876" spans="1:43" ht="15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</row>
    <row r="877" spans="1:43" ht="15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</row>
    <row r="878" spans="1:43" ht="15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</row>
    <row r="879" spans="1:43" ht="15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</row>
    <row r="880" spans="1:43" ht="15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</row>
    <row r="881" spans="1:43" ht="15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</row>
    <row r="882" spans="1:43" ht="15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</row>
    <row r="883" spans="1:43" ht="15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</row>
    <row r="884" spans="1:43" ht="15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</row>
    <row r="885" spans="1:43" ht="15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</row>
    <row r="886" spans="1:43" ht="15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</row>
    <row r="887" spans="1:43" ht="15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</row>
    <row r="888" spans="1:43" ht="15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</row>
    <row r="889" spans="1:43" ht="15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</row>
    <row r="890" spans="1:43" ht="15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</row>
    <row r="891" spans="1:43" ht="15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</row>
    <row r="892" spans="1:43" ht="15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</row>
    <row r="893" spans="1:43" ht="15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</row>
    <row r="894" spans="1:43" ht="15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</row>
    <row r="895" spans="1:43" ht="15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</row>
    <row r="896" spans="1:43" ht="15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</row>
    <row r="897" spans="1:43" ht="15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</row>
    <row r="898" spans="1:43" ht="15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</row>
    <row r="899" spans="1:43" ht="15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</row>
    <row r="900" spans="1:43" ht="15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</row>
    <row r="901" spans="1:43" ht="15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</row>
    <row r="902" spans="1:43" ht="15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</row>
    <row r="903" spans="1:43" ht="15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</row>
    <row r="904" spans="1:43" ht="15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</row>
    <row r="905" spans="1:43" ht="15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</row>
    <row r="906" spans="1:43" ht="15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</row>
    <row r="907" spans="1:43" ht="15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</row>
    <row r="908" spans="1:43" ht="15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</row>
    <row r="909" spans="1:43" ht="15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</row>
    <row r="910" spans="1:43" ht="15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</row>
    <row r="911" spans="1:43" ht="15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</row>
    <row r="912" spans="1:43" ht="15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</row>
    <row r="913" spans="1:43" ht="15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</row>
    <row r="914" spans="1:43" ht="15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</row>
    <row r="915" spans="1:43" ht="15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</row>
    <row r="916" spans="1:43" ht="15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</row>
    <row r="917" spans="1:43" ht="15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</row>
    <row r="918" spans="1:43" ht="15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</row>
    <row r="919" spans="1:43" ht="15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</row>
    <row r="920" spans="1:43" ht="15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</row>
    <row r="921" spans="1:43" ht="15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</row>
    <row r="922" spans="1:43" ht="15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</row>
    <row r="923" spans="1:43" ht="15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</row>
    <row r="924" spans="1:43" ht="15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</row>
    <row r="925" spans="1:43" ht="15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</row>
    <row r="926" spans="1:43" ht="15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</row>
    <row r="927" spans="1:43" ht="15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</row>
    <row r="928" spans="1:43" ht="15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</row>
    <row r="929" spans="1:43" ht="15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</row>
    <row r="930" spans="1:43" ht="15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</row>
    <row r="931" spans="1:43" ht="15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</row>
    <row r="932" spans="1:43" ht="15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</row>
    <row r="933" spans="1:43" ht="15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</row>
    <row r="934" spans="1:43" ht="15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</row>
    <row r="935" spans="1:43" ht="15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</row>
    <row r="936" spans="1:43" ht="15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</row>
    <row r="937" spans="1:43" ht="15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</row>
    <row r="938" spans="1:43" ht="15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</row>
    <row r="939" spans="1:43" ht="15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</row>
    <row r="940" spans="1:43" ht="15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</row>
    <row r="941" spans="1:43" ht="15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</row>
    <row r="942" spans="1:43" ht="15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</row>
    <row r="943" spans="1:43" ht="15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</row>
    <row r="944" spans="1:43" ht="15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</row>
    <row r="945" spans="1:43" ht="15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</row>
    <row r="946" spans="1:43" ht="15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</row>
    <row r="947" spans="1:43" ht="15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</row>
    <row r="948" spans="1:43" ht="15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</row>
    <row r="949" spans="1:43" ht="15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</row>
    <row r="950" spans="1:43" ht="15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</row>
    <row r="951" spans="1:43" ht="15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</row>
    <row r="952" spans="1:43" ht="15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</row>
    <row r="953" spans="1:43" ht="15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</row>
    <row r="954" spans="1:43" ht="15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</row>
    <row r="955" spans="1:43" ht="15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</row>
    <row r="956" spans="1:43" ht="15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</row>
    <row r="957" spans="1:43" ht="15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</row>
    <row r="958" spans="1:43" ht="15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</row>
    <row r="959" spans="1:43" ht="15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</row>
    <row r="960" spans="1:43" ht="15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</row>
    <row r="961" spans="1:43" ht="15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</row>
    <row r="962" spans="1:43" ht="15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</row>
    <row r="963" spans="1:43" ht="15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</row>
    <row r="964" spans="1:43" ht="15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</row>
    <row r="965" spans="1:43" ht="15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</row>
    <row r="966" spans="1:43" ht="15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</row>
    <row r="967" spans="1:43" ht="15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</row>
    <row r="968" spans="1:43" ht="15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</row>
    <row r="969" spans="1:43" ht="15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</row>
    <row r="970" spans="1:43" ht="15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</row>
    <row r="971" spans="1:43" ht="15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</row>
    <row r="972" spans="1:43" ht="15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</row>
    <row r="973" spans="1:43" ht="15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</row>
    <row r="974" spans="1:43" ht="15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</row>
    <row r="975" spans="1:43" ht="15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</row>
    <row r="976" spans="1:43" ht="15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</row>
    <row r="977" spans="1:43" ht="15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</row>
    <row r="978" spans="1:43" ht="15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</row>
    <row r="979" spans="1:43" ht="15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</row>
    <row r="980" spans="1:43" ht="15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</row>
    <row r="981" spans="1:43" ht="15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</row>
    <row r="982" spans="1:43" ht="15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</row>
    <row r="983" spans="1:43" ht="15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</row>
    <row r="984" spans="1:43" ht="15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</row>
    <row r="985" spans="1:43" ht="15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</row>
    <row r="986" spans="1:43" ht="15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</row>
    <row r="987" spans="1:43" ht="15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</row>
    <row r="988" spans="1:43" ht="15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</row>
    <row r="989" spans="1:43" ht="15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</row>
    <row r="990" spans="1:43" ht="15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</row>
    <row r="991" spans="1:43" ht="15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</row>
    <row r="992" spans="1:43" ht="15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</row>
    <row r="993" spans="1:43" ht="15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</row>
    <row r="994" spans="1:43" ht="15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</row>
    <row r="995" spans="1:43" ht="15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</row>
    <row r="996" spans="1:43" ht="15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</row>
    <row r="997" spans="1:43" ht="15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</row>
    <row r="998" spans="1:43" ht="15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</row>
    <row r="999" spans="1:43" ht="15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</row>
    <row r="1000" spans="1:43" ht="15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</row>
    <row r="1001" spans="1:43" ht="15.75" customHeight="1" x14ac:dyDescent="0.2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</row>
    <row r="1002" spans="1:43" ht="15.75" customHeight="1" x14ac:dyDescent="0.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</row>
    <row r="1003" spans="1:43" ht="15.75" customHeight="1" x14ac:dyDescent="0.2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</row>
    <row r="1004" spans="1:43" ht="15.75" customHeight="1" x14ac:dyDescent="0.2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</row>
    <row r="1005" spans="1:43" ht="15.75" customHeight="1" x14ac:dyDescent="0.2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</row>
    <row r="1006" spans="1:43" ht="15.75" customHeight="1" x14ac:dyDescent="0.2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</row>
    <row r="1007" spans="1:43" ht="15.75" customHeight="1" x14ac:dyDescent="0.2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</row>
    <row r="1008" spans="1:43" ht="15.75" customHeight="1" x14ac:dyDescent="0.2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</row>
  </sheetData>
  <printOptions horizontalCentered="1"/>
  <pageMargins left="0.70866141732283472" right="0.70866141732283472" top="0.74803149606299213" bottom="0.74803149606299213" header="0" footer="0"/>
  <pageSetup paperSize="9" scale="70" orientation="landscape"/>
  <headerFooter>
    <oddHeader>&amp;F</oddHeader>
    <oddFooter>&amp;L&amp;B Confidential&amp;B&amp;C&amp;D&amp;RPage &amp;P</oddFooter>
  </headerFooter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01356-4A51-1546-B630-5E38CD164B6A}">
  <sheetPr>
    <tabColor rgb="FF00B050"/>
    <pageSetUpPr fitToPage="1"/>
  </sheetPr>
  <dimension ref="A1:AQ1002"/>
  <sheetViews>
    <sheetView showGridLines="0" topLeftCell="A63" workbookViewId="0">
      <selection activeCell="A2" sqref="A2"/>
    </sheetView>
  </sheetViews>
  <sheetFormatPr baseColWidth="10" defaultColWidth="14.5" defaultRowHeight="15" customHeight="1" x14ac:dyDescent="0.2"/>
  <cols>
    <col min="1" max="1" width="72" style="131" customWidth="1"/>
    <col min="2" max="2" width="15.1640625" style="131" customWidth="1"/>
    <col min="3" max="3" width="13" style="131" customWidth="1"/>
    <col min="4" max="4" width="14.6640625" style="131" customWidth="1"/>
    <col min="5" max="5" width="18.33203125" style="131" customWidth="1"/>
    <col min="6" max="6" width="5.6640625" style="132" customWidth="1"/>
    <col min="7" max="7" width="14.6640625" style="242" customWidth="1"/>
    <col min="8" max="8" width="7.1640625" style="131" customWidth="1"/>
    <col min="9" max="9" width="3.83203125" style="131" customWidth="1"/>
    <col min="10" max="10" width="7.6640625" style="131" customWidth="1"/>
    <col min="11" max="11" width="0.33203125" style="243" customWidth="1"/>
    <col min="12" max="12" width="10.5" style="244" customWidth="1"/>
    <col min="13" max="13" width="10.5" style="245" customWidth="1"/>
    <col min="14" max="14" width="13.1640625" style="131" customWidth="1"/>
    <col min="15" max="15" width="10" style="131" customWidth="1"/>
    <col min="16" max="17" width="13.33203125" style="131" customWidth="1"/>
    <col min="18" max="18" width="7" style="131" customWidth="1"/>
    <col min="19" max="19" width="12.33203125" style="131" customWidth="1"/>
    <col min="20" max="20" width="6.5" style="131" customWidth="1"/>
    <col min="21" max="21" width="11" style="131" customWidth="1"/>
    <col min="22" max="22" width="6.5" style="131" customWidth="1"/>
    <col min="23" max="23" width="11" style="131" customWidth="1"/>
    <col min="24" max="24" width="6.5" style="131" customWidth="1"/>
    <col min="25" max="25" width="12.33203125" style="131" customWidth="1"/>
    <col min="26" max="26" width="6.5" style="131" customWidth="1"/>
    <col min="27" max="27" width="11" style="131" customWidth="1"/>
    <col min="28" max="28" width="5.6640625" style="131" customWidth="1"/>
    <col min="29" max="29" width="11" style="131" customWidth="1"/>
    <col min="30" max="30" width="5.6640625" style="131" customWidth="1"/>
    <col min="31" max="31" width="11" style="131" customWidth="1"/>
    <col min="32" max="32" width="5.6640625" style="131" customWidth="1"/>
    <col min="33" max="16384" width="14.5" style="131"/>
  </cols>
  <sheetData>
    <row r="1" spans="1:43" ht="22" customHeight="1" x14ac:dyDescent="0.3">
      <c r="A1" s="262" t="s">
        <v>331</v>
      </c>
      <c r="B1" s="127"/>
      <c r="C1" s="127"/>
      <c r="D1" s="127"/>
      <c r="E1" s="127"/>
      <c r="F1" s="127"/>
      <c r="G1" s="128"/>
      <c r="H1" s="127"/>
      <c r="I1" s="127"/>
      <c r="J1" s="127"/>
      <c r="K1" s="127"/>
      <c r="L1" s="129"/>
      <c r="M1" s="130"/>
    </row>
    <row r="2" spans="1:43" ht="22" customHeight="1" x14ac:dyDescent="0.25">
      <c r="A2" s="384" t="s">
        <v>370</v>
      </c>
      <c r="F2" s="131"/>
      <c r="G2" s="133"/>
      <c r="K2" s="131"/>
      <c r="L2" s="134"/>
      <c r="M2" s="130"/>
    </row>
    <row r="3" spans="1:43" ht="22" customHeight="1" x14ac:dyDescent="0.25">
      <c r="A3" s="353" t="s">
        <v>374</v>
      </c>
      <c r="B3" s="135"/>
      <c r="C3" s="135"/>
      <c r="D3" s="136"/>
      <c r="E3" s="136"/>
      <c r="F3" s="136"/>
      <c r="G3" s="137"/>
      <c r="H3" s="138"/>
      <c r="I3" s="138"/>
      <c r="J3" s="139"/>
      <c r="K3" s="139"/>
      <c r="L3" s="140"/>
      <c r="M3" s="141"/>
      <c r="N3" s="136"/>
      <c r="O3" s="139"/>
      <c r="P3" s="142"/>
      <c r="Q3" s="142"/>
      <c r="R3" s="143"/>
      <c r="S3" s="142"/>
      <c r="T3" s="142"/>
      <c r="U3" s="142"/>
      <c r="V3" s="142"/>
      <c r="W3" s="142"/>
      <c r="X3" s="142"/>
      <c r="Y3" s="142"/>
      <c r="Z3" s="142"/>
      <c r="AA3" s="142"/>
      <c r="AB3" s="143"/>
      <c r="AC3" s="142"/>
      <c r="AD3" s="143"/>
      <c r="AE3" s="142"/>
      <c r="AF3" s="143"/>
    </row>
    <row r="4" spans="1:43" ht="22" customHeight="1" x14ac:dyDescent="0.25">
      <c r="A4" s="353"/>
      <c r="B4" s="135"/>
      <c r="C4" s="135"/>
      <c r="D4" s="136"/>
      <c r="E4" s="136"/>
      <c r="F4" s="136"/>
      <c r="G4" s="137"/>
      <c r="H4" s="138"/>
      <c r="I4" s="138"/>
      <c r="J4" s="139"/>
      <c r="K4" s="139"/>
      <c r="L4" s="354"/>
      <c r="M4" s="141"/>
      <c r="N4" s="136"/>
      <c r="O4" s="139"/>
      <c r="P4" s="142"/>
      <c r="Q4" s="142"/>
      <c r="R4" s="143"/>
      <c r="S4" s="142"/>
      <c r="T4" s="142"/>
      <c r="U4" s="142"/>
      <c r="V4" s="142"/>
      <c r="W4" s="142"/>
      <c r="X4" s="142"/>
      <c r="Y4" s="142"/>
      <c r="Z4" s="142"/>
      <c r="AA4" s="142"/>
      <c r="AB4" s="143"/>
      <c r="AC4" s="142"/>
      <c r="AD4" s="143"/>
      <c r="AE4" s="142"/>
      <c r="AF4" s="143"/>
    </row>
    <row r="5" spans="1:43" s="290" customFormat="1" ht="14" x14ac:dyDescent="0.2">
      <c r="A5" s="291" t="s">
        <v>335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118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292"/>
      <c r="AI5" s="292"/>
      <c r="AJ5" s="292"/>
      <c r="AK5" s="292"/>
      <c r="AL5" s="292"/>
      <c r="AM5" s="292"/>
      <c r="AN5" s="292"/>
      <c r="AO5" s="292"/>
      <c r="AP5" s="292"/>
      <c r="AQ5" s="292"/>
    </row>
    <row r="6" spans="1:43" ht="16" thickBot="1" x14ac:dyDescent="0.25">
      <c r="A6" s="146"/>
      <c r="B6" s="145"/>
      <c r="C6" s="135"/>
      <c r="D6" s="147"/>
      <c r="E6" s="148"/>
      <c r="F6" s="148"/>
      <c r="G6" s="149" t="s">
        <v>61</v>
      </c>
      <c r="H6" s="150" t="s">
        <v>60</v>
      </c>
      <c r="I6" s="151"/>
      <c r="J6" s="152" t="s">
        <v>59</v>
      </c>
      <c r="K6" s="153"/>
      <c r="L6" s="154" t="s">
        <v>298</v>
      </c>
      <c r="M6" s="155"/>
      <c r="N6" s="156"/>
      <c r="O6" s="157"/>
      <c r="P6" s="142"/>
      <c r="Q6" s="142"/>
      <c r="R6" s="143"/>
      <c r="S6" s="142"/>
      <c r="T6" s="142"/>
      <c r="U6" s="142"/>
      <c r="V6" s="142"/>
      <c r="W6" s="142"/>
      <c r="X6" s="142"/>
      <c r="Y6" s="142"/>
      <c r="Z6" s="142"/>
      <c r="AA6" s="142"/>
      <c r="AB6" s="143"/>
      <c r="AC6" s="142"/>
      <c r="AD6" s="143"/>
      <c r="AE6" s="142"/>
      <c r="AF6" s="143"/>
    </row>
    <row r="7" spans="1:43" ht="16" x14ac:dyDescent="0.2">
      <c r="A7" s="158" t="s">
        <v>58</v>
      </c>
      <c r="B7" s="159" t="s">
        <v>57</v>
      </c>
      <c r="C7" s="159" t="s">
        <v>56</v>
      </c>
      <c r="D7" s="160" t="s">
        <v>55</v>
      </c>
      <c r="E7" s="161" t="s">
        <v>4</v>
      </c>
      <c r="F7" s="162"/>
      <c r="G7" s="163"/>
      <c r="H7" s="138"/>
      <c r="I7" s="138"/>
      <c r="J7" s="139"/>
      <c r="K7" s="164"/>
      <c r="L7" s="165"/>
      <c r="M7" s="141"/>
      <c r="N7" s="166"/>
      <c r="O7" s="139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</row>
    <row r="8" spans="1:43" x14ac:dyDescent="0.2">
      <c r="A8" s="167" t="s">
        <v>54</v>
      </c>
      <c r="B8" s="168"/>
      <c r="C8" s="169"/>
      <c r="D8" s="170"/>
      <c r="E8" s="171"/>
      <c r="F8" s="172"/>
      <c r="G8" s="173">
        <f>SUM(E9:E12)</f>
        <v>3661818.9113355777</v>
      </c>
      <c r="H8" s="174">
        <f>G8/$E$77</f>
        <v>0.43892394474109747</v>
      </c>
      <c r="I8" s="174"/>
      <c r="J8" s="175">
        <f>(G8/$B$9)/1000</f>
        <v>0.30540608101214162</v>
      </c>
      <c r="K8" s="176"/>
      <c r="L8" s="177"/>
      <c r="M8" s="141"/>
      <c r="N8" s="136"/>
      <c r="O8" s="139"/>
      <c r="P8" s="142"/>
      <c r="Q8" s="142"/>
      <c r="R8" s="143"/>
      <c r="S8" s="142"/>
      <c r="T8" s="142"/>
      <c r="U8" s="142"/>
      <c r="V8" s="142"/>
      <c r="W8" s="142"/>
      <c r="X8" s="142"/>
      <c r="Y8" s="142"/>
      <c r="Z8" s="142"/>
      <c r="AA8" s="142"/>
      <c r="AB8" s="143"/>
      <c r="AC8" s="142"/>
      <c r="AD8" s="143"/>
      <c r="AE8" s="142"/>
      <c r="AF8" s="143"/>
    </row>
    <row r="9" spans="1:43" x14ac:dyDescent="0.2">
      <c r="A9" s="144" t="s">
        <v>319</v>
      </c>
      <c r="B9" s="293">
        <f>Sizing!Q46</f>
        <v>11990</v>
      </c>
      <c r="C9" s="179" t="s">
        <v>45</v>
      </c>
      <c r="D9" s="299">
        <v>0.28499999999999998</v>
      </c>
      <c r="E9" s="181">
        <f>B9*D9*1000</f>
        <v>3417149.9999999995</v>
      </c>
      <c r="F9" s="182"/>
      <c r="G9" s="163"/>
      <c r="H9" s="138"/>
      <c r="I9" s="138"/>
      <c r="J9" s="139"/>
      <c r="K9" s="164"/>
      <c r="L9" s="165">
        <v>0.9</v>
      </c>
      <c r="M9" s="141"/>
      <c r="N9" s="136"/>
      <c r="O9" s="139"/>
      <c r="P9" s="183"/>
      <c r="Q9" s="183"/>
      <c r="R9" s="143"/>
      <c r="S9" s="183"/>
      <c r="T9" s="143"/>
      <c r="U9" s="183"/>
      <c r="V9" s="143"/>
      <c r="W9" s="183"/>
      <c r="X9" s="143"/>
      <c r="Y9" s="183"/>
      <c r="Z9" s="143"/>
      <c r="AA9" s="183"/>
      <c r="AB9" s="143"/>
      <c r="AC9" s="183"/>
      <c r="AD9" s="143"/>
      <c r="AE9" s="183"/>
      <c r="AF9" s="143"/>
    </row>
    <row r="10" spans="1:43" x14ac:dyDescent="0.2">
      <c r="A10" s="144" t="s">
        <v>53</v>
      </c>
      <c r="B10" s="293">
        <f>1000*B9/660</f>
        <v>18166.666666666668</v>
      </c>
      <c r="C10" s="179"/>
      <c r="D10" s="180"/>
      <c r="E10" s="181"/>
      <c r="F10" s="182"/>
      <c r="G10" s="163"/>
      <c r="H10" s="138"/>
      <c r="I10" s="138"/>
      <c r="J10" s="139"/>
      <c r="K10" s="164"/>
      <c r="L10" s="165"/>
      <c r="M10" s="141"/>
      <c r="N10" s="136"/>
      <c r="O10" s="139"/>
      <c r="P10" s="183"/>
      <c r="Q10" s="183"/>
      <c r="R10" s="143"/>
      <c r="S10" s="183"/>
      <c r="T10" s="143"/>
      <c r="U10" s="183"/>
      <c r="V10" s="143"/>
      <c r="W10" s="183"/>
      <c r="X10" s="143"/>
      <c r="Y10" s="183"/>
      <c r="Z10" s="143"/>
      <c r="AA10" s="183"/>
      <c r="AB10" s="143"/>
      <c r="AC10" s="183"/>
      <c r="AD10" s="143"/>
      <c r="AE10" s="183"/>
      <c r="AF10" s="143"/>
    </row>
    <row r="11" spans="1:43" x14ac:dyDescent="0.2">
      <c r="A11" s="144" t="s">
        <v>43</v>
      </c>
      <c r="B11" s="294">
        <f>B10/594</f>
        <v>30.583613916947254</v>
      </c>
      <c r="C11" s="179" t="s">
        <v>42</v>
      </c>
      <c r="D11" s="297">
        <v>8000</v>
      </c>
      <c r="E11" s="186">
        <f>B11*D11</f>
        <v>244668.91133557804</v>
      </c>
      <c r="F11" s="182"/>
      <c r="G11" s="163"/>
      <c r="H11" s="138"/>
      <c r="I11" s="138"/>
      <c r="J11" s="139"/>
      <c r="K11" s="164"/>
      <c r="L11" s="165">
        <v>0.5</v>
      </c>
      <c r="M11" s="141"/>
      <c r="N11" s="136"/>
      <c r="O11" s="139"/>
      <c r="P11" s="142"/>
      <c r="Q11" s="142"/>
      <c r="R11" s="143"/>
      <c r="S11" s="142"/>
      <c r="T11" s="143"/>
      <c r="U11" s="142"/>
      <c r="V11" s="143"/>
      <c r="W11" s="142"/>
      <c r="X11" s="143"/>
      <c r="Y11" s="142"/>
      <c r="Z11" s="143"/>
      <c r="AA11" s="142"/>
      <c r="AB11" s="143"/>
      <c r="AC11" s="142"/>
      <c r="AD11" s="143"/>
      <c r="AE11" s="142"/>
      <c r="AF11" s="143"/>
    </row>
    <row r="12" spans="1:43" x14ac:dyDescent="0.2">
      <c r="A12" s="144"/>
      <c r="B12" s="187"/>
      <c r="C12" s="179"/>
      <c r="D12" s="180"/>
      <c r="E12" s="181"/>
      <c r="F12" s="182"/>
      <c r="G12" s="163"/>
      <c r="H12" s="138"/>
      <c r="I12" s="138"/>
      <c r="J12" s="139"/>
      <c r="K12" s="164"/>
      <c r="L12" s="165"/>
      <c r="M12" s="141"/>
      <c r="N12" s="136"/>
      <c r="O12" s="139"/>
      <c r="P12" s="183"/>
      <c r="Q12" s="183"/>
      <c r="R12" s="143"/>
      <c r="S12" s="183"/>
      <c r="T12" s="143"/>
      <c r="U12" s="183"/>
      <c r="V12" s="143"/>
      <c r="W12" s="183"/>
      <c r="X12" s="143"/>
      <c r="Y12" s="183"/>
      <c r="Z12" s="143"/>
      <c r="AA12" s="183"/>
      <c r="AB12" s="143"/>
      <c r="AC12" s="183"/>
      <c r="AD12" s="143"/>
      <c r="AE12" s="183"/>
      <c r="AF12" s="143"/>
    </row>
    <row r="13" spans="1:43" x14ac:dyDescent="0.2">
      <c r="A13" s="167" t="s">
        <v>1</v>
      </c>
      <c r="B13" s="188"/>
      <c r="C13" s="169"/>
      <c r="D13" s="170"/>
      <c r="E13" s="171"/>
      <c r="F13" s="172"/>
      <c r="G13" s="173">
        <f>SUM(E14:E16)</f>
        <v>306650</v>
      </c>
      <c r="H13" s="174">
        <f>G13/$E$77</f>
        <v>3.6756604003054381E-2</v>
      </c>
      <c r="I13" s="174"/>
      <c r="J13" s="175">
        <f>(G13/$B$9)/1000</f>
        <v>2.5575479566305254E-2</v>
      </c>
      <c r="K13" s="176"/>
      <c r="L13" s="177"/>
      <c r="M13" s="141"/>
      <c r="N13" s="136"/>
      <c r="O13" s="139"/>
      <c r="P13" s="142"/>
      <c r="Q13" s="142"/>
      <c r="R13" s="143"/>
      <c r="S13" s="142"/>
      <c r="T13" s="143"/>
      <c r="U13" s="142"/>
      <c r="V13" s="143"/>
      <c r="W13" s="142"/>
      <c r="X13" s="143"/>
      <c r="Y13" s="142"/>
      <c r="Z13" s="143"/>
      <c r="AA13" s="142"/>
      <c r="AB13" s="143"/>
      <c r="AC13" s="142"/>
      <c r="AD13" s="143"/>
      <c r="AE13" s="142"/>
      <c r="AF13" s="143"/>
    </row>
    <row r="14" spans="1:43" x14ac:dyDescent="0.2">
      <c r="A14" s="189" t="s">
        <v>320</v>
      </c>
      <c r="B14" s="293">
        <v>30</v>
      </c>
      <c r="C14" s="179" t="s">
        <v>6</v>
      </c>
      <c r="D14" s="300">
        <f>Prices!E18</f>
        <v>9775</v>
      </c>
      <c r="E14" s="181">
        <f>B14*D14</f>
        <v>293250</v>
      </c>
      <c r="F14" s="182"/>
      <c r="G14" s="163"/>
      <c r="H14" s="138"/>
      <c r="I14" s="138"/>
      <c r="J14" s="139"/>
      <c r="K14" s="164"/>
      <c r="L14" s="165">
        <v>0.75</v>
      </c>
      <c r="M14" s="141"/>
      <c r="N14" s="136"/>
      <c r="O14" s="139"/>
      <c r="P14" s="142"/>
      <c r="Q14" s="142"/>
      <c r="R14" s="143"/>
      <c r="S14" s="142"/>
      <c r="T14" s="143"/>
      <c r="U14" s="142"/>
      <c r="V14" s="143"/>
      <c r="W14" s="142"/>
      <c r="X14" s="143"/>
      <c r="Y14" s="142"/>
      <c r="Z14" s="143"/>
      <c r="AA14" s="142"/>
      <c r="AB14" s="143"/>
      <c r="AC14" s="142"/>
      <c r="AD14" s="143"/>
      <c r="AE14" s="142"/>
      <c r="AF14" s="143"/>
    </row>
    <row r="15" spans="1:43" x14ac:dyDescent="0.2">
      <c r="A15" s="189" t="s">
        <v>323</v>
      </c>
      <c r="B15" s="293">
        <v>1</v>
      </c>
      <c r="C15" s="179" t="s">
        <v>51</v>
      </c>
      <c r="D15" s="180">
        <v>5400</v>
      </c>
      <c r="E15" s="181">
        <f>B15*D15</f>
        <v>5400</v>
      </c>
      <c r="F15" s="182"/>
      <c r="G15" s="163"/>
      <c r="H15" s="138"/>
      <c r="I15" s="138"/>
      <c r="J15" s="139"/>
      <c r="K15" s="164"/>
      <c r="L15" s="165"/>
      <c r="M15" s="141"/>
      <c r="N15" s="136"/>
      <c r="O15" s="139"/>
      <c r="P15" s="183"/>
      <c r="Q15" s="183"/>
      <c r="R15" s="143"/>
      <c r="S15" s="183"/>
      <c r="T15" s="143"/>
      <c r="U15" s="183"/>
      <c r="V15" s="143"/>
      <c r="W15" s="183"/>
      <c r="X15" s="143"/>
      <c r="Y15" s="183"/>
      <c r="Z15" s="143"/>
      <c r="AA15" s="183"/>
      <c r="AB15" s="143"/>
      <c r="AC15" s="183"/>
      <c r="AD15" s="143"/>
      <c r="AE15" s="183"/>
      <c r="AF15" s="143"/>
    </row>
    <row r="16" spans="1:43" x14ac:dyDescent="0.2">
      <c r="A16" s="144" t="s">
        <v>43</v>
      </c>
      <c r="B16" s="293">
        <v>1</v>
      </c>
      <c r="C16" s="179" t="s">
        <v>42</v>
      </c>
      <c r="D16" s="180">
        <v>8000</v>
      </c>
      <c r="E16" s="181">
        <f>B16*D16</f>
        <v>8000</v>
      </c>
      <c r="F16" s="182"/>
      <c r="G16" s="163"/>
      <c r="H16" s="138"/>
      <c r="I16" s="138"/>
      <c r="J16" s="139"/>
      <c r="K16" s="164"/>
      <c r="L16" s="165">
        <v>0.5</v>
      </c>
      <c r="M16" s="141"/>
      <c r="N16" s="136"/>
      <c r="O16" s="139"/>
      <c r="P16" s="183"/>
      <c r="Q16" s="183"/>
      <c r="R16" s="143"/>
      <c r="S16" s="183"/>
      <c r="T16" s="143"/>
      <c r="U16" s="183"/>
      <c r="V16" s="143"/>
      <c r="W16" s="183"/>
      <c r="X16" s="143"/>
      <c r="Y16" s="183"/>
      <c r="Z16" s="143"/>
      <c r="AA16" s="183"/>
      <c r="AB16" s="143"/>
      <c r="AC16" s="183"/>
      <c r="AD16" s="143"/>
      <c r="AE16" s="183"/>
      <c r="AF16" s="143"/>
    </row>
    <row r="17" spans="1:32" x14ac:dyDescent="0.2">
      <c r="B17" s="190"/>
      <c r="C17" s="190"/>
      <c r="D17" s="190"/>
      <c r="E17" s="190"/>
      <c r="F17" s="190"/>
      <c r="G17" s="190"/>
      <c r="K17" s="190"/>
      <c r="L17" s="190"/>
      <c r="M17" s="191"/>
      <c r="N17" s="136"/>
      <c r="O17" s="139"/>
      <c r="P17" s="183"/>
      <c r="Q17" s="183"/>
      <c r="R17" s="143"/>
      <c r="S17" s="183"/>
      <c r="T17" s="143"/>
      <c r="U17" s="183"/>
      <c r="V17" s="143"/>
      <c r="W17" s="183"/>
      <c r="X17" s="143"/>
      <c r="Y17" s="183"/>
      <c r="Z17" s="143"/>
      <c r="AA17" s="183"/>
      <c r="AB17" s="143"/>
      <c r="AC17" s="183"/>
      <c r="AD17" s="143"/>
      <c r="AE17" s="183"/>
      <c r="AF17" s="143"/>
    </row>
    <row r="18" spans="1:32" x14ac:dyDescent="0.2">
      <c r="A18" s="167" t="s">
        <v>52</v>
      </c>
      <c r="B18" s="188"/>
      <c r="C18" s="169"/>
      <c r="D18" s="170"/>
      <c r="E18" s="171"/>
      <c r="F18" s="172"/>
      <c r="G18" s="173">
        <f>SUM(E19:E22)</f>
        <v>233000</v>
      </c>
      <c r="H18" s="174">
        <f>G18/$E$77</f>
        <v>2.7928546332012624E-2</v>
      </c>
      <c r="I18" s="174"/>
      <c r="J18" s="175">
        <f>(G18/$B$9)/1000</f>
        <v>1.9432860717264386E-2</v>
      </c>
      <c r="K18" s="176"/>
      <c r="L18" s="177"/>
      <c r="M18" s="141"/>
      <c r="N18" s="136"/>
      <c r="O18" s="139"/>
      <c r="P18" s="142"/>
      <c r="Q18" s="142"/>
      <c r="R18" s="143"/>
      <c r="S18" s="142"/>
      <c r="T18" s="143"/>
      <c r="U18" s="142"/>
      <c r="V18" s="143"/>
      <c r="W18" s="142"/>
      <c r="X18" s="143"/>
      <c r="Y18" s="142"/>
      <c r="Z18" s="143"/>
      <c r="AA18" s="142"/>
      <c r="AB18" s="143"/>
      <c r="AC18" s="142"/>
      <c r="AD18" s="143"/>
      <c r="AE18" s="142"/>
      <c r="AF18" s="143"/>
    </row>
    <row r="19" spans="1:32" x14ac:dyDescent="0.2">
      <c r="A19" s="144" t="s">
        <v>332</v>
      </c>
      <c r="B19" s="295">
        <v>1</v>
      </c>
      <c r="C19" s="179" t="s">
        <v>51</v>
      </c>
      <c r="D19" s="180">
        <v>200000</v>
      </c>
      <c r="E19" s="181">
        <f>B19*D19</f>
        <v>200000</v>
      </c>
      <c r="F19" s="182"/>
      <c r="G19" s="163"/>
      <c r="H19" s="138"/>
      <c r="I19" s="138"/>
      <c r="J19" s="139"/>
      <c r="K19" s="164"/>
      <c r="L19" s="165">
        <v>0.75</v>
      </c>
      <c r="M19" s="141"/>
      <c r="N19" s="136"/>
      <c r="O19" s="139"/>
      <c r="P19" s="183"/>
      <c r="Q19" s="183"/>
      <c r="R19" s="143"/>
      <c r="S19" s="183"/>
      <c r="T19" s="143"/>
      <c r="U19" s="183"/>
      <c r="V19" s="143"/>
      <c r="W19" s="183"/>
      <c r="X19" s="143"/>
      <c r="Y19" s="183"/>
      <c r="Z19" s="143"/>
      <c r="AA19" s="183"/>
      <c r="AB19" s="143"/>
      <c r="AC19" s="183"/>
      <c r="AD19" s="143"/>
      <c r="AE19" s="183"/>
      <c r="AF19" s="143"/>
    </row>
    <row r="20" spans="1:32" x14ac:dyDescent="0.2">
      <c r="A20" s="144" t="s">
        <v>43</v>
      </c>
      <c r="B20" s="295">
        <v>1</v>
      </c>
      <c r="C20" s="179" t="s">
        <v>42</v>
      </c>
      <c r="D20" s="180">
        <v>8000</v>
      </c>
      <c r="E20" s="181">
        <f>B20*D20</f>
        <v>8000</v>
      </c>
      <c r="F20" s="182"/>
      <c r="G20" s="163"/>
      <c r="H20" s="138"/>
      <c r="I20" s="138"/>
      <c r="J20" s="139"/>
      <c r="K20" s="164"/>
      <c r="L20" s="165">
        <v>0.5</v>
      </c>
      <c r="M20" s="141"/>
      <c r="N20" s="136"/>
      <c r="O20" s="139"/>
      <c r="P20" s="142"/>
      <c r="Q20" s="142"/>
      <c r="R20" s="143"/>
      <c r="S20" s="142"/>
      <c r="T20" s="143"/>
      <c r="U20" s="142"/>
      <c r="V20" s="143"/>
      <c r="W20" s="142"/>
      <c r="X20" s="143"/>
      <c r="Y20" s="142"/>
      <c r="Z20" s="143"/>
      <c r="AA20" s="142"/>
      <c r="AB20" s="143"/>
      <c r="AC20" s="142"/>
      <c r="AD20" s="143"/>
      <c r="AE20" s="142"/>
      <c r="AF20" s="143"/>
    </row>
    <row r="21" spans="1:32" x14ac:dyDescent="0.2">
      <c r="A21" s="144" t="s">
        <v>293</v>
      </c>
      <c r="B21" s="178"/>
      <c r="C21" s="179"/>
      <c r="D21" s="180"/>
      <c r="E21" s="181">
        <v>25000</v>
      </c>
      <c r="F21" s="182"/>
      <c r="G21" s="163"/>
      <c r="H21" s="138"/>
      <c r="I21" s="138"/>
      <c r="J21" s="139"/>
      <c r="K21" s="164"/>
      <c r="L21" s="165">
        <v>0.5</v>
      </c>
      <c r="M21" s="141"/>
      <c r="N21" s="136"/>
      <c r="O21" s="139"/>
      <c r="P21" s="142"/>
      <c r="Q21" s="142"/>
      <c r="R21" s="143"/>
      <c r="S21" s="142"/>
      <c r="T21" s="143"/>
      <c r="U21" s="142"/>
      <c r="V21" s="143"/>
      <c r="W21" s="142"/>
      <c r="X21" s="143"/>
      <c r="Y21" s="142"/>
      <c r="Z21" s="143"/>
      <c r="AA21" s="142"/>
      <c r="AB21" s="143"/>
      <c r="AC21" s="142"/>
      <c r="AD21" s="143"/>
      <c r="AE21" s="142"/>
      <c r="AF21" s="143"/>
    </row>
    <row r="22" spans="1:32" x14ac:dyDescent="0.2">
      <c r="A22" s="144"/>
      <c r="B22" s="178"/>
      <c r="C22" s="179"/>
      <c r="D22" s="180"/>
      <c r="E22" s="181"/>
      <c r="F22" s="182"/>
      <c r="G22" s="163"/>
      <c r="H22" s="138"/>
      <c r="I22" s="138"/>
      <c r="J22" s="139"/>
      <c r="K22" s="164"/>
      <c r="L22" s="165"/>
      <c r="M22" s="141"/>
      <c r="N22" s="136"/>
      <c r="O22" s="139"/>
      <c r="P22" s="142"/>
      <c r="Q22" s="142"/>
      <c r="R22" s="143"/>
      <c r="S22" s="142"/>
      <c r="T22" s="143"/>
      <c r="U22" s="142"/>
      <c r="V22" s="143"/>
      <c r="W22" s="142"/>
      <c r="X22" s="143"/>
      <c r="Y22" s="142"/>
      <c r="Z22" s="143"/>
      <c r="AA22" s="142"/>
      <c r="AB22" s="143"/>
      <c r="AC22" s="142"/>
      <c r="AD22" s="143"/>
      <c r="AE22" s="142"/>
      <c r="AF22" s="143"/>
    </row>
    <row r="23" spans="1:32" x14ac:dyDescent="0.2">
      <c r="A23" s="167" t="s">
        <v>50</v>
      </c>
      <c r="B23" s="188"/>
      <c r="C23" s="169"/>
      <c r="D23" s="170"/>
      <c r="E23" s="171"/>
      <c r="F23" s="172"/>
      <c r="G23" s="173">
        <f>SUM(E24:E25)</f>
        <v>50000</v>
      </c>
      <c r="H23" s="174">
        <f>G23/$E$77</f>
        <v>5.9932502858396188E-3</v>
      </c>
      <c r="I23" s="174"/>
      <c r="J23" s="175">
        <f>(G23/$B$9)/1000</f>
        <v>4.1701417848206837E-3</v>
      </c>
      <c r="K23" s="176"/>
      <c r="L23" s="177"/>
      <c r="M23" s="141"/>
      <c r="N23" s="136"/>
      <c r="O23" s="139"/>
      <c r="P23" s="142"/>
      <c r="Q23" s="142"/>
      <c r="R23" s="143"/>
      <c r="S23" s="142"/>
      <c r="T23" s="143"/>
      <c r="U23" s="142"/>
      <c r="V23" s="143"/>
      <c r="W23" s="142"/>
      <c r="X23" s="143"/>
      <c r="Y23" s="142"/>
      <c r="Z23" s="143"/>
      <c r="AA23" s="142"/>
      <c r="AB23" s="143"/>
      <c r="AC23" s="142"/>
      <c r="AD23" s="143"/>
      <c r="AE23" s="142"/>
      <c r="AF23" s="143"/>
    </row>
    <row r="24" spans="1:32" ht="16" x14ac:dyDescent="0.2">
      <c r="A24" s="246" t="s">
        <v>333</v>
      </c>
      <c r="B24" s="247">
        <v>1</v>
      </c>
      <c r="C24" s="248" t="s">
        <v>6</v>
      </c>
      <c r="D24" s="249"/>
      <c r="E24" s="250">
        <v>50000</v>
      </c>
      <c r="F24" s="251"/>
      <c r="G24" s="252"/>
      <c r="H24" s="253"/>
      <c r="I24" s="253"/>
      <c r="J24" s="254"/>
      <c r="K24" s="255"/>
      <c r="L24" s="256">
        <v>0</v>
      </c>
      <c r="M24" s="141"/>
      <c r="N24" s="136"/>
      <c r="O24" s="139"/>
      <c r="P24" s="183"/>
      <c r="Q24" s="183"/>
      <c r="R24" s="143"/>
      <c r="S24" s="183"/>
      <c r="T24" s="143"/>
      <c r="U24" s="183"/>
      <c r="V24" s="143"/>
      <c r="W24" s="183"/>
      <c r="X24" s="143"/>
      <c r="Y24" s="183"/>
      <c r="Z24" s="143"/>
      <c r="AA24" s="183"/>
      <c r="AB24" s="143"/>
      <c r="AC24" s="183"/>
      <c r="AD24" s="143"/>
      <c r="AE24" s="183"/>
      <c r="AF24" s="143"/>
    </row>
    <row r="25" spans="1:32" x14ac:dyDescent="0.2">
      <c r="A25" s="144"/>
      <c r="B25" s="187"/>
      <c r="C25" s="179"/>
      <c r="D25" s="180"/>
      <c r="E25" s="181"/>
      <c r="F25" s="182"/>
      <c r="G25" s="163"/>
      <c r="H25" s="138"/>
      <c r="I25" s="138"/>
      <c r="J25" s="139"/>
      <c r="K25" s="164"/>
      <c r="L25" s="165"/>
      <c r="M25" s="141"/>
      <c r="N25" s="136"/>
      <c r="O25" s="139"/>
      <c r="P25" s="183"/>
      <c r="Q25" s="183"/>
      <c r="R25" s="143"/>
      <c r="S25" s="183"/>
      <c r="T25" s="143"/>
      <c r="U25" s="183"/>
      <c r="V25" s="143"/>
      <c r="W25" s="183"/>
      <c r="X25" s="143"/>
      <c r="Y25" s="183"/>
      <c r="Z25" s="143"/>
      <c r="AA25" s="183"/>
      <c r="AB25" s="143"/>
      <c r="AC25" s="183"/>
      <c r="AD25" s="143"/>
      <c r="AE25" s="183"/>
      <c r="AF25" s="143"/>
    </row>
    <row r="26" spans="1:32" ht="15.75" customHeight="1" x14ac:dyDescent="0.2">
      <c r="A26" s="167" t="s">
        <v>49</v>
      </c>
      <c r="B26" s="188"/>
      <c r="C26" s="169"/>
      <c r="D26" s="170"/>
      <c r="E26" s="171"/>
      <c r="F26" s="172"/>
      <c r="G26" s="173">
        <f>SUM(E27:E27)</f>
        <v>5856.84</v>
      </c>
      <c r="H26" s="174">
        <f>G26/$E$77</f>
        <v>7.0203016008233831E-4</v>
      </c>
      <c r="I26" s="174"/>
      <c r="J26" s="175">
        <f>(G26/$B$9)/1000</f>
        <v>4.884770642201835E-4</v>
      </c>
      <c r="K26" s="176"/>
      <c r="L26" s="177"/>
      <c r="M26" s="141"/>
      <c r="N26" s="136"/>
      <c r="O26" s="139"/>
      <c r="P26" s="142"/>
      <c r="Q26" s="142"/>
      <c r="R26" s="143"/>
      <c r="S26" s="142"/>
      <c r="T26" s="143"/>
      <c r="U26" s="142"/>
      <c r="V26" s="143"/>
      <c r="W26" s="142"/>
      <c r="X26" s="143"/>
      <c r="Y26" s="142"/>
      <c r="Z26" s="143"/>
      <c r="AA26" s="142"/>
      <c r="AB26" s="143"/>
      <c r="AC26" s="142"/>
      <c r="AD26" s="143"/>
      <c r="AE26" s="142"/>
      <c r="AF26" s="143"/>
    </row>
    <row r="27" spans="1:32" ht="15.75" customHeight="1" x14ac:dyDescent="0.2">
      <c r="A27" s="192" t="s">
        <v>48</v>
      </c>
      <c r="B27" s="298">
        <v>2</v>
      </c>
      <c r="C27" s="179" t="s">
        <v>6</v>
      </c>
      <c r="D27" s="180">
        <f>[1]Prices!E49</f>
        <v>2928.42</v>
      </c>
      <c r="E27" s="181">
        <f>B27*D27</f>
        <v>5856.84</v>
      </c>
      <c r="F27" s="182"/>
      <c r="G27" s="163"/>
      <c r="H27" s="138"/>
      <c r="I27" s="138"/>
      <c r="J27" s="139"/>
      <c r="K27" s="164"/>
      <c r="L27" s="165">
        <v>0.9</v>
      </c>
      <c r="M27" s="141"/>
      <c r="N27" s="136"/>
      <c r="O27" s="139"/>
      <c r="P27" s="142"/>
      <c r="Q27" s="142"/>
      <c r="R27" s="143"/>
      <c r="S27" s="142"/>
      <c r="T27" s="143"/>
      <c r="U27" s="142"/>
      <c r="V27" s="143"/>
      <c r="W27" s="142"/>
      <c r="X27" s="143"/>
      <c r="Y27" s="142"/>
      <c r="Z27" s="143"/>
      <c r="AA27" s="142"/>
      <c r="AB27" s="143"/>
      <c r="AC27" s="142"/>
      <c r="AD27" s="143"/>
      <c r="AE27" s="142"/>
      <c r="AF27" s="143"/>
    </row>
    <row r="28" spans="1:32" ht="15.75" customHeight="1" x14ac:dyDescent="0.2">
      <c r="A28" s="144"/>
      <c r="B28" s="187"/>
      <c r="C28" s="179"/>
      <c r="D28" s="180"/>
      <c r="E28" s="181"/>
      <c r="F28" s="182"/>
      <c r="G28" s="163"/>
      <c r="H28" s="138"/>
      <c r="I28" s="138"/>
      <c r="J28" s="139"/>
      <c r="K28" s="164"/>
      <c r="L28" s="165"/>
      <c r="M28" s="141"/>
      <c r="N28" s="136"/>
      <c r="O28" s="139"/>
      <c r="P28" s="183"/>
      <c r="Q28" s="183"/>
      <c r="R28" s="143"/>
      <c r="S28" s="183"/>
      <c r="T28" s="143"/>
      <c r="U28" s="183"/>
      <c r="V28" s="143"/>
      <c r="W28" s="183"/>
      <c r="X28" s="143"/>
      <c r="Y28" s="183"/>
      <c r="Z28" s="143"/>
      <c r="AA28" s="183"/>
      <c r="AB28" s="143"/>
      <c r="AC28" s="183"/>
      <c r="AD28" s="143"/>
      <c r="AE28" s="183"/>
      <c r="AF28" s="143"/>
    </row>
    <row r="29" spans="1:32" ht="15.75" customHeight="1" x14ac:dyDescent="0.2">
      <c r="A29" s="167" t="s">
        <v>47</v>
      </c>
      <c r="B29" s="188"/>
      <c r="C29" s="169"/>
      <c r="D29" s="170"/>
      <c r="E29" s="171"/>
      <c r="F29" s="172"/>
      <c r="G29" s="173">
        <f>SUM(E30:E32)</f>
        <v>1275000</v>
      </c>
      <c r="H29" s="174">
        <f>G29/$E$77</f>
        <v>0.15282788228891028</v>
      </c>
      <c r="I29" s="174"/>
      <c r="J29" s="175">
        <f>(G29/$B$9)/1000</f>
        <v>0.10633861551292743</v>
      </c>
      <c r="K29" s="176"/>
      <c r="L29" s="177"/>
      <c r="M29" s="141"/>
      <c r="N29" s="136"/>
      <c r="O29" s="139"/>
      <c r="P29" s="183"/>
      <c r="Q29" s="183"/>
      <c r="R29" s="143"/>
      <c r="S29" s="183"/>
      <c r="T29" s="143"/>
      <c r="U29" s="183"/>
      <c r="V29" s="143"/>
      <c r="W29" s="183"/>
      <c r="X29" s="143"/>
      <c r="Y29" s="183"/>
      <c r="Z29" s="143"/>
      <c r="AA29" s="183"/>
      <c r="AB29" s="143"/>
      <c r="AC29" s="183"/>
      <c r="AD29" s="143"/>
      <c r="AE29" s="183"/>
      <c r="AF29" s="143"/>
    </row>
    <row r="30" spans="1:32" ht="15.75" customHeight="1" x14ac:dyDescent="0.2">
      <c r="A30" s="144" t="s">
        <v>46</v>
      </c>
      <c r="B30" s="293">
        <f>B9</f>
        <v>11990</v>
      </c>
      <c r="C30" s="179" t="s">
        <v>45</v>
      </c>
      <c r="D30" s="193">
        <v>0.1</v>
      </c>
      <c r="E30" s="181">
        <f>B30*D30*1000</f>
        <v>1199000</v>
      </c>
      <c r="F30" s="182"/>
      <c r="G30" s="163"/>
      <c r="H30" s="138"/>
      <c r="I30" s="138"/>
      <c r="J30" s="139"/>
      <c r="K30" s="164"/>
      <c r="L30" s="165">
        <v>0.9</v>
      </c>
      <c r="M30" s="141"/>
      <c r="N30" s="136"/>
      <c r="O30" s="139"/>
      <c r="P30" s="142"/>
      <c r="Q30" s="142"/>
      <c r="R30" s="143"/>
      <c r="S30" s="142"/>
      <c r="T30" s="143"/>
      <c r="U30" s="142"/>
      <c r="V30" s="143"/>
      <c r="W30" s="142"/>
      <c r="X30" s="143"/>
      <c r="Y30" s="142"/>
      <c r="Z30" s="143"/>
      <c r="AA30" s="142"/>
      <c r="AB30" s="143"/>
      <c r="AC30" s="142"/>
      <c r="AD30" s="143"/>
      <c r="AE30" s="142"/>
      <c r="AF30" s="143"/>
    </row>
    <row r="31" spans="1:32" ht="15.75" customHeight="1" x14ac:dyDescent="0.2">
      <c r="A31" s="144" t="s">
        <v>44</v>
      </c>
      <c r="B31" s="293">
        <v>24</v>
      </c>
      <c r="C31" s="179" t="s">
        <v>25</v>
      </c>
      <c r="D31" s="185">
        <v>500</v>
      </c>
      <c r="E31" s="186">
        <f>B31*D31</f>
        <v>12000</v>
      </c>
      <c r="F31" s="182"/>
      <c r="G31" s="163"/>
      <c r="H31" s="138"/>
      <c r="I31" s="138"/>
      <c r="J31" s="139"/>
      <c r="K31" s="164"/>
      <c r="L31" s="165">
        <v>0.75</v>
      </c>
      <c r="M31" s="141"/>
      <c r="N31" s="136"/>
      <c r="O31" s="139"/>
      <c r="P31" s="142"/>
      <c r="Q31" s="142"/>
      <c r="R31" s="143"/>
      <c r="S31" s="142"/>
      <c r="T31" s="143"/>
      <c r="U31" s="142"/>
      <c r="V31" s="143"/>
      <c r="W31" s="142"/>
      <c r="X31" s="143"/>
      <c r="Y31" s="142"/>
      <c r="Z31" s="143"/>
      <c r="AA31" s="142"/>
      <c r="AB31" s="143"/>
      <c r="AC31" s="142"/>
      <c r="AD31" s="143"/>
      <c r="AE31" s="142"/>
      <c r="AF31" s="143"/>
    </row>
    <row r="32" spans="1:32" ht="15.75" customHeight="1" x14ac:dyDescent="0.2">
      <c r="A32" s="144" t="s">
        <v>43</v>
      </c>
      <c r="B32" s="296">
        <v>8</v>
      </c>
      <c r="C32" s="179" t="s">
        <v>42</v>
      </c>
      <c r="D32" s="185">
        <v>8000</v>
      </c>
      <c r="E32" s="186">
        <f>B32*D32</f>
        <v>64000</v>
      </c>
      <c r="F32" s="182"/>
      <c r="G32" s="163"/>
      <c r="H32" s="138"/>
      <c r="I32" s="138"/>
      <c r="J32" s="139"/>
      <c r="K32" s="164"/>
      <c r="L32" s="165">
        <v>0.5</v>
      </c>
      <c r="M32" s="141"/>
      <c r="N32" s="136"/>
      <c r="O32" s="139"/>
      <c r="P32" s="183"/>
      <c r="Q32" s="183"/>
      <c r="R32" s="143"/>
      <c r="S32" s="183"/>
      <c r="T32" s="143"/>
      <c r="U32" s="183"/>
      <c r="V32" s="143"/>
      <c r="W32" s="183"/>
      <c r="X32" s="143"/>
      <c r="Y32" s="183"/>
      <c r="Z32" s="143"/>
      <c r="AA32" s="183"/>
      <c r="AB32" s="143"/>
      <c r="AC32" s="183"/>
      <c r="AD32" s="143"/>
      <c r="AE32" s="183"/>
      <c r="AF32" s="143"/>
    </row>
    <row r="33" spans="1:32" ht="15.75" customHeight="1" x14ac:dyDescent="0.2">
      <c r="A33" s="144"/>
      <c r="B33" s="178"/>
      <c r="C33" s="179"/>
      <c r="D33" s="180"/>
      <c r="E33" s="181"/>
      <c r="F33" s="182"/>
      <c r="G33" s="163"/>
      <c r="H33" s="138"/>
      <c r="I33" s="138"/>
      <c r="J33" s="139"/>
      <c r="K33" s="164"/>
      <c r="L33" s="165"/>
      <c r="M33" s="141"/>
      <c r="N33" s="136"/>
      <c r="O33" s="139"/>
      <c r="P33" s="142"/>
      <c r="Q33" s="142"/>
      <c r="R33" s="143"/>
      <c r="S33" s="142"/>
      <c r="T33" s="143"/>
      <c r="U33" s="142"/>
      <c r="V33" s="143"/>
      <c r="W33" s="142"/>
      <c r="X33" s="143"/>
      <c r="Y33" s="142"/>
      <c r="Z33" s="143"/>
      <c r="AA33" s="142"/>
      <c r="AB33" s="143"/>
      <c r="AC33" s="142"/>
      <c r="AD33" s="143"/>
      <c r="AE33" s="142"/>
      <c r="AF33" s="143"/>
    </row>
    <row r="34" spans="1:32" ht="15.75" customHeight="1" x14ac:dyDescent="0.2">
      <c r="A34" s="167" t="s">
        <v>296</v>
      </c>
      <c r="B34" s="188"/>
      <c r="C34" s="169"/>
      <c r="D34" s="170"/>
      <c r="E34" s="171"/>
      <c r="F34" s="172"/>
      <c r="G34" s="173">
        <f>SUM(E35:E37)</f>
        <v>68280</v>
      </c>
      <c r="H34" s="174">
        <f>G34/$E$77</f>
        <v>8.1843825903425826E-3</v>
      </c>
      <c r="I34" s="174"/>
      <c r="J34" s="175">
        <f>(G34/$B$9)/1000</f>
        <v>5.6947456213511261E-3</v>
      </c>
      <c r="K34" s="176"/>
      <c r="L34" s="177"/>
      <c r="M34" s="141"/>
      <c r="N34" s="136"/>
      <c r="O34" s="139"/>
      <c r="P34" s="142"/>
      <c r="Q34" s="142"/>
      <c r="R34" s="143"/>
      <c r="S34" s="142"/>
      <c r="T34" s="143"/>
      <c r="U34" s="142"/>
      <c r="V34" s="143"/>
      <c r="W34" s="142"/>
      <c r="X34" s="143"/>
      <c r="Y34" s="142"/>
      <c r="Z34" s="143"/>
      <c r="AA34" s="142"/>
      <c r="AB34" s="143"/>
      <c r="AC34" s="142"/>
      <c r="AD34" s="143"/>
      <c r="AE34" s="142"/>
      <c r="AF34" s="143"/>
    </row>
    <row r="35" spans="1:32" ht="15.75" customHeight="1" x14ac:dyDescent="0.2">
      <c r="A35" s="144" t="s">
        <v>297</v>
      </c>
      <c r="B35" s="293">
        <v>30</v>
      </c>
      <c r="C35" s="179" t="s">
        <v>25</v>
      </c>
      <c r="D35" s="185">
        <v>1000</v>
      </c>
      <c r="E35" s="186">
        <f>B35*D35</f>
        <v>30000</v>
      </c>
      <c r="F35" s="182"/>
      <c r="G35" s="163"/>
      <c r="H35" s="138"/>
      <c r="I35" s="138"/>
      <c r="J35" s="139"/>
      <c r="K35" s="164"/>
      <c r="L35" s="165">
        <v>0.5</v>
      </c>
      <c r="M35" s="141"/>
      <c r="N35" s="136"/>
      <c r="O35" s="139"/>
      <c r="P35" s="142"/>
      <c r="Q35" s="142"/>
      <c r="R35" s="143"/>
      <c r="S35" s="142"/>
      <c r="T35" s="143"/>
      <c r="U35" s="142"/>
      <c r="V35" s="143"/>
      <c r="W35" s="142"/>
      <c r="X35" s="143"/>
      <c r="Y35" s="142"/>
      <c r="Z35" s="143"/>
      <c r="AA35" s="142"/>
      <c r="AB35" s="143"/>
      <c r="AC35" s="142"/>
      <c r="AD35" s="143"/>
      <c r="AE35" s="142"/>
      <c r="AF35" s="143"/>
    </row>
    <row r="36" spans="1:32" ht="15.75" customHeight="1" x14ac:dyDescent="0.2">
      <c r="A36" s="144" t="s">
        <v>40</v>
      </c>
      <c r="B36" s="293">
        <v>30</v>
      </c>
      <c r="C36" s="179" t="s">
        <v>25</v>
      </c>
      <c r="D36" s="185">
        <f>[1]Prices!E145</f>
        <v>1276</v>
      </c>
      <c r="E36" s="186">
        <f>B36*D36</f>
        <v>38280</v>
      </c>
      <c r="F36" s="182"/>
      <c r="G36" s="163"/>
      <c r="H36" s="138"/>
      <c r="I36" s="138"/>
      <c r="J36" s="139"/>
      <c r="K36" s="164"/>
      <c r="L36" s="165">
        <v>0.9</v>
      </c>
      <c r="M36" s="141"/>
      <c r="N36" s="136"/>
      <c r="O36" s="139"/>
      <c r="P36" s="142"/>
      <c r="Q36" s="142"/>
      <c r="R36" s="143"/>
      <c r="S36" s="142"/>
      <c r="T36" s="143"/>
      <c r="U36" s="142"/>
      <c r="V36" s="143"/>
      <c r="W36" s="142"/>
      <c r="X36" s="143"/>
      <c r="Y36" s="142"/>
      <c r="Z36" s="143"/>
      <c r="AA36" s="142"/>
      <c r="AB36" s="143"/>
      <c r="AC36" s="142"/>
      <c r="AD36" s="143"/>
      <c r="AE36" s="142"/>
      <c r="AF36" s="143"/>
    </row>
    <row r="37" spans="1:32" ht="15.75" customHeight="1" x14ac:dyDescent="0.2">
      <c r="A37" s="144"/>
      <c r="B37" s="187"/>
      <c r="C37" s="179"/>
      <c r="D37" s="180"/>
      <c r="E37" s="181"/>
      <c r="F37" s="182"/>
      <c r="G37" s="163"/>
      <c r="H37" s="138"/>
      <c r="I37" s="138"/>
      <c r="J37" s="139"/>
      <c r="K37" s="164"/>
      <c r="L37" s="165"/>
      <c r="M37" s="141"/>
      <c r="N37" s="136"/>
      <c r="O37" s="139"/>
      <c r="P37" s="183"/>
      <c r="Q37" s="183"/>
      <c r="R37" s="143"/>
      <c r="S37" s="183"/>
      <c r="T37" s="143"/>
      <c r="U37" s="183"/>
      <c r="V37" s="143"/>
      <c r="W37" s="183"/>
      <c r="X37" s="143"/>
      <c r="Y37" s="183"/>
      <c r="Z37" s="143"/>
      <c r="AA37" s="183"/>
      <c r="AB37" s="143"/>
      <c r="AC37" s="183"/>
      <c r="AD37" s="143"/>
      <c r="AE37" s="183"/>
      <c r="AF37" s="143"/>
    </row>
    <row r="38" spans="1:32" ht="15.75" customHeight="1" x14ac:dyDescent="0.2">
      <c r="A38" s="167" t="s">
        <v>39</v>
      </c>
      <c r="B38" s="188"/>
      <c r="C38" s="169"/>
      <c r="D38" s="170"/>
      <c r="E38" s="171"/>
      <c r="F38" s="172"/>
      <c r="G38" s="173">
        <f>SUM(E39:E47)</f>
        <v>666112.74285714282</v>
      </c>
      <c r="H38" s="174">
        <f>G38/$E$77</f>
        <v>7.9843607730599675E-2</v>
      </c>
      <c r="I38" s="174"/>
      <c r="J38" s="175">
        <f>(G38/$B$9)/1000</f>
        <v>5.555569164780174E-2</v>
      </c>
      <c r="K38" s="176"/>
      <c r="L38" s="177"/>
      <c r="M38" s="141"/>
      <c r="N38" s="136"/>
      <c r="O38" s="139"/>
      <c r="P38" s="142"/>
      <c r="Q38" s="142"/>
      <c r="R38" s="143"/>
      <c r="S38" s="142"/>
      <c r="T38" s="143"/>
      <c r="U38" s="142"/>
      <c r="V38" s="143"/>
      <c r="W38" s="142"/>
      <c r="X38" s="143"/>
      <c r="Y38" s="142"/>
      <c r="Z38" s="143"/>
      <c r="AA38" s="142"/>
      <c r="AB38" s="143"/>
      <c r="AC38" s="142"/>
      <c r="AD38" s="143"/>
      <c r="AE38" s="142"/>
      <c r="AF38" s="143"/>
    </row>
    <row r="39" spans="1:32" ht="15" customHeight="1" x14ac:dyDescent="0.2">
      <c r="A39" s="194" t="s">
        <v>38</v>
      </c>
      <c r="B39" s="178"/>
      <c r="C39" s="179"/>
      <c r="D39" s="180"/>
      <c r="E39" s="181"/>
      <c r="F39" s="182"/>
      <c r="G39" s="195"/>
      <c r="H39" s="138"/>
      <c r="I39" s="138"/>
      <c r="J39" s="139"/>
      <c r="K39" s="164"/>
      <c r="L39" s="165"/>
      <c r="M39" s="141"/>
      <c r="N39" s="136"/>
      <c r="O39" s="139"/>
      <c r="P39" s="183"/>
      <c r="Q39" s="183"/>
      <c r="R39" s="143"/>
      <c r="S39" s="183"/>
      <c r="T39" s="143"/>
      <c r="U39" s="183"/>
      <c r="V39" s="143"/>
      <c r="W39" s="183"/>
      <c r="X39" s="143"/>
      <c r="Y39" s="183"/>
      <c r="Z39" s="143"/>
      <c r="AA39" s="183"/>
      <c r="AB39" s="143"/>
      <c r="AC39" s="183"/>
      <c r="AD39" s="143"/>
      <c r="AE39" s="183"/>
      <c r="AF39" s="143"/>
    </row>
    <row r="40" spans="1:32" ht="15" customHeight="1" x14ac:dyDescent="0.2">
      <c r="A40" s="144" t="s">
        <v>337</v>
      </c>
      <c r="B40" s="178">
        <v>400</v>
      </c>
      <c r="C40" s="179" t="s">
        <v>37</v>
      </c>
      <c r="D40" s="301">
        <f>Prices!E61</f>
        <v>556.33600000000001</v>
      </c>
      <c r="E40" s="181">
        <f>D40*B40</f>
        <v>222534.39999999999</v>
      </c>
      <c r="F40" s="182"/>
      <c r="G40" s="195"/>
      <c r="H40" s="138"/>
      <c r="I40" s="138"/>
      <c r="J40" s="139"/>
      <c r="K40" s="164"/>
      <c r="L40" s="165">
        <v>0.75</v>
      </c>
      <c r="M40" s="141"/>
      <c r="N40" s="136"/>
      <c r="O40" s="139"/>
      <c r="P40" s="183"/>
      <c r="Q40" s="183"/>
      <c r="R40" s="143"/>
      <c r="S40" s="183"/>
      <c r="T40" s="143"/>
      <c r="U40" s="183"/>
      <c r="V40" s="143"/>
      <c r="W40" s="183"/>
      <c r="X40" s="143"/>
      <c r="Y40" s="183"/>
      <c r="Z40" s="143"/>
      <c r="AA40" s="183"/>
      <c r="AB40" s="143"/>
      <c r="AC40" s="183"/>
      <c r="AD40" s="143"/>
      <c r="AE40" s="183"/>
      <c r="AF40" s="143"/>
    </row>
    <row r="41" spans="1:32" ht="15" customHeight="1" x14ac:dyDescent="0.2">
      <c r="A41" s="144" t="s">
        <v>338</v>
      </c>
      <c r="B41" s="178">
        <v>400</v>
      </c>
      <c r="C41" s="179" t="s">
        <v>37</v>
      </c>
      <c r="D41" s="301">
        <f>Prices!E62</f>
        <v>673.72799999999995</v>
      </c>
      <c r="E41" s="181">
        <f>D41*B41</f>
        <v>269491.19999999995</v>
      </c>
      <c r="F41" s="182"/>
      <c r="G41" s="195"/>
      <c r="H41" s="138"/>
      <c r="I41" s="138"/>
      <c r="J41" s="139"/>
      <c r="K41" s="164"/>
      <c r="L41" s="165">
        <v>0.75</v>
      </c>
      <c r="M41" s="141"/>
      <c r="N41" s="136"/>
      <c r="O41" s="139"/>
      <c r="P41" s="183"/>
      <c r="Q41" s="183"/>
      <c r="R41" s="143"/>
      <c r="S41" s="183"/>
      <c r="T41" s="143"/>
      <c r="U41" s="183"/>
      <c r="V41" s="143"/>
      <c r="W41" s="183"/>
      <c r="X41" s="143"/>
      <c r="Y41" s="183"/>
      <c r="Z41" s="143"/>
      <c r="AA41" s="183"/>
      <c r="AB41" s="143"/>
      <c r="AC41" s="183"/>
      <c r="AD41" s="143"/>
      <c r="AE41" s="183"/>
      <c r="AF41" s="143"/>
    </row>
    <row r="42" spans="1:32" ht="15" customHeight="1" x14ac:dyDescent="0.2">
      <c r="A42" s="194" t="s">
        <v>36</v>
      </c>
      <c r="B42" s="178"/>
      <c r="C42" s="179"/>
      <c r="D42" s="180"/>
      <c r="E42" s="181"/>
      <c r="F42" s="182"/>
      <c r="G42" s="195"/>
      <c r="H42" s="138"/>
      <c r="I42" s="138"/>
      <c r="J42" s="139"/>
      <c r="K42" s="164"/>
      <c r="L42" s="165"/>
      <c r="M42" s="141"/>
      <c r="N42" s="136"/>
      <c r="O42" s="139"/>
      <c r="P42" s="183"/>
      <c r="Q42" s="183"/>
      <c r="R42" s="143"/>
      <c r="S42" s="142"/>
      <c r="T42" s="143"/>
      <c r="U42" s="142"/>
      <c r="V42" s="143"/>
      <c r="W42" s="142"/>
      <c r="X42" s="143"/>
      <c r="Y42" s="142"/>
      <c r="Z42" s="143"/>
      <c r="AA42" s="142"/>
      <c r="AB42" s="143"/>
      <c r="AC42" s="142"/>
      <c r="AD42" s="143"/>
      <c r="AE42" s="142"/>
      <c r="AF42" s="143"/>
    </row>
    <row r="43" spans="1:32" ht="15" customHeight="1" x14ac:dyDescent="0.2">
      <c r="A43" s="144" t="s">
        <v>35</v>
      </c>
      <c r="B43" s="184">
        <v>2000</v>
      </c>
      <c r="C43" s="179" t="s">
        <v>33</v>
      </c>
      <c r="D43" s="180">
        <f>[1]Prices!E99</f>
        <v>14.742857142857144</v>
      </c>
      <c r="E43" s="181">
        <f>D43*B43</f>
        <v>29485.714285714286</v>
      </c>
      <c r="F43" s="182"/>
      <c r="G43" s="195"/>
      <c r="H43" s="138"/>
      <c r="I43" s="138"/>
      <c r="J43" s="139"/>
      <c r="K43" s="164"/>
      <c r="L43" s="165">
        <v>0.5</v>
      </c>
      <c r="M43" s="141"/>
      <c r="N43" s="136"/>
      <c r="O43" s="139"/>
      <c r="P43" s="183"/>
      <c r="Q43" s="183"/>
      <c r="R43" s="143"/>
      <c r="S43" s="142"/>
      <c r="T43" s="143"/>
      <c r="U43" s="142"/>
      <c r="V43" s="143"/>
      <c r="W43" s="142"/>
      <c r="X43" s="143"/>
      <c r="Y43" s="142"/>
      <c r="Z43" s="143"/>
      <c r="AA43" s="142"/>
      <c r="AB43" s="143"/>
      <c r="AC43" s="142"/>
      <c r="AD43" s="143"/>
      <c r="AE43" s="142"/>
      <c r="AF43" s="143"/>
    </row>
    <row r="44" spans="1:32" ht="15" customHeight="1" x14ac:dyDescent="0.2">
      <c r="A44" s="144" t="s">
        <v>34</v>
      </c>
      <c r="B44" s="184">
        <v>2000</v>
      </c>
      <c r="C44" s="179" t="s">
        <v>33</v>
      </c>
      <c r="D44" s="180">
        <f>[1]Prices!E104</f>
        <v>59.800714285714285</v>
      </c>
      <c r="E44" s="181">
        <f>D44*B44</f>
        <v>119601.42857142857</v>
      </c>
      <c r="F44" s="182"/>
      <c r="G44" s="195"/>
      <c r="H44" s="138"/>
      <c r="I44" s="138"/>
      <c r="J44" s="139"/>
      <c r="K44" s="164"/>
      <c r="L44" s="165">
        <v>0.5</v>
      </c>
      <c r="M44" s="141"/>
      <c r="N44" s="136"/>
      <c r="O44" s="139"/>
      <c r="P44" s="142"/>
      <c r="Q44" s="142"/>
      <c r="R44" s="143"/>
      <c r="S44" s="142"/>
      <c r="T44" s="143"/>
      <c r="U44" s="142"/>
      <c r="V44" s="143"/>
      <c r="W44" s="142"/>
      <c r="X44" s="143"/>
      <c r="Y44" s="142"/>
      <c r="Z44" s="143"/>
      <c r="AA44" s="142"/>
      <c r="AB44" s="143"/>
      <c r="AC44" s="142"/>
      <c r="AD44" s="143"/>
      <c r="AE44" s="142"/>
      <c r="AF44" s="143"/>
    </row>
    <row r="45" spans="1:32" ht="15" customHeight="1" x14ac:dyDescent="0.2">
      <c r="A45" s="144" t="s">
        <v>32</v>
      </c>
      <c r="B45" s="178">
        <v>1</v>
      </c>
      <c r="C45" s="179" t="s">
        <v>16</v>
      </c>
      <c r="D45" s="180">
        <v>0</v>
      </c>
      <c r="E45" s="181">
        <v>25000</v>
      </c>
      <c r="F45" s="182"/>
      <c r="G45" s="195"/>
      <c r="H45" s="138"/>
      <c r="I45" s="138"/>
      <c r="J45" s="139"/>
      <c r="K45" s="164"/>
      <c r="L45" s="165">
        <v>0.33</v>
      </c>
      <c r="M45" s="141"/>
      <c r="N45" s="136"/>
      <c r="O45" s="139"/>
      <c r="P45" s="142"/>
      <c r="Q45" s="142"/>
      <c r="R45" s="143"/>
      <c r="S45" s="142"/>
      <c r="T45" s="143"/>
      <c r="U45" s="142"/>
      <c r="V45" s="143"/>
      <c r="W45" s="142"/>
      <c r="X45" s="143"/>
      <c r="Y45" s="142"/>
      <c r="Z45" s="143"/>
      <c r="AA45" s="142"/>
      <c r="AB45" s="143"/>
      <c r="AC45" s="142"/>
      <c r="AD45" s="143"/>
      <c r="AE45" s="142"/>
      <c r="AF45" s="143"/>
    </row>
    <row r="46" spans="1:32" ht="15" customHeight="1" x14ac:dyDescent="0.2">
      <c r="A46" s="144" t="s">
        <v>31</v>
      </c>
      <c r="B46" s="178">
        <v>0</v>
      </c>
      <c r="C46" s="179" t="s">
        <v>16</v>
      </c>
      <c r="D46" s="180">
        <v>0</v>
      </c>
      <c r="E46" s="181">
        <v>0</v>
      </c>
      <c r="F46" s="182"/>
      <c r="G46" s="195"/>
      <c r="H46" s="138"/>
      <c r="I46" s="138"/>
      <c r="J46" s="139"/>
      <c r="K46" s="164"/>
      <c r="L46" s="165">
        <v>0.5</v>
      </c>
      <c r="M46" s="141"/>
      <c r="N46" s="136"/>
      <c r="O46" s="139"/>
      <c r="P46" s="183"/>
      <c r="Q46" s="183"/>
      <c r="R46" s="143"/>
      <c r="S46" s="183"/>
      <c r="T46" s="143"/>
      <c r="U46" s="183"/>
      <c r="V46" s="143"/>
      <c r="W46" s="183"/>
      <c r="X46" s="143"/>
      <c r="Y46" s="183"/>
      <c r="Z46" s="143"/>
      <c r="AA46" s="183"/>
      <c r="AB46" s="143"/>
      <c r="AC46" s="183"/>
      <c r="AD46" s="143"/>
      <c r="AE46" s="183"/>
      <c r="AF46" s="143"/>
    </row>
    <row r="47" spans="1:32" ht="15.75" customHeight="1" x14ac:dyDescent="0.2">
      <c r="A47" s="144"/>
      <c r="B47" s="187"/>
      <c r="C47" s="179"/>
      <c r="D47" s="180"/>
      <c r="E47" s="181"/>
      <c r="F47" s="182"/>
      <c r="G47" s="163"/>
      <c r="H47" s="138"/>
      <c r="I47" s="138"/>
      <c r="J47" s="139"/>
      <c r="K47" s="164"/>
      <c r="L47" s="165"/>
      <c r="M47" s="141"/>
      <c r="N47" s="136"/>
      <c r="O47" s="139"/>
      <c r="P47" s="183"/>
      <c r="Q47" s="183"/>
      <c r="R47" s="143"/>
      <c r="S47" s="183"/>
      <c r="T47" s="143"/>
      <c r="U47" s="183"/>
      <c r="V47" s="143"/>
      <c r="W47" s="183"/>
      <c r="X47" s="143"/>
      <c r="Y47" s="183"/>
      <c r="Z47" s="143"/>
      <c r="AA47" s="183"/>
      <c r="AB47" s="143"/>
      <c r="AC47" s="183"/>
      <c r="AD47" s="143"/>
      <c r="AE47" s="183"/>
      <c r="AF47" s="143"/>
    </row>
    <row r="48" spans="1:32" ht="15.75" customHeight="1" x14ac:dyDescent="0.2">
      <c r="A48" s="167" t="s">
        <v>30</v>
      </c>
      <c r="B48" s="188"/>
      <c r="C48" s="169"/>
      <c r="D48" s="170"/>
      <c r="E48" s="171"/>
      <c r="F48" s="172"/>
      <c r="G48" s="173">
        <f>SUM(E49:E53)</f>
        <v>0</v>
      </c>
      <c r="H48" s="174">
        <f>G48/$E$77</f>
        <v>0</v>
      </c>
      <c r="I48" s="174"/>
      <c r="J48" s="175">
        <f>(G48/$B$9)/1000</f>
        <v>0</v>
      </c>
      <c r="K48" s="176"/>
      <c r="L48" s="177"/>
      <c r="M48" s="141"/>
      <c r="N48" s="136"/>
      <c r="O48" s="139"/>
      <c r="P48" s="183"/>
      <c r="Q48" s="183"/>
      <c r="R48" s="143"/>
      <c r="S48" s="183"/>
      <c r="T48" s="143"/>
      <c r="U48" s="183"/>
      <c r="V48" s="143"/>
      <c r="W48" s="183"/>
      <c r="X48" s="143"/>
      <c r="Y48" s="183"/>
      <c r="Z48" s="143"/>
      <c r="AA48" s="183"/>
      <c r="AB48" s="143"/>
      <c r="AC48" s="183"/>
      <c r="AD48" s="143"/>
      <c r="AE48" s="183"/>
      <c r="AF48" s="143"/>
    </row>
    <row r="49" spans="1:32" ht="15.75" customHeight="1" x14ac:dyDescent="0.2">
      <c r="A49" s="196" t="s">
        <v>29</v>
      </c>
      <c r="B49" s="187">
        <v>0</v>
      </c>
      <c r="C49" s="179" t="s">
        <v>16</v>
      </c>
      <c r="D49" s="180">
        <v>15000</v>
      </c>
      <c r="E49" s="181">
        <v>0</v>
      </c>
      <c r="F49" s="182"/>
      <c r="G49" s="163"/>
      <c r="H49" s="138"/>
      <c r="I49" s="138"/>
      <c r="J49" s="139"/>
      <c r="K49" s="164"/>
      <c r="L49" s="165"/>
      <c r="M49" s="141"/>
      <c r="N49" s="136"/>
      <c r="O49" s="139"/>
      <c r="P49" s="142"/>
      <c r="Q49" s="142"/>
      <c r="R49" s="143"/>
      <c r="S49" s="142"/>
      <c r="T49" s="143"/>
      <c r="U49" s="142"/>
      <c r="V49" s="143"/>
      <c r="W49" s="142"/>
      <c r="X49" s="143"/>
      <c r="Y49" s="142"/>
      <c r="Z49" s="143"/>
      <c r="AA49" s="142"/>
      <c r="AB49" s="143"/>
      <c r="AC49" s="142"/>
      <c r="AD49" s="143"/>
      <c r="AE49" s="142"/>
      <c r="AF49" s="143"/>
    </row>
    <row r="50" spans="1:32" ht="15.75" customHeight="1" x14ac:dyDescent="0.2">
      <c r="A50" s="196" t="s">
        <v>28</v>
      </c>
      <c r="B50" s="187">
        <v>0</v>
      </c>
      <c r="C50" s="179" t="s">
        <v>16</v>
      </c>
      <c r="D50" s="180">
        <v>30000</v>
      </c>
      <c r="E50" s="181">
        <f>D50*B50</f>
        <v>0</v>
      </c>
      <c r="F50" s="182"/>
      <c r="G50" s="163"/>
      <c r="H50" s="138"/>
      <c r="I50" s="138"/>
      <c r="J50" s="139"/>
      <c r="K50" s="164"/>
      <c r="L50" s="165"/>
      <c r="M50" s="141"/>
      <c r="N50" s="136"/>
      <c r="O50" s="139"/>
      <c r="P50" s="183"/>
      <c r="Q50" s="183"/>
      <c r="R50" s="143"/>
      <c r="S50" s="183"/>
      <c r="T50" s="143"/>
      <c r="U50" s="183"/>
      <c r="V50" s="143"/>
      <c r="W50" s="183"/>
      <c r="X50" s="143"/>
      <c r="Y50" s="183"/>
      <c r="Z50" s="143"/>
      <c r="AA50" s="183"/>
      <c r="AB50" s="143"/>
      <c r="AC50" s="183"/>
      <c r="AD50" s="143"/>
      <c r="AE50" s="183"/>
      <c r="AF50" s="143"/>
    </row>
    <row r="51" spans="1:32" ht="15.75" customHeight="1" x14ac:dyDescent="0.2">
      <c r="A51" s="196" t="s">
        <v>27</v>
      </c>
      <c r="B51" s="187">
        <v>0</v>
      </c>
      <c r="C51" s="179" t="s">
        <v>25</v>
      </c>
      <c r="D51" s="180">
        <v>500</v>
      </c>
      <c r="E51" s="181">
        <f>B51*D51</f>
        <v>0</v>
      </c>
      <c r="F51" s="182"/>
      <c r="G51" s="163"/>
      <c r="H51" s="138"/>
      <c r="I51" s="138"/>
      <c r="J51" s="139"/>
      <c r="K51" s="164"/>
      <c r="L51" s="165">
        <v>0.5</v>
      </c>
      <c r="M51" s="141"/>
      <c r="N51" s="136"/>
      <c r="O51" s="139"/>
      <c r="P51" s="142"/>
      <c r="Q51" s="142"/>
      <c r="R51" s="143"/>
      <c r="S51" s="142"/>
      <c r="T51" s="143"/>
      <c r="U51" s="142"/>
      <c r="V51" s="143"/>
      <c r="W51" s="142"/>
      <c r="X51" s="143"/>
      <c r="Y51" s="142"/>
      <c r="Z51" s="143"/>
      <c r="AA51" s="142"/>
      <c r="AB51" s="143"/>
      <c r="AC51" s="142"/>
      <c r="AD51" s="143"/>
      <c r="AE51" s="142"/>
      <c r="AF51" s="143"/>
    </row>
    <row r="52" spans="1:32" ht="15.75" customHeight="1" x14ac:dyDescent="0.2">
      <c r="A52" s="144" t="s">
        <v>26</v>
      </c>
      <c r="B52" s="187">
        <v>0</v>
      </c>
      <c r="C52" s="179" t="s">
        <v>25</v>
      </c>
      <c r="D52" s="180">
        <v>7500</v>
      </c>
      <c r="E52" s="181">
        <f>B52*D52</f>
        <v>0</v>
      </c>
      <c r="F52" s="182"/>
      <c r="G52" s="163"/>
      <c r="H52" s="138"/>
      <c r="I52" s="138"/>
      <c r="J52" s="139"/>
      <c r="K52" s="164"/>
      <c r="L52" s="165">
        <v>0.9</v>
      </c>
      <c r="M52" s="141"/>
      <c r="N52" s="136"/>
      <c r="O52" s="139"/>
      <c r="P52" s="142"/>
      <c r="Q52" s="142"/>
      <c r="R52" s="143"/>
      <c r="S52" s="142"/>
      <c r="T52" s="143"/>
      <c r="U52" s="142"/>
      <c r="V52" s="143"/>
      <c r="W52" s="142"/>
      <c r="X52" s="143"/>
      <c r="Y52" s="142"/>
      <c r="Z52" s="143"/>
      <c r="AA52" s="142"/>
      <c r="AB52" s="143"/>
      <c r="AC52" s="142"/>
      <c r="AD52" s="143"/>
      <c r="AE52" s="142"/>
      <c r="AF52" s="143"/>
    </row>
    <row r="53" spans="1:32" ht="15.75" customHeight="1" x14ac:dyDescent="0.2">
      <c r="A53" s="144"/>
      <c r="B53" s="187"/>
      <c r="C53" s="179"/>
      <c r="D53" s="185"/>
      <c r="E53" s="186"/>
      <c r="F53" s="182"/>
      <c r="G53" s="163"/>
      <c r="H53" s="138"/>
      <c r="I53" s="138"/>
      <c r="J53" s="139"/>
      <c r="K53" s="164"/>
      <c r="L53" s="165"/>
      <c r="M53" s="141"/>
      <c r="N53" s="136"/>
      <c r="O53" s="139"/>
      <c r="P53" s="183"/>
      <c r="Q53" s="183"/>
      <c r="R53" s="143"/>
      <c r="S53" s="183"/>
      <c r="T53" s="143"/>
      <c r="U53" s="183"/>
      <c r="V53" s="143"/>
      <c r="W53" s="183"/>
      <c r="X53" s="143"/>
      <c r="Y53" s="183"/>
      <c r="Z53" s="143"/>
      <c r="AA53" s="183"/>
      <c r="AB53" s="143"/>
      <c r="AC53" s="183"/>
      <c r="AD53" s="143"/>
      <c r="AE53" s="183"/>
      <c r="AF53" s="143"/>
    </row>
    <row r="54" spans="1:32" ht="15.75" customHeight="1" x14ac:dyDescent="0.2">
      <c r="A54" s="167" t="s">
        <v>24</v>
      </c>
      <c r="B54" s="188"/>
      <c r="C54" s="169"/>
      <c r="D54" s="170"/>
      <c r="E54" s="171"/>
      <c r="F54" s="172"/>
      <c r="G54" s="173">
        <f>SUM(E55:E57)</f>
        <v>1500000</v>
      </c>
      <c r="H54" s="174">
        <f>G54/$E$77</f>
        <v>0.17979750857518856</v>
      </c>
      <c r="I54" s="174"/>
      <c r="J54" s="175">
        <f>(G54/$B$9)/1000</f>
        <v>0.12510425354462051</v>
      </c>
      <c r="K54" s="176"/>
      <c r="L54" s="177"/>
      <c r="M54" s="141"/>
      <c r="N54" s="136"/>
      <c r="O54" s="139"/>
      <c r="P54" s="183"/>
      <c r="Q54" s="183"/>
      <c r="R54" s="143"/>
      <c r="S54" s="183"/>
      <c r="T54" s="143"/>
      <c r="U54" s="183"/>
      <c r="V54" s="143"/>
      <c r="W54" s="183"/>
      <c r="X54" s="143"/>
      <c r="Y54" s="183"/>
      <c r="Z54" s="143"/>
      <c r="AA54" s="183"/>
      <c r="AB54" s="143"/>
      <c r="AC54" s="183"/>
      <c r="AD54" s="143"/>
      <c r="AE54" s="183"/>
      <c r="AF54" s="143"/>
    </row>
    <row r="55" spans="1:32" ht="15.75" customHeight="1" x14ac:dyDescent="0.2">
      <c r="A55" s="246" t="s">
        <v>329</v>
      </c>
      <c r="B55" s="247">
        <v>1</v>
      </c>
      <c r="C55" s="248" t="s">
        <v>22</v>
      </c>
      <c r="D55" s="249">
        <v>0</v>
      </c>
      <c r="E55" s="250">
        <v>1000000</v>
      </c>
      <c r="F55" s="251"/>
      <c r="G55" s="257"/>
      <c r="H55" s="253"/>
      <c r="I55" s="253"/>
      <c r="J55" s="254"/>
      <c r="K55" s="255"/>
      <c r="L55" s="256">
        <v>0.25</v>
      </c>
      <c r="M55" s="141"/>
      <c r="N55" s="136"/>
      <c r="O55" s="139"/>
      <c r="P55" s="183"/>
      <c r="Q55" s="183"/>
      <c r="R55" s="143"/>
      <c r="S55" s="183"/>
      <c r="T55" s="143"/>
      <c r="U55" s="183"/>
      <c r="V55" s="143"/>
      <c r="W55" s="183"/>
      <c r="X55" s="143"/>
      <c r="Y55" s="183"/>
      <c r="Z55" s="143"/>
      <c r="AA55" s="183"/>
      <c r="AB55" s="143"/>
      <c r="AC55" s="183"/>
      <c r="AD55" s="143"/>
      <c r="AE55" s="183"/>
      <c r="AF55" s="143"/>
    </row>
    <row r="56" spans="1:32" s="278" customFormat="1" ht="15.75" customHeight="1" x14ac:dyDescent="0.2">
      <c r="A56" s="263" t="s">
        <v>23</v>
      </c>
      <c r="B56" s="264">
        <v>1</v>
      </c>
      <c r="C56" s="265" t="s">
        <v>22</v>
      </c>
      <c r="D56" s="266">
        <v>0</v>
      </c>
      <c r="E56" s="267">
        <v>500000</v>
      </c>
      <c r="F56" s="268"/>
      <c r="G56" s="269"/>
      <c r="H56" s="270"/>
      <c r="I56" s="270"/>
      <c r="J56" s="271"/>
      <c r="K56" s="272"/>
      <c r="L56" s="273">
        <v>0.25</v>
      </c>
      <c r="M56" s="274"/>
      <c r="N56" s="275"/>
      <c r="O56" s="271"/>
      <c r="P56" s="276"/>
      <c r="Q56" s="276"/>
      <c r="R56" s="277"/>
      <c r="S56" s="276"/>
      <c r="T56" s="277"/>
      <c r="U56" s="276"/>
      <c r="V56" s="277"/>
      <c r="W56" s="276"/>
      <c r="X56" s="277"/>
      <c r="Y56" s="276"/>
      <c r="Z56" s="277"/>
      <c r="AA56" s="276"/>
      <c r="AB56" s="277"/>
      <c r="AC56" s="276"/>
      <c r="AD56" s="277"/>
      <c r="AE56" s="276"/>
      <c r="AF56" s="277"/>
    </row>
    <row r="57" spans="1:32" ht="15.75" customHeight="1" x14ac:dyDescent="0.2">
      <c r="A57" s="144"/>
      <c r="B57" s="184"/>
      <c r="C57" s="197"/>
      <c r="D57" s="185"/>
      <c r="E57" s="186"/>
      <c r="F57" s="182"/>
      <c r="G57" s="163"/>
      <c r="H57" s="138"/>
      <c r="I57" s="138"/>
      <c r="J57" s="139"/>
      <c r="K57" s="164"/>
      <c r="L57" s="165"/>
      <c r="M57" s="141"/>
      <c r="N57" s="136"/>
      <c r="O57" s="139"/>
      <c r="P57" s="142"/>
      <c r="Q57" s="142"/>
      <c r="R57" s="143"/>
      <c r="S57" s="142"/>
      <c r="T57" s="143"/>
      <c r="U57" s="142"/>
      <c r="V57" s="143"/>
      <c r="W57" s="142"/>
      <c r="X57" s="143"/>
      <c r="Y57" s="142"/>
      <c r="Z57" s="143"/>
      <c r="AA57" s="142"/>
      <c r="AB57" s="143"/>
      <c r="AC57" s="142"/>
      <c r="AD57" s="143"/>
      <c r="AE57" s="142"/>
      <c r="AF57" s="143"/>
    </row>
    <row r="58" spans="1:32" ht="15.75" customHeight="1" x14ac:dyDescent="0.2">
      <c r="A58" s="167" t="s">
        <v>20</v>
      </c>
      <c r="B58" s="188"/>
      <c r="C58" s="169"/>
      <c r="D58" s="170"/>
      <c r="E58" s="171"/>
      <c r="F58" s="172"/>
      <c r="G58" s="173">
        <f>SUM(E59:E61)</f>
        <v>75000</v>
      </c>
      <c r="H58" s="174">
        <f>G58/$E$77</f>
        <v>8.9898754287594286E-3</v>
      </c>
      <c r="I58" s="174"/>
      <c r="J58" s="175">
        <f>(G58/$B$9)/1000</f>
        <v>6.255212677231026E-3</v>
      </c>
      <c r="K58" s="176"/>
      <c r="L58" s="177"/>
      <c r="M58" s="141"/>
      <c r="N58" s="136"/>
      <c r="O58" s="139"/>
      <c r="P58" s="183"/>
      <c r="Q58" s="183"/>
      <c r="R58" s="143"/>
      <c r="S58" s="183"/>
      <c r="T58" s="143"/>
      <c r="U58" s="183"/>
      <c r="V58" s="143"/>
      <c r="W58" s="183"/>
      <c r="X58" s="143"/>
      <c r="Y58" s="183"/>
      <c r="Z58" s="143"/>
      <c r="AA58" s="183"/>
      <c r="AB58" s="143"/>
      <c r="AC58" s="183"/>
      <c r="AD58" s="143"/>
      <c r="AE58" s="183"/>
      <c r="AF58" s="143"/>
    </row>
    <row r="59" spans="1:32" ht="15.75" customHeight="1" x14ac:dyDescent="0.2">
      <c r="A59" s="144" t="s">
        <v>19</v>
      </c>
      <c r="B59" s="184">
        <v>1</v>
      </c>
      <c r="C59" s="197" t="s">
        <v>16</v>
      </c>
      <c r="D59" s="297">
        <v>25000</v>
      </c>
      <c r="E59" s="186">
        <v>25000</v>
      </c>
      <c r="F59" s="182"/>
      <c r="G59" s="163"/>
      <c r="H59" s="138"/>
      <c r="I59" s="138"/>
      <c r="J59" s="139"/>
      <c r="K59" s="164"/>
      <c r="L59" s="198">
        <v>0.5</v>
      </c>
      <c r="M59" s="199"/>
      <c r="N59" s="136"/>
      <c r="O59" s="139"/>
      <c r="P59" s="183"/>
      <c r="Q59" s="183"/>
      <c r="R59" s="143"/>
      <c r="S59" s="183"/>
      <c r="T59" s="143"/>
      <c r="U59" s="183"/>
      <c r="V59" s="143"/>
      <c r="W59" s="183"/>
      <c r="X59" s="143"/>
      <c r="Y59" s="183"/>
      <c r="Z59" s="143"/>
      <c r="AA59" s="183"/>
      <c r="AB59" s="143"/>
      <c r="AC59" s="183"/>
      <c r="AD59" s="143"/>
      <c r="AE59" s="183"/>
      <c r="AF59" s="143"/>
    </row>
    <row r="60" spans="1:32" ht="15.75" customHeight="1" x14ac:dyDescent="0.2">
      <c r="A60" s="144" t="s">
        <v>290</v>
      </c>
      <c r="B60" s="184">
        <v>1</v>
      </c>
      <c r="C60" s="197" t="s">
        <v>16</v>
      </c>
      <c r="D60" s="297">
        <v>25000</v>
      </c>
      <c r="E60" s="186">
        <v>25000</v>
      </c>
      <c r="F60" s="182"/>
      <c r="G60" s="163"/>
      <c r="H60" s="138"/>
      <c r="I60" s="138"/>
      <c r="J60" s="139"/>
      <c r="K60" s="164"/>
      <c r="L60" s="198">
        <v>0.5</v>
      </c>
      <c r="M60" s="199"/>
      <c r="N60" s="136"/>
      <c r="O60" s="139"/>
      <c r="P60" s="142"/>
      <c r="Q60" s="142"/>
      <c r="R60" s="143"/>
      <c r="S60" s="142"/>
      <c r="T60" s="143"/>
      <c r="U60" s="142"/>
      <c r="V60" s="143"/>
      <c r="W60" s="142"/>
      <c r="X60" s="143"/>
      <c r="Y60" s="142"/>
      <c r="Z60" s="143"/>
      <c r="AA60" s="142"/>
      <c r="AB60" s="143"/>
      <c r="AC60" s="142"/>
      <c r="AD60" s="143"/>
      <c r="AE60" s="142"/>
      <c r="AF60" s="143"/>
    </row>
    <row r="61" spans="1:32" ht="15.75" customHeight="1" x14ac:dyDescent="0.2">
      <c r="A61" s="144" t="s">
        <v>17</v>
      </c>
      <c r="B61" s="184">
        <v>1</v>
      </c>
      <c r="C61" s="197" t="s">
        <v>16</v>
      </c>
      <c r="D61" s="297">
        <v>25000</v>
      </c>
      <c r="E61" s="186">
        <v>25000</v>
      </c>
      <c r="F61" s="182"/>
      <c r="G61" s="163"/>
      <c r="H61" s="138"/>
      <c r="I61" s="138"/>
      <c r="J61" s="139"/>
      <c r="K61" s="164"/>
      <c r="L61" s="198">
        <v>0.5</v>
      </c>
      <c r="M61" s="199"/>
      <c r="N61" s="136"/>
      <c r="O61" s="139"/>
      <c r="P61" s="142"/>
      <c r="Q61" s="142"/>
      <c r="R61" s="143"/>
      <c r="S61" s="142"/>
      <c r="T61" s="143"/>
      <c r="U61" s="142"/>
      <c r="V61" s="143"/>
      <c r="W61" s="142"/>
      <c r="X61" s="143"/>
      <c r="Y61" s="142"/>
      <c r="Z61" s="143"/>
      <c r="AA61" s="142"/>
      <c r="AB61" s="143"/>
      <c r="AC61" s="142"/>
      <c r="AD61" s="143"/>
      <c r="AE61" s="142"/>
      <c r="AF61" s="143"/>
    </row>
    <row r="62" spans="1:32" ht="15.75" customHeight="1" x14ac:dyDescent="0.2">
      <c r="A62" s="144"/>
      <c r="B62" s="200"/>
      <c r="C62" s="197"/>
      <c r="D62" s="185"/>
      <c r="E62" s="186"/>
      <c r="F62" s="182"/>
      <c r="G62" s="163"/>
      <c r="H62" s="138"/>
      <c r="I62" s="138"/>
      <c r="J62" s="139"/>
      <c r="K62" s="164"/>
      <c r="L62" s="165"/>
      <c r="M62" s="141"/>
      <c r="N62" s="136"/>
      <c r="O62" s="139"/>
      <c r="P62" s="183"/>
      <c r="Q62" s="183"/>
      <c r="R62" s="143"/>
      <c r="S62" s="183"/>
      <c r="T62" s="143"/>
      <c r="U62" s="183"/>
      <c r="V62" s="143"/>
      <c r="W62" s="183"/>
      <c r="X62" s="143"/>
      <c r="Y62" s="183"/>
      <c r="Z62" s="143"/>
      <c r="AA62" s="183"/>
      <c r="AB62" s="143"/>
      <c r="AC62" s="183"/>
      <c r="AD62" s="143"/>
      <c r="AE62" s="183"/>
      <c r="AF62" s="143"/>
    </row>
    <row r="63" spans="1:32" ht="15.75" customHeight="1" x14ac:dyDescent="0.2">
      <c r="A63" s="167" t="s">
        <v>15</v>
      </c>
      <c r="B63" s="188"/>
      <c r="C63" s="169"/>
      <c r="D63" s="170"/>
      <c r="E63" s="171"/>
      <c r="F63" s="172"/>
      <c r="G63" s="173">
        <f>SUM(E64:E75)</f>
        <v>501000</v>
      </c>
      <c r="H63" s="174">
        <f>G63/$E$77</f>
        <v>6.0052367864112978E-2</v>
      </c>
      <c r="I63" s="174"/>
      <c r="J63" s="175">
        <f>(G63/$B$9)/1000</f>
        <v>4.1784820683903254E-2</v>
      </c>
      <c r="K63" s="176"/>
      <c r="L63" s="177"/>
      <c r="M63" s="141"/>
      <c r="N63" s="136"/>
      <c r="O63" s="139"/>
      <c r="P63" s="183"/>
      <c r="Q63" s="183"/>
      <c r="R63" s="143"/>
      <c r="S63" s="183"/>
      <c r="T63" s="143"/>
      <c r="U63" s="183"/>
      <c r="V63" s="143"/>
      <c r="W63" s="183"/>
      <c r="X63" s="143"/>
      <c r="Y63" s="183"/>
      <c r="Z63" s="143"/>
      <c r="AA63" s="183"/>
      <c r="AB63" s="143"/>
      <c r="AC63" s="183"/>
      <c r="AD63" s="143"/>
      <c r="AE63" s="183"/>
      <c r="AF63" s="143"/>
    </row>
    <row r="64" spans="1:32" ht="15.75" customHeight="1" x14ac:dyDescent="0.2">
      <c r="A64" s="201" t="s">
        <v>21</v>
      </c>
      <c r="B64" s="202">
        <f>Sizing!R18</f>
        <v>1100</v>
      </c>
      <c r="C64" s="202" t="s">
        <v>33</v>
      </c>
      <c r="D64" s="297">
        <v>100</v>
      </c>
      <c r="E64" s="186">
        <f>B64*D64</f>
        <v>110000</v>
      </c>
      <c r="F64" s="202"/>
      <c r="G64" s="203"/>
      <c r="K64" s="202"/>
      <c r="L64" s="204">
        <v>0.5</v>
      </c>
      <c r="M64" s="141"/>
      <c r="N64" s="136"/>
      <c r="O64" s="139"/>
      <c r="P64" s="183"/>
      <c r="Q64" s="183"/>
      <c r="R64" s="143"/>
      <c r="S64" s="183"/>
      <c r="T64" s="143"/>
      <c r="U64" s="183"/>
      <c r="V64" s="143"/>
      <c r="W64" s="183"/>
      <c r="X64" s="143"/>
      <c r="Y64" s="183"/>
      <c r="Z64" s="143"/>
      <c r="AA64" s="183"/>
      <c r="AB64" s="143"/>
      <c r="AC64" s="183"/>
      <c r="AD64" s="143"/>
      <c r="AE64" s="183"/>
      <c r="AF64" s="143"/>
    </row>
    <row r="65" spans="1:32" ht="15.75" customHeight="1" x14ac:dyDescent="0.2">
      <c r="A65" s="201" t="s">
        <v>321</v>
      </c>
      <c r="B65" s="132">
        <v>2</v>
      </c>
      <c r="C65" s="132" t="s">
        <v>25</v>
      </c>
      <c r="D65" s="297">
        <v>3000</v>
      </c>
      <c r="E65" s="186">
        <f>B65*D65</f>
        <v>6000</v>
      </c>
      <c r="G65" s="205"/>
      <c r="K65" s="132"/>
      <c r="L65" s="204">
        <v>0.5</v>
      </c>
      <c r="M65" s="141"/>
      <c r="N65" s="136"/>
      <c r="O65" s="139"/>
      <c r="P65" s="183"/>
      <c r="Q65" s="183"/>
      <c r="R65" s="143"/>
      <c r="S65" s="183"/>
      <c r="T65" s="143"/>
      <c r="U65" s="183"/>
      <c r="V65" s="143"/>
      <c r="W65" s="183"/>
      <c r="X65" s="143"/>
      <c r="Y65" s="183"/>
      <c r="Z65" s="143"/>
      <c r="AA65" s="183"/>
      <c r="AB65" s="143"/>
      <c r="AC65" s="183"/>
      <c r="AD65" s="143"/>
      <c r="AE65" s="183"/>
      <c r="AF65" s="143"/>
    </row>
    <row r="66" spans="1:32" ht="15.75" customHeight="1" x14ac:dyDescent="0.2">
      <c r="A66" s="201" t="s">
        <v>295</v>
      </c>
      <c r="B66" s="184">
        <v>1</v>
      </c>
      <c r="C66" s="197" t="s">
        <v>16</v>
      </c>
      <c r="D66" s="297">
        <v>100000</v>
      </c>
      <c r="E66" s="186">
        <f>B66*D66</f>
        <v>100000</v>
      </c>
      <c r="F66" s="182"/>
      <c r="G66" s="206"/>
      <c r="H66" s="138"/>
      <c r="I66" s="138"/>
      <c r="J66" s="139"/>
      <c r="K66" s="164"/>
      <c r="L66" s="204">
        <v>0.25</v>
      </c>
      <c r="M66" s="141"/>
      <c r="N66" s="136"/>
      <c r="O66" s="139"/>
      <c r="P66" s="183"/>
      <c r="Q66" s="183"/>
      <c r="R66" s="143"/>
      <c r="S66" s="183"/>
      <c r="T66" s="143"/>
      <c r="U66" s="183"/>
      <c r="V66" s="143"/>
      <c r="W66" s="183"/>
      <c r="X66" s="143"/>
      <c r="Y66" s="183"/>
      <c r="Z66" s="143"/>
      <c r="AA66" s="183"/>
      <c r="AB66" s="143"/>
      <c r="AC66" s="183"/>
      <c r="AD66" s="143"/>
      <c r="AE66" s="183"/>
      <c r="AF66" s="143"/>
    </row>
    <row r="67" spans="1:32" ht="15.75" customHeight="1" x14ac:dyDescent="0.2">
      <c r="A67" s="207"/>
      <c r="B67" s="187"/>
      <c r="C67" s="179"/>
      <c r="D67" s="180"/>
      <c r="E67" s="181"/>
      <c r="F67" s="182"/>
      <c r="G67" s="206"/>
      <c r="H67" s="138"/>
      <c r="I67" s="138"/>
      <c r="J67" s="139"/>
      <c r="K67" s="164"/>
      <c r="L67" s="204"/>
      <c r="M67" s="141"/>
      <c r="N67" s="136"/>
      <c r="O67" s="139"/>
      <c r="P67" s="183"/>
      <c r="Q67" s="183"/>
      <c r="R67" s="143"/>
      <c r="S67" s="183"/>
      <c r="T67" s="143"/>
      <c r="U67" s="183"/>
      <c r="V67" s="143"/>
      <c r="W67" s="183"/>
      <c r="X67" s="143"/>
      <c r="Y67" s="183"/>
      <c r="Z67" s="143"/>
      <c r="AA67" s="183"/>
      <c r="AB67" s="143"/>
      <c r="AC67" s="183"/>
      <c r="AD67" s="143"/>
      <c r="AE67" s="183"/>
      <c r="AF67" s="143"/>
    </row>
    <row r="68" spans="1:32" ht="15.75" customHeight="1" x14ac:dyDescent="0.2">
      <c r="A68" s="144" t="s">
        <v>14</v>
      </c>
      <c r="B68" s="184">
        <v>0</v>
      </c>
      <c r="C68" s="197" t="s">
        <v>13</v>
      </c>
      <c r="D68" s="297">
        <v>5</v>
      </c>
      <c r="E68" s="186">
        <f t="shared" ref="E68:E73" si="0">B68*D68</f>
        <v>0</v>
      </c>
      <c r="F68" s="182"/>
      <c r="G68" s="163"/>
      <c r="H68" s="138"/>
      <c r="I68" s="138"/>
      <c r="J68" s="139"/>
      <c r="K68" s="164"/>
      <c r="L68" s="165"/>
      <c r="M68" s="141"/>
      <c r="N68" s="136"/>
      <c r="O68" s="139"/>
      <c r="P68" s="142"/>
      <c r="Q68" s="142"/>
      <c r="R68" s="143"/>
      <c r="S68" s="142"/>
      <c r="T68" s="143"/>
      <c r="U68" s="142"/>
      <c r="V68" s="143"/>
      <c r="W68" s="142"/>
      <c r="X68" s="143"/>
      <c r="Y68" s="142"/>
      <c r="Z68" s="143"/>
      <c r="AA68" s="142"/>
      <c r="AB68" s="143"/>
      <c r="AC68" s="142"/>
      <c r="AD68" s="143"/>
      <c r="AE68" s="142"/>
      <c r="AF68" s="143"/>
    </row>
    <row r="69" spans="1:32" ht="15.75" customHeight="1" x14ac:dyDescent="0.2">
      <c r="A69" s="144" t="s">
        <v>12</v>
      </c>
      <c r="B69" s="184">
        <v>1</v>
      </c>
      <c r="C69" s="197" t="s">
        <v>6</v>
      </c>
      <c r="D69" s="297">
        <v>50000</v>
      </c>
      <c r="E69" s="186">
        <f t="shared" si="0"/>
        <v>50000</v>
      </c>
      <c r="F69" s="182"/>
      <c r="G69" s="163"/>
      <c r="H69" s="138"/>
      <c r="I69" s="138"/>
      <c r="J69" s="139"/>
      <c r="K69" s="164"/>
      <c r="L69" s="204">
        <v>0.5</v>
      </c>
      <c r="M69" s="141"/>
      <c r="N69" s="136"/>
      <c r="O69" s="139"/>
      <c r="P69" s="183"/>
      <c r="Q69" s="183"/>
      <c r="R69" s="143"/>
      <c r="S69" s="183"/>
      <c r="T69" s="143"/>
      <c r="U69" s="183"/>
      <c r="V69" s="143"/>
      <c r="W69" s="183"/>
      <c r="X69" s="143"/>
      <c r="Y69" s="183"/>
      <c r="Z69" s="143"/>
      <c r="AA69" s="183"/>
      <c r="AB69" s="143"/>
      <c r="AC69" s="183"/>
      <c r="AD69" s="143"/>
      <c r="AE69" s="183"/>
      <c r="AF69" s="143"/>
    </row>
    <row r="70" spans="1:32" ht="15.75" customHeight="1" x14ac:dyDescent="0.2">
      <c r="A70" s="144" t="s">
        <v>11</v>
      </c>
      <c r="B70" s="184">
        <v>1</v>
      </c>
      <c r="C70" s="197" t="s">
        <v>16</v>
      </c>
      <c r="D70" s="297">
        <v>50000</v>
      </c>
      <c r="E70" s="186">
        <f t="shared" si="0"/>
        <v>50000</v>
      </c>
      <c r="F70" s="182"/>
      <c r="G70" s="163"/>
      <c r="H70" s="138"/>
      <c r="I70" s="138"/>
      <c r="J70" s="139"/>
      <c r="K70" s="164"/>
      <c r="L70" s="165">
        <v>0.5</v>
      </c>
      <c r="M70" s="141"/>
      <c r="N70" s="136"/>
      <c r="O70" s="139"/>
      <c r="P70" s="183"/>
      <c r="Q70" s="183"/>
      <c r="R70" s="143"/>
      <c r="S70" s="183"/>
      <c r="T70" s="143"/>
      <c r="U70" s="183"/>
      <c r="V70" s="143"/>
      <c r="W70" s="183"/>
      <c r="X70" s="143"/>
      <c r="Y70" s="183"/>
      <c r="Z70" s="143"/>
      <c r="AA70" s="183"/>
      <c r="AB70" s="143"/>
      <c r="AC70" s="183"/>
      <c r="AD70" s="143"/>
      <c r="AE70" s="183"/>
      <c r="AF70" s="143"/>
    </row>
    <row r="71" spans="1:32" ht="15.75" customHeight="1" x14ac:dyDescent="0.2">
      <c r="A71" s="144" t="s">
        <v>10</v>
      </c>
      <c r="B71" s="184">
        <v>1</v>
      </c>
      <c r="C71" s="197" t="s">
        <v>16</v>
      </c>
      <c r="D71" s="297">
        <v>50000</v>
      </c>
      <c r="E71" s="186">
        <f t="shared" si="0"/>
        <v>50000</v>
      </c>
      <c r="F71" s="182"/>
      <c r="G71" s="163"/>
      <c r="H71" s="138"/>
      <c r="I71" s="138"/>
      <c r="J71" s="139"/>
      <c r="K71" s="164"/>
      <c r="L71" s="165">
        <v>0.5</v>
      </c>
      <c r="M71" s="141"/>
      <c r="N71" s="136"/>
      <c r="O71" s="139"/>
      <c r="P71" s="183"/>
      <c r="Q71" s="183"/>
      <c r="R71" s="143"/>
      <c r="S71" s="183"/>
      <c r="T71" s="143"/>
      <c r="U71" s="183"/>
      <c r="V71" s="143"/>
      <c r="W71" s="183"/>
      <c r="X71" s="143"/>
      <c r="Y71" s="183"/>
      <c r="Z71" s="143"/>
      <c r="AA71" s="183"/>
      <c r="AB71" s="143"/>
      <c r="AC71" s="183"/>
      <c r="AD71" s="143"/>
      <c r="AE71" s="183"/>
      <c r="AF71" s="143"/>
    </row>
    <row r="72" spans="1:32" ht="15.75" customHeight="1" x14ac:dyDescent="0.2">
      <c r="A72" s="144" t="s">
        <v>9</v>
      </c>
      <c r="B72" s="184">
        <v>1</v>
      </c>
      <c r="C72" s="197" t="s">
        <v>16</v>
      </c>
      <c r="D72" s="297">
        <v>10000</v>
      </c>
      <c r="E72" s="186">
        <f t="shared" si="0"/>
        <v>10000</v>
      </c>
      <c r="F72" s="182"/>
      <c r="G72" s="163"/>
      <c r="H72" s="138"/>
      <c r="I72" s="138"/>
      <c r="J72" s="139"/>
      <c r="K72" s="164"/>
      <c r="L72" s="165">
        <v>0.5</v>
      </c>
      <c r="M72" s="141"/>
      <c r="N72" s="136"/>
      <c r="O72" s="139"/>
      <c r="P72" s="183"/>
      <c r="Q72" s="183"/>
      <c r="R72" s="143"/>
      <c r="S72" s="183"/>
      <c r="T72" s="143"/>
      <c r="U72" s="183"/>
      <c r="V72" s="143"/>
      <c r="W72" s="183"/>
      <c r="X72" s="143"/>
      <c r="Y72" s="183"/>
      <c r="Z72" s="143"/>
      <c r="AA72" s="183"/>
      <c r="AB72" s="143"/>
      <c r="AC72" s="183"/>
      <c r="AD72" s="143"/>
      <c r="AE72" s="183"/>
      <c r="AF72" s="143"/>
    </row>
    <row r="73" spans="1:32" ht="15.75" customHeight="1" x14ac:dyDescent="0.2">
      <c r="A73" s="144" t="s">
        <v>8</v>
      </c>
      <c r="B73" s="184">
        <v>1</v>
      </c>
      <c r="C73" s="197" t="s">
        <v>16</v>
      </c>
      <c r="D73" s="297">
        <v>50000</v>
      </c>
      <c r="E73" s="186">
        <f t="shared" si="0"/>
        <v>50000</v>
      </c>
      <c r="F73" s="182"/>
      <c r="G73" s="163"/>
      <c r="H73" s="138"/>
      <c r="I73" s="138"/>
      <c r="J73" s="139"/>
      <c r="K73" s="164"/>
      <c r="L73" s="165">
        <v>0.5</v>
      </c>
      <c r="M73" s="141"/>
      <c r="N73" s="136"/>
      <c r="O73" s="139"/>
      <c r="P73" s="183"/>
      <c r="Q73" s="183"/>
      <c r="R73" s="143"/>
      <c r="S73" s="183"/>
      <c r="T73" s="143"/>
      <c r="U73" s="183"/>
      <c r="V73" s="143"/>
      <c r="W73" s="183"/>
      <c r="X73" s="143"/>
      <c r="Y73" s="183"/>
      <c r="Z73" s="143"/>
      <c r="AA73" s="183"/>
      <c r="AB73" s="143"/>
      <c r="AC73" s="183"/>
      <c r="AD73" s="143"/>
      <c r="AE73" s="183"/>
      <c r="AF73" s="143"/>
    </row>
    <row r="74" spans="1:32" ht="15.75" customHeight="1" x14ac:dyDescent="0.2">
      <c r="A74" s="144" t="s">
        <v>7</v>
      </c>
      <c r="B74" s="200">
        <v>1</v>
      </c>
      <c r="C74" s="197" t="s">
        <v>6</v>
      </c>
      <c r="D74" s="297">
        <v>50000</v>
      </c>
      <c r="E74" s="186">
        <v>25000</v>
      </c>
      <c r="F74" s="182"/>
      <c r="G74" s="163"/>
      <c r="H74" s="138"/>
      <c r="I74" s="138"/>
      <c r="J74" s="139"/>
      <c r="K74" s="164"/>
      <c r="L74" s="165">
        <v>0.5</v>
      </c>
      <c r="M74" s="141"/>
      <c r="N74" s="136"/>
      <c r="O74" s="139"/>
      <c r="P74" s="183"/>
      <c r="Q74" s="183"/>
      <c r="R74" s="143"/>
      <c r="S74" s="183"/>
      <c r="T74" s="143"/>
      <c r="U74" s="183"/>
      <c r="V74" s="143"/>
      <c r="W74" s="183"/>
      <c r="X74" s="143"/>
      <c r="Y74" s="183"/>
      <c r="Z74" s="143"/>
      <c r="AA74" s="183"/>
      <c r="AB74" s="143"/>
      <c r="AC74" s="183"/>
      <c r="AD74" s="143"/>
      <c r="AE74" s="183"/>
      <c r="AF74" s="143"/>
    </row>
    <row r="75" spans="1:32" ht="15.75" customHeight="1" x14ac:dyDescent="0.2">
      <c r="A75" s="144" t="s">
        <v>5</v>
      </c>
      <c r="B75" s="184">
        <v>1</v>
      </c>
      <c r="C75" s="197" t="s">
        <v>16</v>
      </c>
      <c r="D75" s="297">
        <v>50000</v>
      </c>
      <c r="E75" s="186">
        <f>B75*D75</f>
        <v>50000</v>
      </c>
      <c r="F75" s="182"/>
      <c r="G75" s="163"/>
      <c r="H75" s="138"/>
      <c r="I75" s="138"/>
      <c r="J75" s="139"/>
      <c r="K75" s="164"/>
      <c r="L75" s="165">
        <v>0.5</v>
      </c>
      <c r="M75" s="141"/>
      <c r="N75" s="136"/>
      <c r="O75" s="139"/>
      <c r="P75" s="142"/>
      <c r="Q75" s="142"/>
      <c r="R75" s="143"/>
      <c r="S75" s="142"/>
      <c r="T75" s="143"/>
      <c r="U75" s="142"/>
      <c r="V75" s="143"/>
      <c r="W75" s="142"/>
      <c r="X75" s="143"/>
      <c r="Y75" s="142"/>
      <c r="Z75" s="143"/>
      <c r="AA75" s="142"/>
      <c r="AB75" s="143"/>
      <c r="AC75" s="142"/>
      <c r="AD75" s="143"/>
      <c r="AE75" s="142"/>
      <c r="AF75" s="143"/>
    </row>
    <row r="76" spans="1:32" ht="15.75" customHeight="1" x14ac:dyDescent="0.2">
      <c r="A76" s="144"/>
      <c r="B76" s="208"/>
      <c r="C76" s="197"/>
      <c r="D76" s="185"/>
      <c r="E76" s="186"/>
      <c r="F76" s="182"/>
      <c r="G76" s="163" t="s">
        <v>328</v>
      </c>
      <c r="H76" s="138"/>
      <c r="I76" s="138"/>
      <c r="J76" s="139"/>
      <c r="K76" s="164"/>
      <c r="L76" s="165"/>
      <c r="M76" s="141"/>
      <c r="N76" s="136"/>
      <c r="O76" s="139"/>
      <c r="P76" s="142"/>
      <c r="Q76" s="142"/>
      <c r="R76" s="142"/>
      <c r="S76" s="142"/>
      <c r="T76" s="143"/>
      <c r="U76" s="183"/>
      <c r="V76" s="143"/>
      <c r="W76" s="183"/>
      <c r="X76" s="143"/>
      <c r="Y76" s="183"/>
      <c r="Z76" s="143"/>
      <c r="AA76" s="183"/>
      <c r="AB76" s="143"/>
      <c r="AC76" s="183"/>
      <c r="AD76" s="143"/>
      <c r="AE76" s="183"/>
      <c r="AF76" s="143"/>
    </row>
    <row r="77" spans="1:32" ht="15.75" customHeight="1" thickBot="1" x14ac:dyDescent="0.25">
      <c r="A77" s="488" t="s">
        <v>4</v>
      </c>
      <c r="B77" s="489"/>
      <c r="C77" s="490"/>
      <c r="D77" s="209"/>
      <c r="E77" s="209">
        <f>SUM(E9:E76)</f>
        <v>8342718.4941927213</v>
      </c>
      <c r="F77" s="210"/>
      <c r="G77" s="261">
        <f>SUM(G8:G76)</f>
        <v>8342718.4941927213</v>
      </c>
      <c r="H77" s="260">
        <f>SUM(H8:H76)</f>
        <v>1</v>
      </c>
      <c r="I77" s="211"/>
      <c r="J77" s="212">
        <f>SUM(J8:J76)</f>
        <v>0.6958063798325872</v>
      </c>
      <c r="K77" s="164"/>
      <c r="L77" s="165"/>
      <c r="M77" s="141"/>
      <c r="N77" s="155"/>
      <c r="O77" s="139"/>
      <c r="P77" s="142"/>
      <c r="Q77" s="142"/>
      <c r="R77" s="142"/>
      <c r="S77" s="142"/>
      <c r="T77" s="143"/>
      <c r="U77" s="183"/>
      <c r="V77" s="143"/>
      <c r="W77" s="183"/>
      <c r="X77" s="143"/>
      <c r="Y77" s="183"/>
      <c r="Z77" s="143"/>
      <c r="AA77" s="183"/>
      <c r="AB77" s="143"/>
      <c r="AC77" s="183"/>
      <c r="AD77" s="143"/>
      <c r="AE77" s="183"/>
      <c r="AF77" s="143"/>
    </row>
    <row r="78" spans="1:32" ht="15.75" customHeight="1" thickBot="1" x14ac:dyDescent="0.25">
      <c r="A78" s="491" t="s">
        <v>330</v>
      </c>
      <c r="B78" s="492"/>
      <c r="C78" s="492"/>
      <c r="D78" s="258">
        <v>0</v>
      </c>
      <c r="E78" s="259">
        <f>(E77/($B$9))</f>
        <v>695.80637983258725</v>
      </c>
      <c r="F78" s="213" t="s">
        <v>3</v>
      </c>
      <c r="G78" s="195"/>
      <c r="H78" s="138"/>
      <c r="I78" s="138"/>
      <c r="J78" s="139"/>
      <c r="K78" s="164"/>
      <c r="L78" s="214"/>
      <c r="M78" s="141"/>
      <c r="N78" s="136"/>
      <c r="O78" s="139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3"/>
      <c r="AC78" s="142"/>
      <c r="AD78" s="143"/>
      <c r="AE78" s="142"/>
      <c r="AF78" s="143"/>
    </row>
    <row r="79" spans="1:32" ht="15.75" customHeight="1" x14ac:dyDescent="0.2">
      <c r="A79" s="215"/>
      <c r="B79" s="142"/>
      <c r="C79" s="142"/>
      <c r="D79" s="136"/>
      <c r="E79" s="136">
        <f>E78/1000</f>
        <v>0.69580637983258731</v>
      </c>
      <c r="F79" s="213" t="s">
        <v>2</v>
      </c>
      <c r="G79" s="195"/>
      <c r="H79" s="138"/>
      <c r="I79" s="138"/>
      <c r="J79" s="139"/>
      <c r="K79" s="164"/>
      <c r="L79" s="214"/>
      <c r="M79" s="141"/>
      <c r="N79" s="136"/>
      <c r="O79" s="139"/>
      <c r="P79" s="142"/>
      <c r="Q79" s="142"/>
      <c r="R79" s="142"/>
      <c r="S79" s="142"/>
      <c r="T79" s="142"/>
      <c r="U79" s="183"/>
      <c r="V79" s="142"/>
      <c r="W79" s="183"/>
      <c r="X79" s="142"/>
      <c r="Y79" s="183"/>
      <c r="Z79" s="142"/>
      <c r="AA79" s="183"/>
      <c r="AB79" s="143"/>
      <c r="AC79" s="183"/>
      <c r="AD79" s="143"/>
      <c r="AE79" s="183"/>
      <c r="AF79" s="143"/>
    </row>
    <row r="80" spans="1:32" ht="15.75" customHeight="1" x14ac:dyDescent="0.2">
      <c r="A80" s="215"/>
      <c r="B80" s="142"/>
      <c r="C80" s="142"/>
      <c r="D80" s="136"/>
      <c r="E80" s="136"/>
      <c r="F80" s="216"/>
      <c r="G80" s="195"/>
      <c r="H80" s="138"/>
      <c r="I80" s="138"/>
      <c r="J80" s="139"/>
      <c r="K80" s="164"/>
      <c r="L80" s="165"/>
      <c r="M80" s="141"/>
      <c r="N80" s="136"/>
      <c r="O80" s="139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3"/>
      <c r="AC80" s="142"/>
      <c r="AD80" s="143"/>
      <c r="AE80" s="142"/>
      <c r="AF80" s="143"/>
    </row>
    <row r="81" spans="1:32" ht="15.75" customHeight="1" x14ac:dyDescent="0.2">
      <c r="A81" s="215"/>
      <c r="B81" s="217" t="s">
        <v>327</v>
      </c>
      <c r="C81" s="218"/>
      <c r="D81" s="219">
        <v>0.1</v>
      </c>
      <c r="E81" s="220">
        <f>(1+D81)*E78</f>
        <v>765.38701781584609</v>
      </c>
      <c r="F81" s="216" t="s">
        <v>3</v>
      </c>
      <c r="G81" s="195"/>
      <c r="H81" s="138"/>
      <c r="I81" s="138"/>
      <c r="J81" s="139"/>
      <c r="K81" s="164"/>
      <c r="L81" s="165"/>
      <c r="M81" s="141"/>
      <c r="N81" s="136"/>
      <c r="O81" s="139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3"/>
      <c r="AC81" s="142"/>
      <c r="AD81" s="143"/>
      <c r="AE81" s="142"/>
      <c r="AF81" s="143"/>
    </row>
    <row r="82" spans="1:32" ht="15.75" customHeight="1" x14ac:dyDescent="0.2">
      <c r="A82" s="144"/>
      <c r="B82" s="221"/>
      <c r="C82" s="221"/>
      <c r="D82" s="148"/>
      <c r="E82" s="148"/>
      <c r="F82" s="222"/>
      <c r="G82" s="163"/>
      <c r="H82" s="138"/>
      <c r="I82" s="138"/>
      <c r="J82" s="139"/>
      <c r="K82" s="164"/>
      <c r="L82" s="165"/>
      <c r="M82" s="141"/>
      <c r="N82" s="136"/>
      <c r="O82" s="139"/>
      <c r="P82" s="142"/>
      <c r="Q82" s="142"/>
      <c r="R82" s="142"/>
      <c r="S82" s="142"/>
      <c r="T82" s="223"/>
      <c r="U82" s="224"/>
      <c r="V82" s="223"/>
      <c r="W82" s="224"/>
      <c r="X82" s="223"/>
      <c r="Y82" s="224"/>
      <c r="Z82" s="223"/>
      <c r="AA82" s="224"/>
      <c r="AB82" s="225"/>
      <c r="AC82" s="224"/>
      <c r="AD82" s="225"/>
      <c r="AE82" s="224"/>
      <c r="AF82" s="225"/>
    </row>
    <row r="83" spans="1:32" ht="15.75" customHeight="1" x14ac:dyDescent="0.2">
      <c r="A83" s="144"/>
      <c r="B83" s="226" t="s">
        <v>324</v>
      </c>
      <c r="C83" s="227"/>
      <c r="D83" s="228"/>
      <c r="E83" s="229">
        <f>B9*E81</f>
        <v>9176990.3436119948</v>
      </c>
      <c r="F83" s="222"/>
      <c r="G83" s="163"/>
      <c r="H83" s="138"/>
      <c r="I83" s="138"/>
      <c r="J83" s="139"/>
      <c r="K83" s="164"/>
      <c r="L83" s="165"/>
      <c r="M83" s="141"/>
      <c r="N83" s="136"/>
      <c r="O83" s="139"/>
      <c r="P83" s="223"/>
      <c r="Q83" s="223"/>
      <c r="R83" s="225"/>
      <c r="S83" s="223"/>
      <c r="T83" s="223"/>
      <c r="U83" s="223"/>
      <c r="V83" s="223"/>
      <c r="W83" s="223"/>
      <c r="X83" s="223"/>
      <c r="Y83" s="223"/>
      <c r="Z83" s="223"/>
      <c r="AA83" s="223"/>
      <c r="AB83" s="225"/>
      <c r="AC83" s="223"/>
      <c r="AD83" s="225"/>
      <c r="AE83" s="223"/>
      <c r="AF83" s="225"/>
    </row>
    <row r="84" spans="1:32" ht="15.75" customHeight="1" x14ac:dyDescent="0.2">
      <c r="A84" s="230"/>
      <c r="B84" s="231"/>
      <c r="C84" s="231"/>
      <c r="D84" s="232"/>
      <c r="E84" s="232"/>
      <c r="F84" s="233"/>
      <c r="G84" s="234"/>
      <c r="H84" s="235"/>
      <c r="I84" s="235"/>
      <c r="J84" s="236"/>
      <c r="K84" s="237"/>
      <c r="L84" s="238"/>
      <c r="M84" s="141"/>
      <c r="N84" s="136"/>
      <c r="O84" s="1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  <c r="AA84" s="239"/>
      <c r="AB84" s="239"/>
      <c r="AC84" s="239"/>
      <c r="AD84" s="239"/>
      <c r="AE84" s="239"/>
      <c r="AF84" s="239"/>
    </row>
    <row r="85" spans="1:32" ht="15.75" customHeight="1" x14ac:dyDescent="0.2">
      <c r="A85" s="135"/>
      <c r="B85" s="221"/>
      <c r="C85" s="135"/>
      <c r="D85" s="148"/>
      <c r="E85" s="136"/>
      <c r="F85" s="182"/>
      <c r="G85" s="163"/>
      <c r="H85" s="138"/>
      <c r="I85" s="138"/>
      <c r="J85" s="139"/>
      <c r="K85" s="164"/>
      <c r="L85" s="240"/>
      <c r="M85" s="241"/>
      <c r="N85" s="136"/>
      <c r="O85" s="139"/>
      <c r="P85" s="223"/>
      <c r="Q85" s="223"/>
      <c r="R85" s="225"/>
      <c r="S85" s="224"/>
      <c r="T85" s="223"/>
      <c r="U85" s="223"/>
      <c r="V85" s="223"/>
      <c r="W85" s="223"/>
      <c r="X85" s="223"/>
      <c r="Y85" s="223"/>
      <c r="Z85" s="223"/>
      <c r="AA85" s="223"/>
      <c r="AB85" s="225"/>
      <c r="AC85" s="223"/>
      <c r="AD85" s="225"/>
      <c r="AE85" s="223"/>
      <c r="AF85" s="225"/>
    </row>
    <row r="86" spans="1:32" ht="15.75" customHeight="1" x14ac:dyDescent="0.2">
      <c r="A86" s="135"/>
      <c r="B86" s="155"/>
      <c r="C86" s="135"/>
      <c r="D86" s="136"/>
      <c r="E86" s="136"/>
      <c r="F86" s="182"/>
      <c r="G86" s="163"/>
      <c r="H86" s="138"/>
      <c r="I86" s="138"/>
      <c r="J86" s="139"/>
      <c r="K86" s="164"/>
      <c r="L86" s="240"/>
      <c r="M86" s="241"/>
      <c r="N86" s="136"/>
      <c r="O86" s="139"/>
      <c r="P86" s="223"/>
      <c r="Q86" s="223"/>
      <c r="R86" s="225"/>
      <c r="S86" s="224"/>
      <c r="T86" s="223"/>
      <c r="U86" s="224"/>
      <c r="V86" s="223"/>
      <c r="W86" s="224"/>
      <c r="X86" s="223"/>
      <c r="Y86" s="224"/>
      <c r="Z86" s="223"/>
      <c r="AA86" s="224"/>
      <c r="AB86" s="225"/>
      <c r="AC86" s="224"/>
      <c r="AD86" s="225"/>
      <c r="AE86" s="224"/>
      <c r="AF86" s="225"/>
    </row>
    <row r="87" spans="1:32" ht="15.75" customHeight="1" x14ac:dyDescent="0.2">
      <c r="A87" s="135"/>
      <c r="B87" s="155"/>
      <c r="C87" s="135"/>
      <c r="D87" s="136"/>
      <c r="E87" s="136"/>
      <c r="F87" s="182"/>
      <c r="G87" s="163"/>
      <c r="H87" s="138"/>
      <c r="I87" s="138"/>
      <c r="J87" s="139"/>
      <c r="K87" s="164"/>
      <c r="L87" s="240"/>
      <c r="M87" s="241"/>
      <c r="N87" s="136"/>
      <c r="O87" s="139"/>
      <c r="P87" s="142"/>
      <c r="Q87" s="142"/>
      <c r="R87" s="143"/>
      <c r="S87" s="142"/>
      <c r="T87" s="142"/>
      <c r="U87" s="142"/>
      <c r="V87" s="142"/>
      <c r="W87" s="142"/>
      <c r="X87" s="142"/>
      <c r="Y87" s="142"/>
      <c r="Z87" s="142"/>
      <c r="AA87" s="142"/>
      <c r="AB87" s="143"/>
      <c r="AC87" s="142"/>
      <c r="AD87" s="143"/>
      <c r="AE87" s="142"/>
      <c r="AF87" s="143"/>
    </row>
    <row r="88" spans="1:32" ht="15.75" customHeight="1" x14ac:dyDescent="0.2">
      <c r="A88" s="135"/>
      <c r="B88" s="155"/>
      <c r="C88" s="135"/>
      <c r="D88" s="136"/>
      <c r="E88" s="136"/>
      <c r="F88" s="182"/>
      <c r="G88" s="163"/>
      <c r="H88" s="138"/>
      <c r="I88" s="138"/>
      <c r="J88" s="139"/>
      <c r="K88" s="164"/>
      <c r="L88" s="240"/>
      <c r="M88" s="241"/>
      <c r="N88" s="136"/>
      <c r="O88" s="139"/>
      <c r="P88" s="142"/>
      <c r="Q88" s="142"/>
      <c r="R88" s="143"/>
      <c r="S88" s="142"/>
      <c r="T88" s="142"/>
      <c r="U88" s="142"/>
      <c r="V88" s="142"/>
      <c r="W88" s="142"/>
      <c r="X88" s="142"/>
      <c r="Y88" s="142"/>
      <c r="Z88" s="142"/>
      <c r="AA88" s="142"/>
      <c r="AB88" s="143"/>
      <c r="AC88" s="142"/>
      <c r="AD88" s="143"/>
      <c r="AE88" s="142"/>
      <c r="AF88" s="143"/>
    </row>
    <row r="89" spans="1:32" ht="15.75" customHeight="1" x14ac:dyDescent="0.2">
      <c r="A89" s="135"/>
      <c r="B89" s="155"/>
      <c r="C89" s="135"/>
      <c r="D89" s="136"/>
      <c r="E89" s="136"/>
      <c r="F89" s="182"/>
      <c r="G89" s="163"/>
      <c r="H89" s="138"/>
      <c r="I89" s="138"/>
      <c r="J89" s="139"/>
      <c r="K89" s="164"/>
      <c r="L89" s="240"/>
      <c r="M89" s="241"/>
      <c r="N89" s="136"/>
      <c r="O89" s="139"/>
      <c r="P89" s="142"/>
      <c r="Q89" s="142"/>
      <c r="R89" s="143"/>
      <c r="S89" s="142"/>
      <c r="T89" s="142"/>
      <c r="U89" s="142"/>
      <c r="V89" s="142"/>
      <c r="W89" s="142"/>
      <c r="X89" s="142"/>
      <c r="Y89" s="142"/>
      <c r="Z89" s="142"/>
      <c r="AA89" s="142"/>
      <c r="AB89" s="143"/>
      <c r="AC89" s="142"/>
      <c r="AD89" s="143"/>
      <c r="AE89" s="142"/>
      <c r="AF89" s="143"/>
    </row>
    <row r="90" spans="1:32" ht="15.75" customHeight="1" x14ac:dyDescent="0.2">
      <c r="A90" s="135"/>
      <c r="B90" s="155"/>
      <c r="C90" s="135"/>
      <c r="D90" s="136"/>
      <c r="E90" s="136"/>
      <c r="F90" s="182"/>
      <c r="G90" s="163"/>
      <c r="H90" s="138"/>
      <c r="I90" s="138"/>
      <c r="J90" s="139"/>
      <c r="K90" s="164"/>
      <c r="L90" s="240"/>
      <c r="M90" s="241"/>
      <c r="N90" s="136"/>
      <c r="O90" s="139"/>
      <c r="P90" s="142"/>
      <c r="Q90" s="142"/>
      <c r="R90" s="143"/>
      <c r="S90" s="142"/>
      <c r="T90" s="142"/>
      <c r="U90" s="142"/>
      <c r="V90" s="142"/>
      <c r="W90" s="142"/>
      <c r="X90" s="142"/>
      <c r="Y90" s="142"/>
      <c r="Z90" s="142"/>
      <c r="AA90" s="142"/>
      <c r="AB90" s="143"/>
      <c r="AC90" s="142"/>
      <c r="AD90" s="143"/>
      <c r="AE90" s="142"/>
      <c r="AF90" s="143"/>
    </row>
    <row r="91" spans="1:32" ht="15.75" customHeight="1" x14ac:dyDescent="0.2">
      <c r="A91" s="135"/>
      <c r="B91" s="155"/>
      <c r="C91" s="135"/>
      <c r="D91" s="136"/>
      <c r="E91" s="136"/>
      <c r="F91" s="182"/>
      <c r="G91" s="163"/>
      <c r="H91" s="138"/>
      <c r="I91" s="138"/>
      <c r="J91" s="139"/>
      <c r="K91" s="164"/>
      <c r="L91" s="240"/>
      <c r="M91" s="241"/>
      <c r="N91" s="136"/>
      <c r="O91" s="139"/>
      <c r="P91" s="142"/>
      <c r="Q91" s="142"/>
      <c r="R91" s="143"/>
      <c r="S91" s="142"/>
      <c r="T91" s="142"/>
      <c r="U91" s="142"/>
      <c r="V91" s="142"/>
      <c r="W91" s="142"/>
      <c r="X91" s="142"/>
      <c r="Y91" s="142"/>
      <c r="Z91" s="142"/>
      <c r="AA91" s="142"/>
      <c r="AB91" s="143"/>
      <c r="AC91" s="142"/>
      <c r="AD91" s="143"/>
      <c r="AE91" s="142"/>
      <c r="AF91" s="143"/>
    </row>
    <row r="92" spans="1:32" ht="15.75" customHeight="1" x14ac:dyDescent="0.2">
      <c r="A92" s="135"/>
      <c r="B92" s="155"/>
      <c r="C92" s="135"/>
      <c r="D92" s="136"/>
      <c r="E92" s="136"/>
      <c r="F92" s="182"/>
      <c r="G92" s="163"/>
      <c r="H92" s="138"/>
      <c r="I92" s="138"/>
      <c r="J92" s="139"/>
      <c r="K92" s="164"/>
      <c r="L92" s="240"/>
      <c r="M92" s="241"/>
      <c r="N92" s="136"/>
      <c r="O92" s="139"/>
      <c r="P92" s="142"/>
      <c r="Q92" s="142"/>
      <c r="R92" s="143"/>
      <c r="S92" s="142"/>
      <c r="T92" s="142"/>
      <c r="U92" s="142"/>
      <c r="V92" s="142"/>
      <c r="W92" s="142"/>
      <c r="X92" s="142"/>
      <c r="Y92" s="142"/>
      <c r="Z92" s="142"/>
      <c r="AA92" s="142"/>
      <c r="AB92" s="143"/>
      <c r="AC92" s="142"/>
      <c r="AD92" s="143"/>
      <c r="AE92" s="142"/>
      <c r="AF92" s="143"/>
    </row>
    <row r="93" spans="1:32" ht="15.75" customHeight="1" x14ac:dyDescent="0.2">
      <c r="A93" s="135"/>
      <c r="B93" s="155"/>
      <c r="C93" s="135"/>
      <c r="D93" s="136"/>
      <c r="E93" s="136"/>
      <c r="F93" s="182"/>
      <c r="G93" s="163"/>
      <c r="H93" s="138"/>
      <c r="I93" s="138"/>
      <c r="J93" s="139"/>
      <c r="K93" s="164"/>
      <c r="L93" s="240"/>
      <c r="M93" s="241"/>
      <c r="N93" s="136"/>
      <c r="O93" s="139"/>
      <c r="P93" s="142"/>
      <c r="Q93" s="142"/>
      <c r="R93" s="143"/>
      <c r="S93" s="142"/>
      <c r="T93" s="142"/>
      <c r="U93" s="142"/>
      <c r="V93" s="142"/>
      <c r="W93" s="142"/>
      <c r="X93" s="142"/>
      <c r="Y93" s="142"/>
      <c r="Z93" s="142"/>
      <c r="AA93" s="142"/>
      <c r="AB93" s="143"/>
      <c r="AC93" s="142"/>
      <c r="AD93" s="143"/>
      <c r="AE93" s="142"/>
      <c r="AF93" s="143"/>
    </row>
    <row r="94" spans="1:32" ht="15.75" customHeight="1" x14ac:dyDescent="0.2">
      <c r="A94" s="135"/>
      <c r="B94" s="155"/>
      <c r="C94" s="135"/>
      <c r="D94" s="136"/>
      <c r="E94" s="136"/>
      <c r="F94" s="182"/>
      <c r="G94" s="163"/>
      <c r="H94" s="138"/>
      <c r="I94" s="138"/>
      <c r="J94" s="139"/>
      <c r="K94" s="164"/>
      <c r="L94" s="240"/>
      <c r="M94" s="241"/>
      <c r="N94" s="136"/>
      <c r="O94" s="139"/>
      <c r="P94" s="142"/>
      <c r="Q94" s="142"/>
      <c r="R94" s="143"/>
      <c r="S94" s="142"/>
      <c r="T94" s="142"/>
      <c r="U94" s="142"/>
      <c r="V94" s="142"/>
      <c r="W94" s="142"/>
      <c r="X94" s="142"/>
      <c r="Y94" s="142"/>
      <c r="Z94" s="142"/>
      <c r="AA94" s="142"/>
      <c r="AB94" s="143"/>
      <c r="AC94" s="142"/>
      <c r="AD94" s="143"/>
      <c r="AE94" s="142"/>
      <c r="AF94" s="143"/>
    </row>
    <row r="95" spans="1:32" ht="15.75" customHeight="1" x14ac:dyDescent="0.2">
      <c r="A95" s="135"/>
      <c r="B95" s="155"/>
      <c r="C95" s="135"/>
      <c r="D95" s="136"/>
      <c r="E95" s="136"/>
      <c r="F95" s="182"/>
      <c r="G95" s="163"/>
      <c r="H95" s="138"/>
      <c r="I95" s="138"/>
      <c r="J95" s="139"/>
      <c r="K95" s="164"/>
      <c r="L95" s="240"/>
      <c r="M95" s="241"/>
      <c r="N95" s="136"/>
      <c r="O95" s="139"/>
      <c r="P95" s="142"/>
      <c r="Q95" s="142"/>
      <c r="R95" s="143"/>
      <c r="S95" s="142"/>
      <c r="T95" s="142"/>
      <c r="U95" s="142"/>
      <c r="V95" s="142"/>
      <c r="W95" s="142"/>
      <c r="X95" s="142"/>
      <c r="Y95" s="142"/>
      <c r="Z95" s="142"/>
      <c r="AA95" s="142"/>
      <c r="AB95" s="143"/>
      <c r="AC95" s="142"/>
      <c r="AD95" s="143"/>
      <c r="AE95" s="142"/>
      <c r="AF95" s="143"/>
    </row>
    <row r="96" spans="1:32" ht="15.75" customHeight="1" x14ac:dyDescent="0.2">
      <c r="A96" s="135"/>
      <c r="B96" s="155"/>
      <c r="C96" s="135"/>
      <c r="D96" s="136"/>
      <c r="E96" s="136"/>
      <c r="F96" s="182"/>
      <c r="G96" s="163"/>
      <c r="H96" s="138"/>
      <c r="I96" s="138"/>
      <c r="J96" s="139"/>
      <c r="K96" s="164"/>
      <c r="L96" s="240"/>
      <c r="M96" s="241"/>
      <c r="N96" s="136"/>
      <c r="O96" s="139"/>
      <c r="P96" s="142"/>
      <c r="Q96" s="142"/>
      <c r="R96" s="143"/>
      <c r="S96" s="142"/>
      <c r="T96" s="142"/>
      <c r="U96" s="142"/>
      <c r="V96" s="142"/>
      <c r="W96" s="142"/>
      <c r="X96" s="142"/>
      <c r="Y96" s="142"/>
      <c r="Z96" s="142"/>
      <c r="AA96" s="142"/>
      <c r="AB96" s="143"/>
      <c r="AC96" s="142"/>
      <c r="AD96" s="143"/>
      <c r="AE96" s="142"/>
      <c r="AF96" s="143"/>
    </row>
    <row r="97" spans="1:32" ht="15.75" customHeight="1" x14ac:dyDescent="0.2">
      <c r="A97" s="135"/>
      <c r="B97" s="155"/>
      <c r="C97" s="135"/>
      <c r="D97" s="136"/>
      <c r="E97" s="136"/>
      <c r="F97" s="182"/>
      <c r="G97" s="163"/>
      <c r="H97" s="138"/>
      <c r="I97" s="138"/>
      <c r="J97" s="139"/>
      <c r="K97" s="164"/>
      <c r="L97" s="240"/>
      <c r="M97" s="241"/>
      <c r="N97" s="136"/>
      <c r="O97" s="139"/>
      <c r="P97" s="142"/>
      <c r="Q97" s="142"/>
      <c r="R97" s="143"/>
      <c r="S97" s="142"/>
      <c r="T97" s="142"/>
      <c r="U97" s="142"/>
      <c r="V97" s="142"/>
      <c r="W97" s="142"/>
      <c r="X97" s="142"/>
      <c r="Y97" s="142"/>
      <c r="Z97" s="142"/>
      <c r="AA97" s="142"/>
      <c r="AB97" s="143"/>
      <c r="AC97" s="142"/>
      <c r="AD97" s="143"/>
      <c r="AE97" s="142"/>
      <c r="AF97" s="143"/>
    </row>
    <row r="98" spans="1:32" ht="15.75" customHeight="1" x14ac:dyDescent="0.2">
      <c r="A98" s="135"/>
      <c r="B98" s="155"/>
      <c r="C98" s="135"/>
      <c r="D98" s="136"/>
      <c r="E98" s="136"/>
      <c r="F98" s="182"/>
      <c r="G98" s="163"/>
      <c r="H98" s="138"/>
      <c r="I98" s="138"/>
      <c r="J98" s="139"/>
      <c r="K98" s="164"/>
      <c r="L98" s="240"/>
      <c r="M98" s="241"/>
      <c r="N98" s="136"/>
      <c r="O98" s="139"/>
      <c r="P98" s="142"/>
      <c r="Q98" s="142"/>
      <c r="R98" s="143"/>
      <c r="S98" s="142"/>
      <c r="T98" s="142"/>
      <c r="U98" s="142"/>
      <c r="V98" s="142"/>
      <c r="W98" s="142"/>
      <c r="X98" s="142"/>
      <c r="Y98" s="142"/>
      <c r="Z98" s="142"/>
      <c r="AA98" s="142"/>
      <c r="AB98" s="143"/>
      <c r="AC98" s="142"/>
      <c r="AD98" s="143"/>
      <c r="AE98" s="142"/>
      <c r="AF98" s="143"/>
    </row>
    <row r="99" spans="1:32" ht="15.75" customHeight="1" x14ac:dyDescent="0.2">
      <c r="A99" s="135"/>
      <c r="B99" s="155"/>
      <c r="C99" s="135"/>
      <c r="D99" s="136"/>
      <c r="E99" s="136"/>
      <c r="F99" s="182"/>
      <c r="G99" s="163"/>
      <c r="H99" s="138"/>
      <c r="I99" s="138"/>
      <c r="J99" s="139"/>
      <c r="K99" s="164"/>
      <c r="L99" s="240"/>
      <c r="M99" s="241"/>
      <c r="N99" s="136"/>
      <c r="O99" s="139"/>
      <c r="P99" s="142"/>
      <c r="Q99" s="142"/>
      <c r="R99" s="143"/>
      <c r="S99" s="142"/>
      <c r="T99" s="142"/>
      <c r="U99" s="142"/>
      <c r="V99" s="142"/>
      <c r="W99" s="142"/>
      <c r="X99" s="142"/>
      <c r="Y99" s="142"/>
      <c r="Z99" s="142"/>
      <c r="AA99" s="142"/>
      <c r="AB99" s="143"/>
      <c r="AC99" s="142"/>
      <c r="AD99" s="143"/>
      <c r="AE99" s="142"/>
      <c r="AF99" s="143"/>
    </row>
    <row r="100" spans="1:32" ht="15.75" customHeight="1" x14ac:dyDescent="0.2">
      <c r="A100" s="135"/>
      <c r="B100" s="155"/>
      <c r="C100" s="135"/>
      <c r="D100" s="136"/>
      <c r="E100" s="136"/>
      <c r="F100" s="182"/>
      <c r="G100" s="163"/>
      <c r="H100" s="138"/>
      <c r="I100" s="138"/>
      <c r="J100" s="139"/>
      <c r="K100" s="164"/>
      <c r="L100" s="240"/>
      <c r="M100" s="241"/>
      <c r="N100" s="136"/>
      <c r="O100" s="139"/>
      <c r="P100" s="142"/>
      <c r="Q100" s="142"/>
      <c r="R100" s="143"/>
      <c r="S100" s="142"/>
      <c r="T100" s="142"/>
      <c r="U100" s="142"/>
      <c r="V100" s="142"/>
      <c r="W100" s="142"/>
      <c r="X100" s="142"/>
      <c r="Y100" s="142"/>
      <c r="Z100" s="142"/>
      <c r="AA100" s="142"/>
      <c r="AB100" s="143"/>
      <c r="AC100" s="142"/>
      <c r="AD100" s="143"/>
      <c r="AE100" s="142"/>
      <c r="AF100" s="143"/>
    </row>
    <row r="101" spans="1:32" ht="15.75" customHeight="1" x14ac:dyDescent="0.2">
      <c r="A101" s="135"/>
      <c r="B101" s="155"/>
      <c r="C101" s="135"/>
      <c r="D101" s="136"/>
      <c r="E101" s="136"/>
      <c r="F101" s="182"/>
      <c r="G101" s="163"/>
      <c r="H101" s="138"/>
      <c r="I101" s="138"/>
      <c r="J101" s="139"/>
      <c r="K101" s="164"/>
      <c r="L101" s="240"/>
      <c r="M101" s="241"/>
      <c r="N101" s="136"/>
      <c r="O101" s="139"/>
      <c r="P101" s="142"/>
      <c r="Q101" s="142"/>
      <c r="R101" s="143"/>
      <c r="S101" s="142"/>
      <c r="T101" s="142"/>
      <c r="U101" s="142"/>
      <c r="V101" s="142"/>
      <c r="W101" s="142"/>
      <c r="X101" s="142"/>
      <c r="Y101" s="142"/>
      <c r="Z101" s="142"/>
      <c r="AA101" s="142"/>
      <c r="AB101" s="143"/>
      <c r="AC101" s="142"/>
      <c r="AD101" s="143"/>
      <c r="AE101" s="142"/>
      <c r="AF101" s="143"/>
    </row>
    <row r="102" spans="1:32" ht="15.75" customHeight="1" x14ac:dyDescent="0.2">
      <c r="A102" s="135"/>
      <c r="B102" s="155"/>
      <c r="C102" s="135"/>
      <c r="D102" s="136"/>
      <c r="E102" s="136"/>
      <c r="F102" s="182"/>
      <c r="G102" s="163"/>
      <c r="H102" s="138"/>
      <c r="I102" s="138"/>
      <c r="J102" s="139"/>
      <c r="K102" s="164"/>
      <c r="L102" s="240"/>
      <c r="M102" s="241"/>
      <c r="N102" s="136"/>
      <c r="O102" s="139"/>
      <c r="P102" s="142"/>
      <c r="Q102" s="142"/>
      <c r="R102" s="143"/>
      <c r="S102" s="142"/>
      <c r="T102" s="142"/>
      <c r="U102" s="142"/>
      <c r="V102" s="142"/>
      <c r="W102" s="142"/>
      <c r="X102" s="142"/>
      <c r="Y102" s="142"/>
      <c r="Z102" s="142"/>
      <c r="AA102" s="142"/>
      <c r="AB102" s="143"/>
      <c r="AC102" s="142"/>
      <c r="AD102" s="143"/>
      <c r="AE102" s="142"/>
      <c r="AF102" s="143"/>
    </row>
    <row r="103" spans="1:32" ht="15.75" customHeight="1" x14ac:dyDescent="0.2">
      <c r="A103" s="135"/>
      <c r="B103" s="155"/>
      <c r="C103" s="135"/>
      <c r="D103" s="136"/>
      <c r="E103" s="136"/>
      <c r="F103" s="182"/>
      <c r="G103" s="163"/>
      <c r="H103" s="138"/>
      <c r="I103" s="138"/>
      <c r="J103" s="139"/>
      <c r="K103" s="164"/>
      <c r="L103" s="240"/>
      <c r="M103" s="241"/>
      <c r="N103" s="136"/>
      <c r="O103" s="139"/>
      <c r="P103" s="142"/>
      <c r="Q103" s="142"/>
      <c r="R103" s="143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3"/>
      <c r="AC103" s="142"/>
      <c r="AD103" s="143"/>
      <c r="AE103" s="142"/>
      <c r="AF103" s="143"/>
    </row>
    <row r="104" spans="1:32" ht="15.75" customHeight="1" x14ac:dyDescent="0.2">
      <c r="A104" s="135"/>
      <c r="B104" s="155"/>
      <c r="C104" s="135"/>
      <c r="D104" s="148"/>
      <c r="E104" s="136"/>
      <c r="F104" s="182"/>
      <c r="G104" s="163"/>
      <c r="H104" s="138"/>
      <c r="I104" s="138"/>
      <c r="J104" s="139"/>
      <c r="K104" s="164"/>
      <c r="L104" s="240"/>
      <c r="M104" s="241"/>
      <c r="N104" s="136"/>
      <c r="O104" s="139"/>
      <c r="P104" s="142"/>
      <c r="Q104" s="142"/>
      <c r="R104" s="143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3"/>
      <c r="AC104" s="142"/>
      <c r="AD104" s="143"/>
      <c r="AE104" s="142"/>
      <c r="AF104" s="143"/>
    </row>
    <row r="105" spans="1:32" ht="15.75" customHeight="1" x14ac:dyDescent="0.2">
      <c r="A105" s="135"/>
      <c r="B105" s="155"/>
      <c r="C105" s="135"/>
      <c r="D105" s="148"/>
      <c r="E105" s="136"/>
      <c r="F105" s="182"/>
      <c r="G105" s="163"/>
      <c r="H105" s="138"/>
      <c r="I105" s="138"/>
      <c r="J105" s="139"/>
      <c r="K105" s="164"/>
      <c r="L105" s="240"/>
      <c r="M105" s="241"/>
      <c r="N105" s="136"/>
      <c r="O105" s="139"/>
      <c r="P105" s="142"/>
      <c r="Q105" s="142"/>
      <c r="R105" s="143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3"/>
      <c r="AC105" s="142"/>
      <c r="AD105" s="143"/>
      <c r="AE105" s="142"/>
      <c r="AF105" s="143"/>
    </row>
    <row r="106" spans="1:32" ht="15.75" customHeight="1" x14ac:dyDescent="0.2">
      <c r="A106" s="135"/>
      <c r="B106" s="155"/>
      <c r="C106" s="135"/>
      <c r="D106" s="148"/>
      <c r="E106" s="136"/>
      <c r="F106" s="182"/>
      <c r="G106" s="163"/>
      <c r="H106" s="138"/>
      <c r="I106" s="138"/>
      <c r="J106" s="139"/>
      <c r="K106" s="164"/>
      <c r="L106" s="240"/>
      <c r="M106" s="241"/>
      <c r="N106" s="136"/>
      <c r="O106" s="139"/>
      <c r="P106" s="142"/>
      <c r="Q106" s="142"/>
      <c r="R106" s="143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3"/>
      <c r="AC106" s="142"/>
      <c r="AD106" s="143"/>
      <c r="AE106" s="142"/>
      <c r="AF106" s="143"/>
    </row>
    <row r="107" spans="1:32" ht="15.75" customHeight="1" x14ac:dyDescent="0.2">
      <c r="A107" s="135"/>
      <c r="B107" s="155"/>
      <c r="C107" s="135"/>
      <c r="D107" s="148"/>
      <c r="E107" s="136"/>
      <c r="F107" s="182"/>
      <c r="G107" s="163"/>
      <c r="H107" s="138"/>
      <c r="I107" s="138"/>
      <c r="J107" s="139"/>
      <c r="K107" s="164"/>
      <c r="L107" s="240"/>
      <c r="M107" s="241"/>
      <c r="N107" s="136"/>
      <c r="O107" s="139"/>
      <c r="P107" s="142"/>
      <c r="Q107" s="142"/>
      <c r="R107" s="143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3"/>
      <c r="AC107" s="142"/>
      <c r="AD107" s="143"/>
      <c r="AE107" s="142"/>
      <c r="AF107" s="143"/>
    </row>
    <row r="108" spans="1:32" ht="15.75" customHeight="1" x14ac:dyDescent="0.2">
      <c r="A108" s="135"/>
      <c r="B108" s="155"/>
      <c r="C108" s="135"/>
      <c r="D108" s="148"/>
      <c r="E108" s="136"/>
      <c r="F108" s="182"/>
      <c r="G108" s="163"/>
      <c r="H108" s="138"/>
      <c r="I108" s="138"/>
      <c r="J108" s="139"/>
      <c r="K108" s="164"/>
      <c r="L108" s="240"/>
      <c r="M108" s="241"/>
      <c r="N108" s="136"/>
      <c r="O108" s="139"/>
      <c r="P108" s="142"/>
      <c r="Q108" s="142"/>
      <c r="R108" s="143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3"/>
      <c r="AC108" s="142"/>
      <c r="AD108" s="143"/>
      <c r="AE108" s="142"/>
      <c r="AF108" s="143"/>
    </row>
    <row r="109" spans="1:32" ht="15.75" customHeight="1" x14ac:dyDescent="0.2">
      <c r="A109" s="135"/>
      <c r="B109" s="155"/>
      <c r="C109" s="135"/>
      <c r="D109" s="148"/>
      <c r="E109" s="136"/>
      <c r="F109" s="182"/>
      <c r="G109" s="163"/>
      <c r="H109" s="138"/>
      <c r="I109" s="138"/>
      <c r="J109" s="139"/>
      <c r="K109" s="164"/>
      <c r="L109" s="240"/>
      <c r="M109" s="241"/>
      <c r="N109" s="136"/>
      <c r="O109" s="139"/>
      <c r="P109" s="142"/>
      <c r="Q109" s="142"/>
      <c r="R109" s="143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3"/>
      <c r="AC109" s="142"/>
      <c r="AD109" s="143"/>
      <c r="AE109" s="142"/>
      <c r="AF109" s="143"/>
    </row>
    <row r="110" spans="1:32" ht="15.75" customHeight="1" x14ac:dyDescent="0.2">
      <c r="A110" s="135"/>
      <c r="B110" s="155"/>
      <c r="C110" s="135"/>
      <c r="D110" s="148"/>
      <c r="E110" s="136"/>
      <c r="F110" s="182"/>
      <c r="G110" s="163"/>
      <c r="H110" s="138"/>
      <c r="I110" s="138"/>
      <c r="J110" s="139"/>
      <c r="K110" s="164"/>
      <c r="L110" s="240"/>
      <c r="M110" s="241"/>
      <c r="N110" s="136"/>
      <c r="O110" s="139"/>
      <c r="P110" s="142"/>
      <c r="Q110" s="142"/>
      <c r="R110" s="143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3"/>
      <c r="AC110" s="142"/>
      <c r="AD110" s="143"/>
      <c r="AE110" s="142"/>
      <c r="AF110" s="143"/>
    </row>
    <row r="111" spans="1:32" ht="15.75" customHeight="1" x14ac:dyDescent="0.2">
      <c r="A111" s="135"/>
      <c r="B111" s="155"/>
      <c r="C111" s="135"/>
      <c r="D111" s="148"/>
      <c r="E111" s="136"/>
      <c r="F111" s="182"/>
      <c r="G111" s="163"/>
      <c r="H111" s="138"/>
      <c r="I111" s="138"/>
      <c r="J111" s="139"/>
      <c r="K111" s="164"/>
      <c r="L111" s="240"/>
      <c r="M111" s="241"/>
      <c r="N111" s="136"/>
      <c r="O111" s="139"/>
      <c r="P111" s="142"/>
      <c r="Q111" s="142"/>
      <c r="R111" s="143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3"/>
      <c r="AC111" s="142"/>
      <c r="AD111" s="143"/>
      <c r="AE111" s="142"/>
      <c r="AF111" s="143"/>
    </row>
    <row r="112" spans="1:32" ht="15.75" customHeight="1" x14ac:dyDescent="0.2">
      <c r="A112" s="135"/>
      <c r="B112" s="155"/>
      <c r="C112" s="135"/>
      <c r="D112" s="148"/>
      <c r="E112" s="136"/>
      <c r="F112" s="182"/>
      <c r="G112" s="163"/>
      <c r="H112" s="138"/>
      <c r="I112" s="138"/>
      <c r="J112" s="139"/>
      <c r="K112" s="164"/>
      <c r="L112" s="240"/>
      <c r="M112" s="241"/>
      <c r="N112" s="136"/>
      <c r="O112" s="139"/>
      <c r="P112" s="142"/>
      <c r="Q112" s="142"/>
      <c r="R112" s="143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3"/>
      <c r="AC112" s="142"/>
      <c r="AD112" s="143"/>
      <c r="AE112" s="142"/>
      <c r="AF112" s="143"/>
    </row>
    <row r="113" spans="1:32" ht="15.75" customHeight="1" x14ac:dyDescent="0.2">
      <c r="A113" s="135"/>
      <c r="B113" s="155"/>
      <c r="C113" s="135"/>
      <c r="D113" s="136"/>
      <c r="E113" s="136"/>
      <c r="F113" s="182"/>
      <c r="G113" s="163"/>
      <c r="H113" s="138"/>
      <c r="I113" s="138"/>
      <c r="J113" s="139"/>
      <c r="K113" s="164"/>
      <c r="L113" s="240"/>
      <c r="M113" s="241"/>
      <c r="N113" s="136"/>
      <c r="O113" s="139"/>
      <c r="P113" s="142"/>
      <c r="Q113" s="142"/>
      <c r="R113" s="143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3"/>
      <c r="AC113" s="142"/>
      <c r="AD113" s="143"/>
      <c r="AE113" s="142"/>
      <c r="AF113" s="143"/>
    </row>
    <row r="114" spans="1:32" ht="15.75" customHeight="1" x14ac:dyDescent="0.2">
      <c r="A114" s="135"/>
      <c r="B114" s="155"/>
      <c r="C114" s="135"/>
      <c r="D114" s="136"/>
      <c r="E114" s="136"/>
      <c r="F114" s="182"/>
      <c r="G114" s="163"/>
      <c r="H114" s="138"/>
      <c r="I114" s="138"/>
      <c r="J114" s="139"/>
      <c r="K114" s="164"/>
      <c r="L114" s="240"/>
      <c r="M114" s="241"/>
      <c r="N114" s="136"/>
      <c r="O114" s="139"/>
      <c r="P114" s="142"/>
      <c r="Q114" s="142"/>
      <c r="R114" s="143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3"/>
      <c r="AC114" s="142"/>
      <c r="AD114" s="143"/>
      <c r="AE114" s="142"/>
      <c r="AF114" s="143"/>
    </row>
    <row r="115" spans="1:32" ht="15.75" customHeight="1" x14ac:dyDescent="0.2">
      <c r="A115" s="135"/>
      <c r="B115" s="155"/>
      <c r="C115" s="135"/>
      <c r="D115" s="136"/>
      <c r="E115" s="136"/>
      <c r="F115" s="182"/>
      <c r="G115" s="163"/>
      <c r="H115" s="138"/>
      <c r="I115" s="138"/>
      <c r="J115" s="139"/>
      <c r="K115" s="164"/>
      <c r="L115" s="240"/>
      <c r="M115" s="241"/>
      <c r="N115" s="136"/>
      <c r="O115" s="139"/>
      <c r="P115" s="142"/>
      <c r="Q115" s="142"/>
      <c r="R115" s="143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3"/>
      <c r="AC115" s="142"/>
      <c r="AD115" s="143"/>
      <c r="AE115" s="142"/>
      <c r="AF115" s="143"/>
    </row>
    <row r="116" spans="1:32" ht="15.75" customHeight="1" x14ac:dyDescent="0.2">
      <c r="A116" s="135"/>
      <c r="B116" s="155"/>
      <c r="C116" s="135"/>
      <c r="D116" s="136"/>
      <c r="E116" s="136"/>
      <c r="F116" s="182"/>
      <c r="G116" s="163"/>
      <c r="H116" s="138"/>
      <c r="I116" s="138"/>
      <c r="J116" s="139"/>
      <c r="K116" s="164"/>
      <c r="L116" s="240"/>
      <c r="M116" s="241"/>
      <c r="N116" s="136"/>
      <c r="O116" s="139"/>
      <c r="P116" s="142"/>
      <c r="Q116" s="142"/>
      <c r="R116" s="143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3"/>
      <c r="AC116" s="142"/>
      <c r="AD116" s="143"/>
      <c r="AE116" s="142"/>
      <c r="AF116" s="143"/>
    </row>
    <row r="117" spans="1:32" ht="15.75" customHeight="1" x14ac:dyDescent="0.2">
      <c r="A117" s="135"/>
      <c r="B117" s="155"/>
      <c r="C117" s="135"/>
      <c r="D117" s="136"/>
      <c r="E117" s="136"/>
      <c r="F117" s="182"/>
      <c r="G117" s="163"/>
      <c r="H117" s="138"/>
      <c r="I117" s="138"/>
      <c r="J117" s="139"/>
      <c r="K117" s="164"/>
      <c r="L117" s="240"/>
      <c r="M117" s="241"/>
      <c r="N117" s="136"/>
      <c r="O117" s="139"/>
      <c r="P117" s="142"/>
      <c r="Q117" s="142"/>
      <c r="R117" s="143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3"/>
      <c r="AC117" s="142"/>
      <c r="AD117" s="143"/>
      <c r="AE117" s="142"/>
      <c r="AF117" s="143"/>
    </row>
    <row r="118" spans="1:32" ht="15.75" customHeight="1" x14ac:dyDescent="0.2">
      <c r="A118" s="135"/>
      <c r="B118" s="155"/>
      <c r="C118" s="135"/>
      <c r="D118" s="136"/>
      <c r="E118" s="136"/>
      <c r="F118" s="182"/>
      <c r="G118" s="163"/>
      <c r="H118" s="138"/>
      <c r="I118" s="138"/>
      <c r="J118" s="139"/>
      <c r="K118" s="164"/>
      <c r="L118" s="240"/>
      <c r="M118" s="241"/>
      <c r="N118" s="136"/>
      <c r="O118" s="139"/>
      <c r="P118" s="142"/>
      <c r="Q118" s="142"/>
      <c r="R118" s="143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3"/>
      <c r="AC118" s="142"/>
      <c r="AD118" s="143"/>
      <c r="AE118" s="142"/>
      <c r="AF118" s="143"/>
    </row>
    <row r="119" spans="1:32" ht="15.75" customHeight="1" x14ac:dyDescent="0.2">
      <c r="A119" s="135"/>
      <c r="B119" s="155"/>
      <c r="C119" s="135"/>
      <c r="D119" s="136"/>
      <c r="E119" s="136"/>
      <c r="F119" s="182"/>
      <c r="G119" s="163"/>
      <c r="H119" s="138"/>
      <c r="I119" s="138"/>
      <c r="J119" s="139"/>
      <c r="K119" s="164"/>
      <c r="L119" s="240"/>
      <c r="M119" s="241"/>
      <c r="N119" s="136"/>
      <c r="O119" s="139"/>
      <c r="P119" s="142"/>
      <c r="Q119" s="142"/>
      <c r="R119" s="143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3"/>
      <c r="AC119" s="142"/>
      <c r="AD119" s="143"/>
      <c r="AE119" s="142"/>
      <c r="AF119" s="143"/>
    </row>
    <row r="120" spans="1:32" ht="15.75" customHeight="1" x14ac:dyDescent="0.2">
      <c r="A120" s="135"/>
      <c r="B120" s="155"/>
      <c r="C120" s="135"/>
      <c r="D120" s="136"/>
      <c r="E120" s="136"/>
      <c r="F120" s="182"/>
      <c r="G120" s="163"/>
      <c r="H120" s="138"/>
      <c r="I120" s="138"/>
      <c r="J120" s="139"/>
      <c r="K120" s="164"/>
      <c r="L120" s="240"/>
      <c r="M120" s="241"/>
      <c r="N120" s="136"/>
      <c r="O120" s="139"/>
      <c r="P120" s="142"/>
      <c r="Q120" s="142"/>
      <c r="R120" s="143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3"/>
      <c r="AC120" s="142"/>
      <c r="AD120" s="143"/>
      <c r="AE120" s="142"/>
      <c r="AF120" s="143"/>
    </row>
    <row r="121" spans="1:32" ht="15.75" customHeight="1" x14ac:dyDescent="0.2">
      <c r="A121" s="135"/>
      <c r="B121" s="155"/>
      <c r="C121" s="135"/>
      <c r="D121" s="136"/>
      <c r="E121" s="136"/>
      <c r="F121" s="182"/>
      <c r="G121" s="163"/>
      <c r="H121" s="138"/>
      <c r="I121" s="138"/>
      <c r="J121" s="139"/>
      <c r="K121" s="164"/>
      <c r="L121" s="240"/>
      <c r="M121" s="241"/>
      <c r="N121" s="136"/>
      <c r="O121" s="139"/>
      <c r="P121" s="142"/>
      <c r="Q121" s="142"/>
      <c r="R121" s="143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3"/>
      <c r="AC121" s="142"/>
      <c r="AD121" s="143"/>
      <c r="AE121" s="142"/>
      <c r="AF121" s="143"/>
    </row>
    <row r="122" spans="1:32" ht="15.75" customHeight="1" x14ac:dyDescent="0.2">
      <c r="A122" s="135"/>
      <c r="B122" s="155"/>
      <c r="C122" s="135"/>
      <c r="D122" s="136"/>
      <c r="E122" s="136"/>
      <c r="F122" s="182"/>
      <c r="G122" s="163"/>
      <c r="H122" s="138"/>
      <c r="I122" s="138"/>
      <c r="J122" s="139"/>
      <c r="K122" s="164"/>
      <c r="L122" s="240"/>
      <c r="M122" s="241"/>
      <c r="N122" s="136"/>
      <c r="O122" s="139"/>
      <c r="P122" s="142"/>
      <c r="Q122" s="142"/>
      <c r="R122" s="143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3"/>
      <c r="AC122" s="142"/>
      <c r="AD122" s="143"/>
      <c r="AE122" s="142"/>
      <c r="AF122" s="143"/>
    </row>
    <row r="123" spans="1:32" ht="15.75" customHeight="1" x14ac:dyDescent="0.2">
      <c r="A123" s="135"/>
      <c r="B123" s="155"/>
      <c r="C123" s="135"/>
      <c r="D123" s="136"/>
      <c r="E123" s="136"/>
      <c r="F123" s="182"/>
      <c r="G123" s="163"/>
      <c r="H123" s="138"/>
      <c r="I123" s="138"/>
      <c r="J123" s="139"/>
      <c r="K123" s="164"/>
      <c r="L123" s="240"/>
      <c r="M123" s="241"/>
      <c r="N123" s="136"/>
      <c r="O123" s="139"/>
      <c r="P123" s="142"/>
      <c r="Q123" s="142"/>
      <c r="R123" s="143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3"/>
      <c r="AC123" s="142"/>
      <c r="AD123" s="143"/>
      <c r="AE123" s="142"/>
      <c r="AF123" s="143"/>
    </row>
    <row r="124" spans="1:32" ht="15.75" customHeight="1" x14ac:dyDescent="0.2">
      <c r="A124" s="135"/>
      <c r="B124" s="155"/>
      <c r="C124" s="135"/>
      <c r="D124" s="136"/>
      <c r="E124" s="136"/>
      <c r="F124" s="182"/>
      <c r="G124" s="163"/>
      <c r="H124" s="138"/>
      <c r="I124" s="138"/>
      <c r="J124" s="139"/>
      <c r="K124" s="164"/>
      <c r="L124" s="240"/>
      <c r="M124" s="241"/>
      <c r="N124" s="136"/>
      <c r="O124" s="139"/>
      <c r="P124" s="142"/>
      <c r="Q124" s="142"/>
      <c r="R124" s="143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3"/>
      <c r="AC124" s="142"/>
      <c r="AD124" s="143"/>
      <c r="AE124" s="142"/>
      <c r="AF124" s="143"/>
    </row>
    <row r="125" spans="1:32" ht="15.75" customHeight="1" x14ac:dyDescent="0.2">
      <c r="A125" s="135"/>
      <c r="B125" s="155"/>
      <c r="C125" s="135"/>
      <c r="D125" s="136"/>
      <c r="E125" s="136"/>
      <c r="F125" s="182"/>
      <c r="G125" s="163"/>
      <c r="H125" s="138"/>
      <c r="I125" s="138"/>
      <c r="J125" s="139"/>
      <c r="K125" s="164"/>
      <c r="L125" s="240"/>
      <c r="M125" s="241"/>
      <c r="N125" s="136"/>
      <c r="O125" s="139"/>
      <c r="P125" s="142"/>
      <c r="Q125" s="142"/>
      <c r="R125" s="143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3"/>
      <c r="AC125" s="142"/>
      <c r="AD125" s="143"/>
      <c r="AE125" s="142"/>
      <c r="AF125" s="143"/>
    </row>
    <row r="126" spans="1:32" ht="15.75" customHeight="1" x14ac:dyDescent="0.2">
      <c r="A126" s="135"/>
      <c r="B126" s="155"/>
      <c r="C126" s="135"/>
      <c r="D126" s="136"/>
      <c r="E126" s="136"/>
      <c r="F126" s="182"/>
      <c r="G126" s="163"/>
      <c r="H126" s="138"/>
      <c r="I126" s="138"/>
      <c r="J126" s="139"/>
      <c r="K126" s="164"/>
      <c r="L126" s="240"/>
      <c r="M126" s="241"/>
      <c r="N126" s="136"/>
      <c r="O126" s="139"/>
      <c r="P126" s="142"/>
      <c r="Q126" s="142"/>
      <c r="R126" s="143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3"/>
      <c r="AC126" s="142"/>
      <c r="AD126" s="143"/>
      <c r="AE126" s="142"/>
      <c r="AF126" s="143"/>
    </row>
    <row r="127" spans="1:32" ht="15.75" customHeight="1" x14ac:dyDescent="0.2">
      <c r="A127" s="135"/>
      <c r="B127" s="155"/>
      <c r="C127" s="135"/>
      <c r="D127" s="136"/>
      <c r="E127" s="136"/>
      <c r="F127" s="182"/>
      <c r="G127" s="163"/>
      <c r="H127" s="138"/>
      <c r="I127" s="138"/>
      <c r="J127" s="139"/>
      <c r="K127" s="164"/>
      <c r="L127" s="240"/>
      <c r="M127" s="241"/>
      <c r="N127" s="136"/>
      <c r="O127" s="139"/>
      <c r="P127" s="142"/>
      <c r="Q127" s="142"/>
      <c r="R127" s="143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3"/>
      <c r="AC127" s="142"/>
      <c r="AD127" s="143"/>
      <c r="AE127" s="142"/>
      <c r="AF127" s="143"/>
    </row>
    <row r="128" spans="1:32" ht="15.75" customHeight="1" x14ac:dyDescent="0.2">
      <c r="A128" s="135"/>
      <c r="B128" s="155"/>
      <c r="C128" s="135"/>
      <c r="D128" s="136"/>
      <c r="E128" s="136"/>
      <c r="F128" s="182"/>
      <c r="G128" s="163"/>
      <c r="H128" s="138"/>
      <c r="I128" s="138"/>
      <c r="J128" s="139"/>
      <c r="K128" s="164"/>
      <c r="L128" s="240"/>
      <c r="M128" s="241"/>
      <c r="N128" s="136"/>
      <c r="O128" s="139"/>
      <c r="P128" s="142"/>
      <c r="Q128" s="142"/>
      <c r="R128" s="143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3"/>
      <c r="AC128" s="142"/>
      <c r="AD128" s="143"/>
      <c r="AE128" s="142"/>
      <c r="AF128" s="143"/>
    </row>
    <row r="129" spans="1:32" ht="15.75" customHeight="1" x14ac:dyDescent="0.2">
      <c r="A129" s="135"/>
      <c r="B129" s="155"/>
      <c r="C129" s="135"/>
      <c r="D129" s="136"/>
      <c r="E129" s="136"/>
      <c r="F129" s="182"/>
      <c r="G129" s="163"/>
      <c r="H129" s="138"/>
      <c r="I129" s="138"/>
      <c r="J129" s="139"/>
      <c r="K129" s="164"/>
      <c r="L129" s="240"/>
      <c r="M129" s="241"/>
      <c r="N129" s="136"/>
      <c r="O129" s="139"/>
      <c r="P129" s="142"/>
      <c r="Q129" s="142"/>
      <c r="R129" s="143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3"/>
      <c r="AC129" s="142"/>
      <c r="AD129" s="143"/>
      <c r="AE129" s="142"/>
      <c r="AF129" s="143"/>
    </row>
    <row r="130" spans="1:32" ht="15.75" customHeight="1" x14ac:dyDescent="0.2">
      <c r="A130" s="135"/>
      <c r="B130" s="155"/>
      <c r="C130" s="135"/>
      <c r="D130" s="136"/>
      <c r="E130" s="136"/>
      <c r="F130" s="182"/>
      <c r="G130" s="163"/>
      <c r="H130" s="138"/>
      <c r="I130" s="138"/>
      <c r="J130" s="139"/>
      <c r="K130" s="164"/>
      <c r="L130" s="240"/>
      <c r="M130" s="241"/>
      <c r="N130" s="136"/>
      <c r="O130" s="139"/>
      <c r="P130" s="142"/>
      <c r="Q130" s="142"/>
      <c r="R130" s="143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3"/>
      <c r="AC130" s="142"/>
      <c r="AD130" s="143"/>
      <c r="AE130" s="142"/>
      <c r="AF130" s="143"/>
    </row>
    <row r="131" spans="1:32" ht="15.75" customHeight="1" x14ac:dyDescent="0.2">
      <c r="A131" s="135"/>
      <c r="B131" s="155"/>
      <c r="C131" s="135"/>
      <c r="D131" s="136"/>
      <c r="E131" s="136"/>
      <c r="F131" s="182"/>
      <c r="G131" s="163"/>
      <c r="H131" s="138"/>
      <c r="I131" s="138"/>
      <c r="J131" s="139"/>
      <c r="K131" s="164"/>
      <c r="L131" s="240"/>
      <c r="M131" s="241"/>
      <c r="N131" s="136"/>
      <c r="O131" s="139"/>
      <c r="P131" s="142"/>
      <c r="Q131" s="142"/>
      <c r="R131" s="143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3"/>
      <c r="AC131" s="142"/>
      <c r="AD131" s="143"/>
      <c r="AE131" s="142"/>
      <c r="AF131" s="143"/>
    </row>
    <row r="132" spans="1:32" ht="15.75" customHeight="1" x14ac:dyDescent="0.2">
      <c r="A132" s="135"/>
      <c r="B132" s="155"/>
      <c r="C132" s="135"/>
      <c r="D132" s="136"/>
      <c r="E132" s="136"/>
      <c r="F132" s="182"/>
      <c r="G132" s="163"/>
      <c r="H132" s="138"/>
      <c r="I132" s="138"/>
      <c r="J132" s="139"/>
      <c r="K132" s="164"/>
      <c r="L132" s="240"/>
      <c r="M132" s="241"/>
      <c r="N132" s="136"/>
      <c r="O132" s="139"/>
      <c r="P132" s="142"/>
      <c r="Q132" s="142"/>
      <c r="R132" s="143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3"/>
      <c r="AC132" s="142"/>
      <c r="AD132" s="143"/>
      <c r="AE132" s="142"/>
      <c r="AF132" s="143"/>
    </row>
    <row r="133" spans="1:32" ht="15.75" customHeight="1" x14ac:dyDescent="0.2">
      <c r="A133" s="135"/>
      <c r="B133" s="155"/>
      <c r="C133" s="135"/>
      <c r="D133" s="136"/>
      <c r="E133" s="136"/>
      <c r="F133" s="182"/>
      <c r="G133" s="163"/>
      <c r="H133" s="138"/>
      <c r="I133" s="138"/>
      <c r="J133" s="139"/>
      <c r="K133" s="164"/>
      <c r="L133" s="240"/>
      <c r="M133" s="241"/>
      <c r="N133" s="136"/>
      <c r="O133" s="139"/>
      <c r="P133" s="142"/>
      <c r="Q133" s="142"/>
      <c r="R133" s="143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3"/>
      <c r="AC133" s="142"/>
      <c r="AD133" s="143"/>
      <c r="AE133" s="142"/>
      <c r="AF133" s="143"/>
    </row>
    <row r="134" spans="1:32" ht="15.75" customHeight="1" x14ac:dyDescent="0.2">
      <c r="A134" s="135"/>
      <c r="B134" s="155"/>
      <c r="C134" s="135"/>
      <c r="D134" s="136"/>
      <c r="E134" s="136"/>
      <c r="F134" s="182"/>
      <c r="G134" s="163"/>
      <c r="H134" s="138"/>
      <c r="I134" s="138"/>
      <c r="J134" s="139"/>
      <c r="K134" s="164"/>
      <c r="L134" s="240"/>
      <c r="M134" s="241"/>
      <c r="N134" s="136"/>
      <c r="O134" s="139"/>
      <c r="P134" s="142"/>
      <c r="Q134" s="142"/>
      <c r="R134" s="143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3"/>
      <c r="AC134" s="142"/>
      <c r="AD134" s="143"/>
      <c r="AE134" s="142"/>
      <c r="AF134" s="143"/>
    </row>
    <row r="135" spans="1:32" ht="15.75" customHeight="1" x14ac:dyDescent="0.2">
      <c r="A135" s="135"/>
      <c r="B135" s="155"/>
      <c r="C135" s="135"/>
      <c r="D135" s="136"/>
      <c r="E135" s="136"/>
      <c r="F135" s="182"/>
      <c r="G135" s="163"/>
      <c r="H135" s="138"/>
      <c r="I135" s="138"/>
      <c r="J135" s="139"/>
      <c r="K135" s="164"/>
      <c r="L135" s="240"/>
      <c r="M135" s="241"/>
      <c r="N135" s="136"/>
      <c r="O135" s="139"/>
      <c r="P135" s="142"/>
      <c r="Q135" s="142"/>
      <c r="R135" s="143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3"/>
      <c r="AC135" s="142"/>
      <c r="AD135" s="143"/>
      <c r="AE135" s="142"/>
      <c r="AF135" s="143"/>
    </row>
    <row r="136" spans="1:32" ht="15.75" customHeight="1" x14ac:dyDescent="0.2">
      <c r="A136" s="135"/>
      <c r="B136" s="155"/>
      <c r="C136" s="135"/>
      <c r="D136" s="136"/>
      <c r="E136" s="136"/>
      <c r="F136" s="182"/>
      <c r="G136" s="163"/>
      <c r="H136" s="138"/>
      <c r="I136" s="138"/>
      <c r="J136" s="139"/>
      <c r="K136" s="164"/>
      <c r="L136" s="240"/>
      <c r="M136" s="241"/>
      <c r="N136" s="136"/>
      <c r="O136" s="139"/>
      <c r="P136" s="142"/>
      <c r="Q136" s="142"/>
      <c r="R136" s="143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3"/>
      <c r="AC136" s="142"/>
      <c r="AD136" s="143"/>
      <c r="AE136" s="142"/>
      <c r="AF136" s="143"/>
    </row>
    <row r="137" spans="1:32" ht="15.75" customHeight="1" x14ac:dyDescent="0.2">
      <c r="A137" s="135"/>
      <c r="B137" s="155"/>
      <c r="C137" s="135"/>
      <c r="D137" s="136"/>
      <c r="E137" s="136"/>
      <c r="F137" s="182"/>
      <c r="G137" s="163"/>
      <c r="H137" s="138"/>
      <c r="I137" s="138"/>
      <c r="J137" s="139"/>
      <c r="K137" s="164"/>
      <c r="L137" s="240"/>
      <c r="M137" s="241"/>
      <c r="N137" s="136"/>
      <c r="O137" s="139"/>
      <c r="P137" s="142"/>
      <c r="Q137" s="142"/>
      <c r="R137" s="143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3"/>
      <c r="AC137" s="142"/>
      <c r="AD137" s="143"/>
      <c r="AE137" s="142"/>
      <c r="AF137" s="143"/>
    </row>
    <row r="138" spans="1:32" ht="15.75" customHeight="1" x14ac:dyDescent="0.2">
      <c r="A138" s="135"/>
      <c r="B138" s="155"/>
      <c r="C138" s="135"/>
      <c r="D138" s="136"/>
      <c r="E138" s="136"/>
      <c r="F138" s="182"/>
      <c r="G138" s="163"/>
      <c r="H138" s="138"/>
      <c r="I138" s="138"/>
      <c r="J138" s="139"/>
      <c r="K138" s="164"/>
      <c r="L138" s="240"/>
      <c r="M138" s="241"/>
      <c r="N138" s="136"/>
      <c r="O138" s="139"/>
      <c r="P138" s="142"/>
      <c r="Q138" s="142"/>
      <c r="R138" s="143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3"/>
      <c r="AC138" s="142"/>
      <c r="AD138" s="143"/>
      <c r="AE138" s="142"/>
      <c r="AF138" s="143"/>
    </row>
    <row r="139" spans="1:32" ht="15.75" customHeight="1" x14ac:dyDescent="0.2">
      <c r="A139" s="135"/>
      <c r="B139" s="155"/>
      <c r="C139" s="135"/>
      <c r="D139" s="136"/>
      <c r="E139" s="136"/>
      <c r="F139" s="182"/>
      <c r="G139" s="163"/>
      <c r="H139" s="138"/>
      <c r="I139" s="138"/>
      <c r="J139" s="139"/>
      <c r="K139" s="164"/>
      <c r="L139" s="240"/>
      <c r="M139" s="241"/>
      <c r="N139" s="136"/>
      <c r="O139" s="139"/>
      <c r="P139" s="142"/>
      <c r="Q139" s="142"/>
      <c r="R139" s="143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3"/>
      <c r="AC139" s="142"/>
      <c r="AD139" s="143"/>
      <c r="AE139" s="142"/>
      <c r="AF139" s="143"/>
    </row>
    <row r="140" spans="1:32" ht="15.75" customHeight="1" x14ac:dyDescent="0.2">
      <c r="A140" s="135"/>
      <c r="B140" s="155"/>
      <c r="C140" s="135"/>
      <c r="D140" s="136"/>
      <c r="E140" s="136"/>
      <c r="F140" s="182"/>
      <c r="G140" s="163"/>
      <c r="H140" s="138"/>
      <c r="I140" s="138"/>
      <c r="J140" s="139"/>
      <c r="K140" s="164"/>
      <c r="L140" s="240"/>
      <c r="M140" s="241"/>
      <c r="N140" s="136"/>
      <c r="O140" s="139"/>
      <c r="P140" s="142"/>
      <c r="Q140" s="142"/>
      <c r="R140" s="143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3"/>
      <c r="AC140" s="142"/>
      <c r="AD140" s="143"/>
      <c r="AE140" s="142"/>
      <c r="AF140" s="143"/>
    </row>
    <row r="141" spans="1:32" ht="15.75" customHeight="1" x14ac:dyDescent="0.2">
      <c r="A141" s="135"/>
      <c r="B141" s="155"/>
      <c r="C141" s="135"/>
      <c r="D141" s="136"/>
      <c r="E141" s="136"/>
      <c r="F141" s="182"/>
      <c r="G141" s="163"/>
      <c r="H141" s="138"/>
      <c r="I141" s="138"/>
      <c r="J141" s="139"/>
      <c r="K141" s="164"/>
      <c r="L141" s="240"/>
      <c r="M141" s="241"/>
      <c r="N141" s="136"/>
      <c r="O141" s="139"/>
      <c r="P141" s="142"/>
      <c r="Q141" s="142"/>
      <c r="R141" s="143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3"/>
      <c r="AC141" s="142"/>
      <c r="AD141" s="143"/>
      <c r="AE141" s="142"/>
      <c r="AF141" s="143"/>
    </row>
    <row r="142" spans="1:32" ht="15.75" customHeight="1" x14ac:dyDescent="0.2">
      <c r="A142" s="135"/>
      <c r="B142" s="155"/>
      <c r="C142" s="135"/>
      <c r="D142" s="136"/>
      <c r="E142" s="136"/>
      <c r="F142" s="182"/>
      <c r="G142" s="163"/>
      <c r="H142" s="138"/>
      <c r="I142" s="138"/>
      <c r="J142" s="139"/>
      <c r="K142" s="164"/>
      <c r="L142" s="240"/>
      <c r="M142" s="241"/>
      <c r="N142" s="136"/>
      <c r="O142" s="139"/>
      <c r="P142" s="142"/>
      <c r="Q142" s="142"/>
      <c r="R142" s="143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3"/>
      <c r="AC142" s="142"/>
      <c r="AD142" s="143"/>
      <c r="AE142" s="142"/>
      <c r="AF142" s="143"/>
    </row>
    <row r="143" spans="1:32" ht="15.75" customHeight="1" x14ac:dyDescent="0.2">
      <c r="A143" s="135"/>
      <c r="B143" s="155"/>
      <c r="C143" s="135"/>
      <c r="D143" s="136"/>
      <c r="E143" s="136"/>
      <c r="F143" s="182"/>
      <c r="G143" s="163"/>
      <c r="H143" s="138"/>
      <c r="I143" s="138"/>
      <c r="J143" s="139"/>
      <c r="K143" s="164"/>
      <c r="L143" s="240"/>
      <c r="M143" s="241"/>
      <c r="N143" s="136"/>
      <c r="O143" s="139"/>
      <c r="P143" s="142"/>
      <c r="Q143" s="142"/>
      <c r="R143" s="143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3"/>
      <c r="AC143" s="142"/>
      <c r="AD143" s="143"/>
      <c r="AE143" s="142"/>
      <c r="AF143" s="143"/>
    </row>
    <row r="144" spans="1:32" ht="15.75" customHeight="1" x14ac:dyDescent="0.2">
      <c r="A144" s="135"/>
      <c r="B144" s="155"/>
      <c r="C144" s="135"/>
      <c r="D144" s="136"/>
      <c r="E144" s="136"/>
      <c r="F144" s="182"/>
      <c r="G144" s="163"/>
      <c r="H144" s="138"/>
      <c r="I144" s="138"/>
      <c r="J144" s="139"/>
      <c r="K144" s="164"/>
      <c r="L144" s="240"/>
      <c r="M144" s="241"/>
      <c r="N144" s="136"/>
      <c r="O144" s="139"/>
      <c r="P144" s="142"/>
      <c r="Q144" s="142"/>
      <c r="R144" s="143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3"/>
      <c r="AC144" s="142"/>
      <c r="AD144" s="143"/>
      <c r="AE144" s="142"/>
      <c r="AF144" s="143"/>
    </row>
    <row r="145" spans="1:32" ht="15.75" customHeight="1" x14ac:dyDescent="0.2">
      <c r="A145" s="135"/>
      <c r="B145" s="155"/>
      <c r="C145" s="135"/>
      <c r="D145" s="136"/>
      <c r="E145" s="136"/>
      <c r="F145" s="182"/>
      <c r="G145" s="163"/>
      <c r="H145" s="138"/>
      <c r="I145" s="138"/>
      <c r="J145" s="139"/>
      <c r="K145" s="164"/>
      <c r="L145" s="240"/>
      <c r="M145" s="241"/>
      <c r="N145" s="136"/>
      <c r="O145" s="139"/>
      <c r="P145" s="142"/>
      <c r="Q145" s="142"/>
      <c r="R145" s="143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3"/>
      <c r="AC145" s="142"/>
      <c r="AD145" s="143"/>
      <c r="AE145" s="142"/>
      <c r="AF145" s="143"/>
    </row>
    <row r="146" spans="1:32" ht="15.75" customHeight="1" x14ac:dyDescent="0.2">
      <c r="A146" s="135"/>
      <c r="B146" s="155"/>
      <c r="C146" s="135"/>
      <c r="D146" s="136"/>
      <c r="E146" s="136"/>
      <c r="F146" s="182"/>
      <c r="G146" s="163"/>
      <c r="H146" s="138"/>
      <c r="I146" s="138"/>
      <c r="J146" s="139"/>
      <c r="K146" s="164"/>
      <c r="L146" s="240"/>
      <c r="M146" s="241"/>
      <c r="N146" s="136"/>
      <c r="O146" s="139"/>
      <c r="P146" s="142"/>
      <c r="Q146" s="142"/>
      <c r="R146" s="143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3"/>
      <c r="AC146" s="142"/>
      <c r="AD146" s="143"/>
      <c r="AE146" s="142"/>
      <c r="AF146" s="143"/>
    </row>
    <row r="147" spans="1:32" ht="15.75" customHeight="1" x14ac:dyDescent="0.2">
      <c r="A147" s="135"/>
      <c r="B147" s="155"/>
      <c r="C147" s="135"/>
      <c r="D147" s="136"/>
      <c r="E147" s="136"/>
      <c r="F147" s="182"/>
      <c r="G147" s="163"/>
      <c r="H147" s="138"/>
      <c r="I147" s="138"/>
      <c r="J147" s="139"/>
      <c r="K147" s="164"/>
      <c r="L147" s="240"/>
      <c r="M147" s="241"/>
      <c r="N147" s="136"/>
      <c r="O147" s="139"/>
      <c r="P147" s="142"/>
      <c r="Q147" s="142"/>
      <c r="R147" s="143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3"/>
      <c r="AC147" s="142"/>
      <c r="AD147" s="143"/>
      <c r="AE147" s="142"/>
      <c r="AF147" s="143"/>
    </row>
    <row r="148" spans="1:32" ht="15.75" customHeight="1" x14ac:dyDescent="0.2">
      <c r="A148" s="135"/>
      <c r="B148" s="155"/>
      <c r="C148" s="135"/>
      <c r="D148" s="136"/>
      <c r="E148" s="136"/>
      <c r="F148" s="182"/>
      <c r="G148" s="163"/>
      <c r="H148" s="138"/>
      <c r="I148" s="138"/>
      <c r="J148" s="139"/>
      <c r="K148" s="164"/>
      <c r="L148" s="240"/>
      <c r="M148" s="241"/>
      <c r="N148" s="136"/>
      <c r="O148" s="139"/>
      <c r="P148" s="142"/>
      <c r="Q148" s="142"/>
      <c r="R148" s="143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3"/>
      <c r="AC148" s="142"/>
      <c r="AD148" s="143"/>
      <c r="AE148" s="142"/>
      <c r="AF148" s="143"/>
    </row>
    <row r="149" spans="1:32" ht="15.75" customHeight="1" x14ac:dyDescent="0.2">
      <c r="A149" s="135"/>
      <c r="B149" s="155"/>
      <c r="C149" s="135"/>
      <c r="D149" s="136"/>
      <c r="E149" s="136"/>
      <c r="F149" s="182"/>
      <c r="G149" s="163"/>
      <c r="H149" s="138"/>
      <c r="I149" s="138"/>
      <c r="J149" s="139"/>
      <c r="K149" s="164"/>
      <c r="L149" s="240"/>
      <c r="M149" s="241"/>
      <c r="N149" s="136"/>
      <c r="O149" s="139"/>
      <c r="P149" s="142"/>
      <c r="Q149" s="142"/>
      <c r="R149" s="143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3"/>
      <c r="AC149" s="142"/>
      <c r="AD149" s="143"/>
      <c r="AE149" s="142"/>
      <c r="AF149" s="143"/>
    </row>
    <row r="150" spans="1:32" ht="15.75" customHeight="1" x14ac:dyDescent="0.2">
      <c r="A150" s="135"/>
      <c r="B150" s="155"/>
      <c r="C150" s="135"/>
      <c r="D150" s="136"/>
      <c r="E150" s="136"/>
      <c r="F150" s="182"/>
      <c r="G150" s="163"/>
      <c r="H150" s="138"/>
      <c r="I150" s="138"/>
      <c r="J150" s="139"/>
      <c r="K150" s="164"/>
      <c r="L150" s="240"/>
      <c r="M150" s="241"/>
      <c r="N150" s="136"/>
      <c r="O150" s="139"/>
      <c r="P150" s="142"/>
      <c r="Q150" s="142"/>
      <c r="R150" s="143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3"/>
      <c r="AC150" s="142"/>
      <c r="AD150" s="143"/>
      <c r="AE150" s="142"/>
      <c r="AF150" s="143"/>
    </row>
    <row r="151" spans="1:32" ht="15.75" customHeight="1" x14ac:dyDescent="0.2">
      <c r="A151" s="135"/>
      <c r="B151" s="155"/>
      <c r="C151" s="135"/>
      <c r="D151" s="136"/>
      <c r="E151" s="136"/>
      <c r="F151" s="182"/>
      <c r="G151" s="163"/>
      <c r="H151" s="138"/>
      <c r="I151" s="138"/>
      <c r="J151" s="139"/>
      <c r="K151" s="164"/>
      <c r="L151" s="240"/>
      <c r="M151" s="241"/>
      <c r="N151" s="136"/>
      <c r="O151" s="139"/>
      <c r="P151" s="142"/>
      <c r="Q151" s="142"/>
      <c r="R151" s="143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3"/>
      <c r="AC151" s="142"/>
      <c r="AD151" s="143"/>
      <c r="AE151" s="142"/>
      <c r="AF151" s="143"/>
    </row>
    <row r="152" spans="1:32" ht="15.75" customHeight="1" x14ac:dyDescent="0.2">
      <c r="A152" s="135"/>
      <c r="B152" s="155"/>
      <c r="C152" s="135"/>
      <c r="D152" s="136"/>
      <c r="E152" s="136"/>
      <c r="F152" s="182"/>
      <c r="G152" s="163"/>
      <c r="H152" s="138"/>
      <c r="I152" s="138"/>
      <c r="J152" s="139"/>
      <c r="K152" s="164"/>
      <c r="L152" s="240"/>
      <c r="M152" s="241"/>
      <c r="N152" s="136"/>
      <c r="O152" s="139"/>
      <c r="P152" s="142"/>
      <c r="Q152" s="142"/>
      <c r="R152" s="143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3"/>
      <c r="AC152" s="142"/>
      <c r="AD152" s="143"/>
      <c r="AE152" s="142"/>
      <c r="AF152" s="143"/>
    </row>
    <row r="153" spans="1:32" ht="15.75" customHeight="1" x14ac:dyDescent="0.2">
      <c r="A153" s="135"/>
      <c r="B153" s="155"/>
      <c r="C153" s="135"/>
      <c r="D153" s="136"/>
      <c r="E153" s="136"/>
      <c r="F153" s="182"/>
      <c r="G153" s="163"/>
      <c r="H153" s="138"/>
      <c r="I153" s="138"/>
      <c r="J153" s="139"/>
      <c r="K153" s="164"/>
      <c r="L153" s="240"/>
      <c r="M153" s="241"/>
      <c r="N153" s="136"/>
      <c r="O153" s="139"/>
      <c r="P153" s="142"/>
      <c r="Q153" s="142"/>
      <c r="R153" s="143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3"/>
      <c r="AC153" s="142"/>
      <c r="AD153" s="143"/>
      <c r="AE153" s="142"/>
      <c r="AF153" s="143"/>
    </row>
    <row r="154" spans="1:32" ht="15.75" customHeight="1" x14ac:dyDescent="0.2">
      <c r="A154" s="135"/>
      <c r="B154" s="155"/>
      <c r="C154" s="135"/>
      <c r="D154" s="136"/>
      <c r="E154" s="136"/>
      <c r="F154" s="182"/>
      <c r="G154" s="163"/>
      <c r="H154" s="138"/>
      <c r="I154" s="138"/>
      <c r="J154" s="139"/>
      <c r="K154" s="164"/>
      <c r="L154" s="240"/>
      <c r="M154" s="241"/>
      <c r="N154" s="136"/>
      <c r="O154" s="139"/>
      <c r="P154" s="142"/>
      <c r="Q154" s="142"/>
      <c r="R154" s="143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3"/>
      <c r="AC154" s="142"/>
      <c r="AD154" s="143"/>
      <c r="AE154" s="142"/>
      <c r="AF154" s="143"/>
    </row>
    <row r="155" spans="1:32" ht="15.75" customHeight="1" x14ac:dyDescent="0.2">
      <c r="A155" s="135"/>
      <c r="B155" s="155"/>
      <c r="C155" s="135"/>
      <c r="D155" s="136"/>
      <c r="E155" s="136"/>
      <c r="F155" s="182"/>
      <c r="G155" s="163"/>
      <c r="H155" s="138"/>
      <c r="I155" s="138"/>
      <c r="J155" s="139"/>
      <c r="K155" s="164"/>
      <c r="L155" s="240"/>
      <c r="M155" s="241"/>
      <c r="N155" s="136"/>
      <c r="O155" s="139"/>
      <c r="P155" s="142"/>
      <c r="Q155" s="142"/>
      <c r="R155" s="143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3"/>
      <c r="AC155" s="142"/>
      <c r="AD155" s="143"/>
      <c r="AE155" s="142"/>
      <c r="AF155" s="143"/>
    </row>
    <row r="156" spans="1:32" ht="15.75" customHeight="1" x14ac:dyDescent="0.2">
      <c r="A156" s="135"/>
      <c r="B156" s="155"/>
      <c r="C156" s="135"/>
      <c r="D156" s="136"/>
      <c r="E156" s="136"/>
      <c r="F156" s="182"/>
      <c r="G156" s="163"/>
      <c r="H156" s="138"/>
      <c r="I156" s="138"/>
      <c r="J156" s="139"/>
      <c r="K156" s="164"/>
      <c r="L156" s="240"/>
      <c r="M156" s="241"/>
      <c r="N156" s="136"/>
      <c r="O156" s="139"/>
      <c r="P156" s="142"/>
      <c r="Q156" s="142"/>
      <c r="R156" s="143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3"/>
      <c r="AC156" s="142"/>
      <c r="AD156" s="143"/>
      <c r="AE156" s="142"/>
      <c r="AF156" s="143"/>
    </row>
    <row r="157" spans="1:32" ht="15.75" customHeight="1" x14ac:dyDescent="0.2">
      <c r="A157" s="135"/>
      <c r="B157" s="155"/>
      <c r="C157" s="135"/>
      <c r="D157" s="136"/>
      <c r="E157" s="136"/>
      <c r="F157" s="182"/>
      <c r="G157" s="163"/>
      <c r="H157" s="138"/>
      <c r="I157" s="138"/>
      <c r="J157" s="139"/>
      <c r="K157" s="164"/>
      <c r="L157" s="240"/>
      <c r="M157" s="241"/>
      <c r="N157" s="136"/>
      <c r="O157" s="139"/>
      <c r="P157" s="142"/>
      <c r="Q157" s="142"/>
      <c r="R157" s="143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3"/>
      <c r="AC157" s="142"/>
      <c r="AD157" s="143"/>
      <c r="AE157" s="142"/>
      <c r="AF157" s="143"/>
    </row>
    <row r="158" spans="1:32" ht="15.75" customHeight="1" x14ac:dyDescent="0.2">
      <c r="A158" s="135"/>
      <c r="B158" s="155"/>
      <c r="C158" s="135"/>
      <c r="D158" s="136"/>
      <c r="E158" s="136"/>
      <c r="F158" s="182"/>
      <c r="G158" s="163"/>
      <c r="H158" s="138"/>
      <c r="I158" s="138"/>
      <c r="J158" s="139"/>
      <c r="K158" s="164"/>
      <c r="L158" s="240"/>
      <c r="M158" s="241"/>
      <c r="N158" s="136"/>
      <c r="O158" s="139"/>
      <c r="P158" s="142"/>
      <c r="Q158" s="142"/>
      <c r="R158" s="143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3"/>
      <c r="AC158" s="142"/>
      <c r="AD158" s="143"/>
      <c r="AE158" s="142"/>
      <c r="AF158" s="143"/>
    </row>
    <row r="159" spans="1:32" ht="15.75" customHeight="1" x14ac:dyDescent="0.2">
      <c r="A159" s="135"/>
      <c r="B159" s="155"/>
      <c r="C159" s="135"/>
      <c r="D159" s="136"/>
      <c r="E159" s="136"/>
      <c r="F159" s="182"/>
      <c r="G159" s="163"/>
      <c r="H159" s="138"/>
      <c r="I159" s="138"/>
      <c r="J159" s="139"/>
      <c r="K159" s="164"/>
      <c r="L159" s="240"/>
      <c r="M159" s="241"/>
      <c r="N159" s="136"/>
      <c r="O159" s="139"/>
      <c r="P159" s="142"/>
      <c r="Q159" s="142"/>
      <c r="R159" s="143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3"/>
      <c r="AC159" s="142"/>
      <c r="AD159" s="143"/>
      <c r="AE159" s="142"/>
      <c r="AF159" s="143"/>
    </row>
    <row r="160" spans="1:32" ht="15.75" customHeight="1" x14ac:dyDescent="0.2">
      <c r="A160" s="135"/>
      <c r="B160" s="155"/>
      <c r="C160" s="135"/>
      <c r="D160" s="136"/>
      <c r="E160" s="136"/>
      <c r="F160" s="182"/>
      <c r="G160" s="163"/>
      <c r="H160" s="138"/>
      <c r="I160" s="138"/>
      <c r="J160" s="139"/>
      <c r="K160" s="164"/>
      <c r="L160" s="240"/>
      <c r="M160" s="241"/>
      <c r="N160" s="136"/>
      <c r="O160" s="139"/>
      <c r="P160" s="142"/>
      <c r="Q160" s="142"/>
      <c r="R160" s="143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3"/>
      <c r="AC160" s="142"/>
      <c r="AD160" s="143"/>
      <c r="AE160" s="142"/>
      <c r="AF160" s="143"/>
    </row>
    <row r="161" spans="1:32" ht="15.75" customHeight="1" x14ac:dyDescent="0.2">
      <c r="A161" s="135"/>
      <c r="B161" s="155"/>
      <c r="C161" s="135"/>
      <c r="D161" s="136"/>
      <c r="E161" s="136"/>
      <c r="F161" s="182"/>
      <c r="G161" s="163"/>
      <c r="H161" s="138"/>
      <c r="I161" s="138"/>
      <c r="J161" s="139"/>
      <c r="K161" s="164"/>
      <c r="L161" s="240"/>
      <c r="M161" s="241"/>
      <c r="N161" s="136"/>
      <c r="O161" s="139"/>
      <c r="P161" s="142"/>
      <c r="Q161" s="142"/>
      <c r="R161" s="143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3"/>
      <c r="AC161" s="142"/>
      <c r="AD161" s="143"/>
      <c r="AE161" s="142"/>
      <c r="AF161" s="143"/>
    </row>
    <row r="162" spans="1:32" ht="15.75" customHeight="1" x14ac:dyDescent="0.2">
      <c r="A162" s="135"/>
      <c r="B162" s="155"/>
      <c r="C162" s="135"/>
      <c r="D162" s="136"/>
      <c r="E162" s="136"/>
      <c r="F162" s="182"/>
      <c r="G162" s="163"/>
      <c r="H162" s="138"/>
      <c r="I162" s="138"/>
      <c r="J162" s="139"/>
      <c r="K162" s="164"/>
      <c r="L162" s="240"/>
      <c r="M162" s="241"/>
      <c r="N162" s="136"/>
      <c r="O162" s="139"/>
      <c r="P162" s="142"/>
      <c r="Q162" s="142"/>
      <c r="R162" s="143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3"/>
      <c r="AC162" s="142"/>
      <c r="AD162" s="143"/>
      <c r="AE162" s="142"/>
      <c r="AF162" s="143"/>
    </row>
    <row r="163" spans="1:32" ht="15.75" customHeight="1" x14ac:dyDescent="0.2">
      <c r="A163" s="135"/>
      <c r="B163" s="155"/>
      <c r="C163" s="135"/>
      <c r="D163" s="136"/>
      <c r="E163" s="136"/>
      <c r="F163" s="182"/>
      <c r="G163" s="163"/>
      <c r="H163" s="138"/>
      <c r="I163" s="138"/>
      <c r="J163" s="139"/>
      <c r="K163" s="164"/>
      <c r="L163" s="240"/>
      <c r="M163" s="241"/>
      <c r="N163" s="136"/>
      <c r="O163" s="139"/>
      <c r="P163" s="142"/>
      <c r="Q163" s="142"/>
      <c r="R163" s="143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3"/>
      <c r="AC163" s="142"/>
      <c r="AD163" s="143"/>
      <c r="AE163" s="142"/>
      <c r="AF163" s="143"/>
    </row>
    <row r="164" spans="1:32" ht="15.75" customHeight="1" x14ac:dyDescent="0.2">
      <c r="A164" s="135"/>
      <c r="B164" s="155"/>
      <c r="C164" s="135"/>
      <c r="D164" s="136"/>
      <c r="E164" s="136"/>
      <c r="F164" s="182"/>
      <c r="G164" s="163"/>
      <c r="H164" s="138"/>
      <c r="I164" s="138"/>
      <c r="J164" s="139"/>
      <c r="K164" s="164"/>
      <c r="L164" s="240"/>
      <c r="M164" s="241"/>
      <c r="N164" s="136"/>
      <c r="O164" s="139"/>
      <c r="P164" s="142"/>
      <c r="Q164" s="142"/>
      <c r="R164" s="143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3"/>
      <c r="AC164" s="142"/>
      <c r="AD164" s="143"/>
      <c r="AE164" s="142"/>
      <c r="AF164" s="143"/>
    </row>
    <row r="165" spans="1:32" ht="15.75" customHeight="1" x14ac:dyDescent="0.2">
      <c r="A165" s="135"/>
      <c r="B165" s="155"/>
      <c r="C165" s="135"/>
      <c r="D165" s="136"/>
      <c r="E165" s="136"/>
      <c r="F165" s="182"/>
      <c r="G165" s="163"/>
      <c r="H165" s="138"/>
      <c r="I165" s="138"/>
      <c r="J165" s="139"/>
      <c r="K165" s="164"/>
      <c r="L165" s="240"/>
      <c r="M165" s="241"/>
      <c r="N165" s="136"/>
      <c r="O165" s="139"/>
      <c r="P165" s="142"/>
      <c r="Q165" s="142"/>
      <c r="R165" s="143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3"/>
      <c r="AC165" s="142"/>
      <c r="AD165" s="143"/>
      <c r="AE165" s="142"/>
      <c r="AF165" s="143"/>
    </row>
    <row r="166" spans="1:32" ht="15.75" customHeight="1" x14ac:dyDescent="0.2">
      <c r="A166" s="135"/>
      <c r="B166" s="155"/>
      <c r="C166" s="135"/>
      <c r="D166" s="136"/>
      <c r="E166" s="136"/>
      <c r="F166" s="182"/>
      <c r="G166" s="163"/>
      <c r="H166" s="138"/>
      <c r="I166" s="138"/>
      <c r="J166" s="139"/>
      <c r="K166" s="164"/>
      <c r="L166" s="240"/>
      <c r="M166" s="241"/>
      <c r="N166" s="136"/>
      <c r="O166" s="139"/>
      <c r="P166" s="142"/>
      <c r="Q166" s="142"/>
      <c r="R166" s="143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3"/>
      <c r="AC166" s="142"/>
      <c r="AD166" s="143"/>
      <c r="AE166" s="142"/>
      <c r="AF166" s="143"/>
    </row>
    <row r="167" spans="1:32" ht="15.75" customHeight="1" x14ac:dyDescent="0.2">
      <c r="A167" s="135"/>
      <c r="B167" s="155"/>
      <c r="C167" s="135"/>
      <c r="D167" s="136"/>
      <c r="E167" s="136"/>
      <c r="F167" s="182"/>
      <c r="G167" s="163"/>
      <c r="H167" s="138"/>
      <c r="I167" s="138"/>
      <c r="J167" s="139"/>
      <c r="K167" s="164"/>
      <c r="L167" s="240"/>
      <c r="M167" s="241"/>
      <c r="N167" s="136"/>
      <c r="O167" s="139"/>
      <c r="P167" s="142"/>
      <c r="Q167" s="142"/>
      <c r="R167" s="143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3"/>
      <c r="AC167" s="142"/>
      <c r="AD167" s="143"/>
      <c r="AE167" s="142"/>
      <c r="AF167" s="143"/>
    </row>
    <row r="168" spans="1:32" ht="15.75" customHeight="1" x14ac:dyDescent="0.2">
      <c r="A168" s="135"/>
      <c r="B168" s="155"/>
      <c r="C168" s="135"/>
      <c r="D168" s="136"/>
      <c r="E168" s="136"/>
      <c r="F168" s="182"/>
      <c r="G168" s="163"/>
      <c r="H168" s="138"/>
      <c r="I168" s="138"/>
      <c r="J168" s="139"/>
      <c r="K168" s="164"/>
      <c r="L168" s="240"/>
      <c r="M168" s="241"/>
      <c r="N168" s="136"/>
      <c r="O168" s="139"/>
      <c r="P168" s="142"/>
      <c r="Q168" s="142"/>
      <c r="R168" s="143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3"/>
      <c r="AC168" s="142"/>
      <c r="AD168" s="143"/>
      <c r="AE168" s="142"/>
      <c r="AF168" s="143"/>
    </row>
    <row r="169" spans="1:32" ht="15.75" customHeight="1" x14ac:dyDescent="0.2">
      <c r="A169" s="135"/>
      <c r="B169" s="155"/>
      <c r="C169" s="135"/>
      <c r="D169" s="136"/>
      <c r="E169" s="136"/>
      <c r="F169" s="182"/>
      <c r="G169" s="163"/>
      <c r="H169" s="138"/>
      <c r="I169" s="138"/>
      <c r="J169" s="139"/>
      <c r="K169" s="164"/>
      <c r="L169" s="240"/>
      <c r="M169" s="241"/>
      <c r="N169" s="136"/>
      <c r="O169" s="139"/>
      <c r="P169" s="142"/>
      <c r="Q169" s="142"/>
      <c r="R169" s="143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3"/>
      <c r="AC169" s="142"/>
      <c r="AD169" s="143"/>
      <c r="AE169" s="142"/>
      <c r="AF169" s="143"/>
    </row>
    <row r="170" spans="1:32" ht="15.75" customHeight="1" x14ac:dyDescent="0.2">
      <c r="A170" s="135"/>
      <c r="B170" s="155"/>
      <c r="C170" s="135"/>
      <c r="D170" s="136"/>
      <c r="E170" s="136"/>
      <c r="F170" s="182"/>
      <c r="G170" s="163"/>
      <c r="H170" s="138"/>
      <c r="I170" s="138"/>
      <c r="J170" s="139"/>
      <c r="K170" s="164"/>
      <c r="L170" s="240"/>
      <c r="M170" s="241"/>
      <c r="N170" s="136"/>
      <c r="O170" s="139"/>
      <c r="P170" s="142"/>
      <c r="Q170" s="142"/>
      <c r="R170" s="143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3"/>
      <c r="AC170" s="142"/>
      <c r="AD170" s="143"/>
      <c r="AE170" s="142"/>
      <c r="AF170" s="143"/>
    </row>
    <row r="171" spans="1:32" ht="15.75" customHeight="1" x14ac:dyDescent="0.2">
      <c r="A171" s="135"/>
      <c r="B171" s="155"/>
      <c r="C171" s="135"/>
      <c r="D171" s="136"/>
      <c r="E171" s="136"/>
      <c r="F171" s="182"/>
      <c r="G171" s="163"/>
      <c r="H171" s="138"/>
      <c r="I171" s="138"/>
      <c r="J171" s="139"/>
      <c r="K171" s="164"/>
      <c r="L171" s="240"/>
      <c r="M171" s="241"/>
      <c r="N171" s="136"/>
      <c r="O171" s="139"/>
      <c r="P171" s="142"/>
      <c r="Q171" s="142"/>
      <c r="R171" s="143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3"/>
      <c r="AC171" s="142"/>
      <c r="AD171" s="143"/>
      <c r="AE171" s="142"/>
      <c r="AF171" s="143"/>
    </row>
    <row r="172" spans="1:32" ht="15.75" customHeight="1" x14ac:dyDescent="0.2">
      <c r="A172" s="135"/>
      <c r="B172" s="155"/>
      <c r="C172" s="135"/>
      <c r="D172" s="136"/>
      <c r="E172" s="136"/>
      <c r="F172" s="182"/>
      <c r="G172" s="163"/>
      <c r="H172" s="138"/>
      <c r="I172" s="138"/>
      <c r="J172" s="139"/>
      <c r="K172" s="164"/>
      <c r="L172" s="240"/>
      <c r="M172" s="241"/>
      <c r="N172" s="136"/>
      <c r="O172" s="139"/>
      <c r="P172" s="142"/>
      <c r="Q172" s="142"/>
      <c r="R172" s="143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3"/>
      <c r="AC172" s="142"/>
      <c r="AD172" s="143"/>
      <c r="AE172" s="142"/>
      <c r="AF172" s="143"/>
    </row>
    <row r="173" spans="1:32" ht="15.75" customHeight="1" x14ac:dyDescent="0.2">
      <c r="A173" s="135"/>
      <c r="B173" s="155"/>
      <c r="C173" s="135"/>
      <c r="D173" s="136"/>
      <c r="E173" s="136"/>
      <c r="F173" s="182"/>
      <c r="G173" s="163"/>
      <c r="H173" s="138"/>
      <c r="I173" s="138"/>
      <c r="J173" s="139"/>
      <c r="K173" s="164"/>
      <c r="L173" s="240"/>
      <c r="M173" s="241"/>
      <c r="N173" s="136"/>
      <c r="O173" s="139"/>
      <c r="P173" s="142"/>
      <c r="Q173" s="142"/>
      <c r="R173" s="143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3"/>
      <c r="AC173" s="142"/>
      <c r="AD173" s="143"/>
      <c r="AE173" s="142"/>
      <c r="AF173" s="143"/>
    </row>
    <row r="174" spans="1:32" ht="15.75" customHeight="1" x14ac:dyDescent="0.2">
      <c r="A174" s="135"/>
      <c r="B174" s="155"/>
      <c r="C174" s="135"/>
      <c r="D174" s="136"/>
      <c r="E174" s="136"/>
      <c r="F174" s="182"/>
      <c r="G174" s="163"/>
      <c r="H174" s="138"/>
      <c r="I174" s="138"/>
      <c r="J174" s="139"/>
      <c r="K174" s="164"/>
      <c r="L174" s="240"/>
      <c r="M174" s="241"/>
      <c r="N174" s="136"/>
      <c r="O174" s="139"/>
      <c r="P174" s="142"/>
      <c r="Q174" s="142"/>
      <c r="R174" s="143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3"/>
      <c r="AC174" s="142"/>
      <c r="AD174" s="143"/>
      <c r="AE174" s="142"/>
      <c r="AF174" s="143"/>
    </row>
    <row r="175" spans="1:32" ht="15.75" customHeight="1" x14ac:dyDescent="0.2">
      <c r="A175" s="135"/>
      <c r="B175" s="155"/>
      <c r="C175" s="135"/>
      <c r="D175" s="136"/>
      <c r="E175" s="136"/>
      <c r="F175" s="182"/>
      <c r="G175" s="163"/>
      <c r="H175" s="138"/>
      <c r="I175" s="138"/>
      <c r="J175" s="139"/>
      <c r="K175" s="164"/>
      <c r="L175" s="240"/>
      <c r="M175" s="241"/>
      <c r="N175" s="136"/>
      <c r="O175" s="139"/>
      <c r="P175" s="142"/>
      <c r="Q175" s="142"/>
      <c r="R175" s="143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3"/>
      <c r="AC175" s="142"/>
      <c r="AD175" s="143"/>
      <c r="AE175" s="142"/>
      <c r="AF175" s="143"/>
    </row>
    <row r="176" spans="1:32" ht="15.75" customHeight="1" x14ac:dyDescent="0.2">
      <c r="A176" s="135"/>
      <c r="B176" s="155"/>
      <c r="C176" s="135"/>
      <c r="D176" s="136"/>
      <c r="E176" s="136"/>
      <c r="F176" s="182"/>
      <c r="G176" s="163"/>
      <c r="H176" s="138"/>
      <c r="I176" s="138"/>
      <c r="J176" s="139"/>
      <c r="K176" s="164"/>
      <c r="L176" s="240"/>
      <c r="M176" s="241"/>
      <c r="N176" s="136"/>
      <c r="O176" s="139"/>
      <c r="P176" s="142"/>
      <c r="Q176" s="142"/>
      <c r="R176" s="143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3"/>
      <c r="AC176" s="142"/>
      <c r="AD176" s="143"/>
      <c r="AE176" s="142"/>
      <c r="AF176" s="143"/>
    </row>
    <row r="177" spans="1:32" ht="15.75" customHeight="1" x14ac:dyDescent="0.2">
      <c r="A177" s="135"/>
      <c r="B177" s="155"/>
      <c r="C177" s="135"/>
      <c r="D177" s="136"/>
      <c r="E177" s="136"/>
      <c r="F177" s="182"/>
      <c r="G177" s="163"/>
      <c r="H177" s="138"/>
      <c r="I177" s="138"/>
      <c r="J177" s="139"/>
      <c r="K177" s="164"/>
      <c r="L177" s="240"/>
      <c r="M177" s="241"/>
      <c r="N177" s="136"/>
      <c r="O177" s="139"/>
      <c r="P177" s="142"/>
      <c r="Q177" s="142"/>
      <c r="R177" s="143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3"/>
      <c r="AC177" s="142"/>
      <c r="AD177" s="143"/>
      <c r="AE177" s="142"/>
      <c r="AF177" s="143"/>
    </row>
    <row r="178" spans="1:32" ht="15.75" customHeight="1" x14ac:dyDescent="0.2">
      <c r="A178" s="135"/>
      <c r="B178" s="155"/>
      <c r="C178" s="135"/>
      <c r="D178" s="136"/>
      <c r="E178" s="136"/>
      <c r="F178" s="182"/>
      <c r="G178" s="163"/>
      <c r="H178" s="138"/>
      <c r="I178" s="138"/>
      <c r="J178" s="139"/>
      <c r="K178" s="164"/>
      <c r="L178" s="240"/>
      <c r="M178" s="241"/>
      <c r="N178" s="136"/>
      <c r="O178" s="139"/>
      <c r="P178" s="142"/>
      <c r="Q178" s="142"/>
      <c r="R178" s="143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3"/>
      <c r="AC178" s="142"/>
      <c r="AD178" s="143"/>
      <c r="AE178" s="142"/>
      <c r="AF178" s="143"/>
    </row>
    <row r="179" spans="1:32" ht="15.75" customHeight="1" x14ac:dyDescent="0.2">
      <c r="A179" s="135"/>
      <c r="B179" s="155"/>
      <c r="C179" s="135"/>
      <c r="D179" s="136"/>
      <c r="E179" s="136"/>
      <c r="F179" s="182"/>
      <c r="G179" s="163"/>
      <c r="H179" s="138"/>
      <c r="I179" s="138"/>
      <c r="J179" s="139"/>
      <c r="K179" s="164"/>
      <c r="L179" s="240"/>
      <c r="M179" s="241"/>
      <c r="N179" s="136"/>
      <c r="O179" s="139"/>
      <c r="P179" s="142"/>
      <c r="Q179" s="142"/>
      <c r="R179" s="143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3"/>
      <c r="AC179" s="142"/>
      <c r="AD179" s="143"/>
      <c r="AE179" s="142"/>
      <c r="AF179" s="143"/>
    </row>
    <row r="180" spans="1:32" ht="15.75" customHeight="1" x14ac:dyDescent="0.2">
      <c r="A180" s="135"/>
      <c r="B180" s="155"/>
      <c r="C180" s="135"/>
      <c r="D180" s="136"/>
      <c r="E180" s="136"/>
      <c r="F180" s="182"/>
      <c r="G180" s="163"/>
      <c r="H180" s="138"/>
      <c r="I180" s="138"/>
      <c r="J180" s="139"/>
      <c r="K180" s="164"/>
      <c r="L180" s="240"/>
      <c r="M180" s="241"/>
      <c r="N180" s="136"/>
      <c r="O180" s="139"/>
      <c r="P180" s="142"/>
      <c r="Q180" s="142"/>
      <c r="R180" s="143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3"/>
      <c r="AC180" s="142"/>
      <c r="AD180" s="143"/>
      <c r="AE180" s="142"/>
      <c r="AF180" s="143"/>
    </row>
    <row r="181" spans="1:32" ht="15.75" customHeight="1" x14ac:dyDescent="0.2">
      <c r="A181" s="135"/>
      <c r="B181" s="155"/>
      <c r="C181" s="135"/>
      <c r="D181" s="136"/>
      <c r="E181" s="136"/>
      <c r="F181" s="182"/>
      <c r="G181" s="163"/>
      <c r="H181" s="138"/>
      <c r="I181" s="138"/>
      <c r="J181" s="139"/>
      <c r="K181" s="164"/>
      <c r="L181" s="240"/>
      <c r="M181" s="241"/>
      <c r="N181" s="136"/>
      <c r="O181" s="139"/>
      <c r="P181" s="142"/>
      <c r="Q181" s="142"/>
      <c r="R181" s="143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3"/>
      <c r="AC181" s="142"/>
      <c r="AD181" s="143"/>
      <c r="AE181" s="142"/>
      <c r="AF181" s="143"/>
    </row>
    <row r="182" spans="1:32" ht="15.75" customHeight="1" x14ac:dyDescent="0.2">
      <c r="A182" s="135"/>
      <c r="B182" s="155"/>
      <c r="C182" s="135"/>
      <c r="D182" s="136"/>
      <c r="E182" s="136"/>
      <c r="F182" s="182"/>
      <c r="G182" s="163"/>
      <c r="H182" s="138"/>
      <c r="I182" s="138"/>
      <c r="J182" s="139"/>
      <c r="K182" s="164"/>
      <c r="L182" s="240"/>
      <c r="M182" s="241"/>
      <c r="N182" s="136"/>
      <c r="O182" s="139"/>
      <c r="P182" s="142"/>
      <c r="Q182" s="142"/>
      <c r="R182" s="143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3"/>
      <c r="AC182" s="142"/>
      <c r="AD182" s="143"/>
      <c r="AE182" s="142"/>
      <c r="AF182" s="143"/>
    </row>
    <row r="183" spans="1:32" ht="15.75" customHeight="1" x14ac:dyDescent="0.2">
      <c r="A183" s="135"/>
      <c r="B183" s="155"/>
      <c r="C183" s="135"/>
      <c r="D183" s="136"/>
      <c r="E183" s="136"/>
      <c r="F183" s="182"/>
      <c r="G183" s="163"/>
      <c r="H183" s="138"/>
      <c r="I183" s="138"/>
      <c r="J183" s="139"/>
      <c r="K183" s="164"/>
      <c r="L183" s="240"/>
      <c r="M183" s="241"/>
      <c r="N183" s="136"/>
      <c r="O183" s="139"/>
      <c r="P183" s="142"/>
      <c r="Q183" s="142"/>
      <c r="R183" s="143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3"/>
      <c r="AC183" s="142"/>
      <c r="AD183" s="143"/>
      <c r="AE183" s="142"/>
      <c r="AF183" s="143"/>
    </row>
    <row r="184" spans="1:32" ht="15.75" customHeight="1" x14ac:dyDescent="0.2">
      <c r="A184" s="135"/>
      <c r="B184" s="155"/>
      <c r="C184" s="135"/>
      <c r="D184" s="136"/>
      <c r="E184" s="136"/>
      <c r="F184" s="182"/>
      <c r="G184" s="163"/>
      <c r="H184" s="138"/>
      <c r="I184" s="138"/>
      <c r="J184" s="139"/>
      <c r="K184" s="164"/>
      <c r="L184" s="240"/>
      <c r="M184" s="241"/>
      <c r="N184" s="136"/>
      <c r="O184" s="139"/>
      <c r="P184" s="142"/>
      <c r="Q184" s="142"/>
      <c r="R184" s="143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3"/>
      <c r="AC184" s="142"/>
      <c r="AD184" s="143"/>
      <c r="AE184" s="142"/>
      <c r="AF184" s="143"/>
    </row>
    <row r="185" spans="1:32" ht="15.75" customHeight="1" x14ac:dyDescent="0.2">
      <c r="A185" s="135"/>
      <c r="B185" s="155"/>
      <c r="C185" s="135"/>
      <c r="D185" s="136"/>
      <c r="E185" s="136"/>
      <c r="F185" s="182"/>
      <c r="G185" s="163"/>
      <c r="H185" s="138"/>
      <c r="I185" s="138"/>
      <c r="J185" s="139"/>
      <c r="K185" s="164"/>
      <c r="L185" s="240"/>
      <c r="M185" s="241"/>
      <c r="N185" s="136"/>
      <c r="O185" s="139"/>
      <c r="P185" s="142"/>
      <c r="Q185" s="142"/>
      <c r="R185" s="143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3"/>
      <c r="AC185" s="142"/>
      <c r="AD185" s="143"/>
      <c r="AE185" s="142"/>
      <c r="AF185" s="143"/>
    </row>
    <row r="186" spans="1:32" ht="15.75" customHeight="1" x14ac:dyDescent="0.2">
      <c r="A186" s="135"/>
      <c r="B186" s="155"/>
      <c r="C186" s="135"/>
      <c r="D186" s="136"/>
      <c r="E186" s="136"/>
      <c r="F186" s="182"/>
      <c r="G186" s="163"/>
      <c r="H186" s="138"/>
      <c r="I186" s="138"/>
      <c r="J186" s="139"/>
      <c r="K186" s="164"/>
      <c r="L186" s="240"/>
      <c r="M186" s="241"/>
      <c r="N186" s="136"/>
      <c r="O186" s="139"/>
      <c r="P186" s="142"/>
      <c r="Q186" s="142"/>
      <c r="R186" s="143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3"/>
      <c r="AC186" s="142"/>
      <c r="AD186" s="143"/>
      <c r="AE186" s="142"/>
      <c r="AF186" s="143"/>
    </row>
    <row r="187" spans="1:32" ht="15.75" customHeight="1" x14ac:dyDescent="0.2">
      <c r="A187" s="135"/>
      <c r="B187" s="155"/>
      <c r="C187" s="135"/>
      <c r="D187" s="136"/>
      <c r="E187" s="136"/>
      <c r="F187" s="182"/>
      <c r="G187" s="163"/>
      <c r="H187" s="138"/>
      <c r="I187" s="138"/>
      <c r="J187" s="139"/>
      <c r="K187" s="164"/>
      <c r="L187" s="240"/>
      <c r="M187" s="241"/>
      <c r="N187" s="136"/>
      <c r="O187" s="139"/>
      <c r="P187" s="142"/>
      <c r="Q187" s="142"/>
      <c r="R187" s="143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3"/>
      <c r="AC187" s="142"/>
      <c r="AD187" s="143"/>
      <c r="AE187" s="142"/>
      <c r="AF187" s="143"/>
    </row>
    <row r="188" spans="1:32" ht="15.75" customHeight="1" x14ac:dyDescent="0.2">
      <c r="A188" s="135"/>
      <c r="B188" s="155"/>
      <c r="C188" s="135"/>
      <c r="D188" s="136"/>
      <c r="E188" s="136"/>
      <c r="F188" s="182"/>
      <c r="G188" s="163"/>
      <c r="H188" s="138"/>
      <c r="I188" s="138"/>
      <c r="J188" s="139"/>
      <c r="K188" s="164"/>
      <c r="L188" s="240"/>
      <c r="M188" s="241"/>
      <c r="N188" s="136"/>
      <c r="O188" s="139"/>
      <c r="P188" s="142"/>
      <c r="Q188" s="142"/>
      <c r="R188" s="143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3"/>
      <c r="AC188" s="142"/>
      <c r="AD188" s="143"/>
      <c r="AE188" s="142"/>
      <c r="AF188" s="143"/>
    </row>
    <row r="189" spans="1:32" ht="15.75" customHeight="1" x14ac:dyDescent="0.2">
      <c r="A189" s="135"/>
      <c r="B189" s="155"/>
      <c r="C189" s="135"/>
      <c r="D189" s="136"/>
      <c r="E189" s="136"/>
      <c r="F189" s="182"/>
      <c r="G189" s="163"/>
      <c r="H189" s="138"/>
      <c r="I189" s="138"/>
      <c r="J189" s="139"/>
      <c r="K189" s="164"/>
      <c r="L189" s="240"/>
      <c r="M189" s="241"/>
      <c r="N189" s="136"/>
      <c r="O189" s="139"/>
      <c r="P189" s="142"/>
      <c r="Q189" s="142"/>
      <c r="R189" s="143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3"/>
      <c r="AC189" s="142"/>
      <c r="AD189" s="143"/>
      <c r="AE189" s="142"/>
      <c r="AF189" s="143"/>
    </row>
    <row r="190" spans="1:32" ht="15.75" customHeight="1" x14ac:dyDescent="0.2">
      <c r="A190" s="135"/>
      <c r="B190" s="155"/>
      <c r="C190" s="135"/>
      <c r="D190" s="136"/>
      <c r="E190" s="136"/>
      <c r="F190" s="182"/>
      <c r="G190" s="163"/>
      <c r="H190" s="138"/>
      <c r="I190" s="138"/>
      <c r="J190" s="139"/>
      <c r="K190" s="164"/>
      <c r="L190" s="240"/>
      <c r="M190" s="241"/>
      <c r="N190" s="136"/>
      <c r="O190" s="139"/>
      <c r="P190" s="142"/>
      <c r="Q190" s="142"/>
      <c r="R190" s="143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3"/>
      <c r="AC190" s="142"/>
      <c r="AD190" s="143"/>
      <c r="AE190" s="142"/>
      <c r="AF190" s="143"/>
    </row>
    <row r="191" spans="1:32" ht="15.75" customHeight="1" x14ac:dyDescent="0.2">
      <c r="A191" s="135"/>
      <c r="B191" s="155"/>
      <c r="C191" s="135"/>
      <c r="D191" s="136"/>
      <c r="E191" s="136"/>
      <c r="F191" s="182"/>
      <c r="G191" s="163"/>
      <c r="H191" s="138"/>
      <c r="I191" s="138"/>
      <c r="J191" s="139"/>
      <c r="K191" s="164"/>
      <c r="L191" s="240"/>
      <c r="M191" s="241"/>
      <c r="N191" s="136"/>
      <c r="O191" s="139"/>
      <c r="P191" s="142"/>
      <c r="Q191" s="142"/>
      <c r="R191" s="143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3"/>
      <c r="AC191" s="142"/>
      <c r="AD191" s="143"/>
      <c r="AE191" s="142"/>
      <c r="AF191" s="143"/>
    </row>
    <row r="192" spans="1:32" ht="15.75" customHeight="1" x14ac:dyDescent="0.2">
      <c r="A192" s="135"/>
      <c r="B192" s="155"/>
      <c r="C192" s="135"/>
      <c r="D192" s="136"/>
      <c r="E192" s="136"/>
      <c r="F192" s="182"/>
      <c r="G192" s="163"/>
      <c r="H192" s="138"/>
      <c r="I192" s="138"/>
      <c r="J192" s="139"/>
      <c r="K192" s="164"/>
      <c r="L192" s="240"/>
      <c r="M192" s="241"/>
      <c r="N192" s="136"/>
      <c r="O192" s="139"/>
      <c r="P192" s="142"/>
      <c r="Q192" s="142"/>
      <c r="R192" s="143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3"/>
      <c r="AC192" s="142"/>
      <c r="AD192" s="143"/>
      <c r="AE192" s="142"/>
      <c r="AF192" s="143"/>
    </row>
    <row r="193" spans="1:32" ht="15.75" customHeight="1" x14ac:dyDescent="0.2">
      <c r="A193" s="135"/>
      <c r="B193" s="155"/>
      <c r="C193" s="135"/>
      <c r="D193" s="136"/>
      <c r="E193" s="136"/>
      <c r="F193" s="182"/>
      <c r="G193" s="163"/>
      <c r="H193" s="138"/>
      <c r="I193" s="138"/>
      <c r="J193" s="139"/>
      <c r="K193" s="164"/>
      <c r="L193" s="240"/>
      <c r="M193" s="241"/>
      <c r="N193" s="136"/>
      <c r="O193" s="139"/>
      <c r="P193" s="142"/>
      <c r="Q193" s="142"/>
      <c r="R193" s="143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3"/>
      <c r="AC193" s="142"/>
      <c r="AD193" s="143"/>
      <c r="AE193" s="142"/>
      <c r="AF193" s="143"/>
    </row>
    <row r="194" spans="1:32" ht="15.75" customHeight="1" x14ac:dyDescent="0.2">
      <c r="A194" s="135"/>
      <c r="B194" s="155"/>
      <c r="C194" s="135"/>
      <c r="D194" s="136"/>
      <c r="E194" s="136"/>
      <c r="F194" s="182"/>
      <c r="G194" s="163"/>
      <c r="H194" s="138"/>
      <c r="I194" s="138"/>
      <c r="J194" s="139"/>
      <c r="K194" s="164"/>
      <c r="L194" s="240"/>
      <c r="M194" s="241"/>
      <c r="N194" s="136"/>
      <c r="O194" s="139"/>
      <c r="P194" s="142"/>
      <c r="Q194" s="142"/>
      <c r="R194" s="143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3"/>
      <c r="AC194" s="142"/>
      <c r="AD194" s="143"/>
      <c r="AE194" s="142"/>
      <c r="AF194" s="143"/>
    </row>
    <row r="195" spans="1:32" ht="15.75" customHeight="1" x14ac:dyDescent="0.2">
      <c r="A195" s="135"/>
      <c r="B195" s="155"/>
      <c r="C195" s="135"/>
      <c r="D195" s="136"/>
      <c r="E195" s="136"/>
      <c r="F195" s="182"/>
      <c r="G195" s="163"/>
      <c r="H195" s="138"/>
      <c r="I195" s="138"/>
      <c r="J195" s="139"/>
      <c r="K195" s="164"/>
      <c r="L195" s="240"/>
      <c r="M195" s="241"/>
      <c r="N195" s="136"/>
      <c r="O195" s="139"/>
      <c r="P195" s="142"/>
      <c r="Q195" s="142"/>
      <c r="R195" s="143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3"/>
      <c r="AC195" s="142"/>
      <c r="AD195" s="143"/>
      <c r="AE195" s="142"/>
      <c r="AF195" s="143"/>
    </row>
    <row r="196" spans="1:32" ht="15.75" customHeight="1" x14ac:dyDescent="0.2">
      <c r="A196" s="135"/>
      <c r="B196" s="155"/>
      <c r="C196" s="135"/>
      <c r="D196" s="136"/>
      <c r="E196" s="136"/>
      <c r="F196" s="182"/>
      <c r="G196" s="163"/>
      <c r="H196" s="138"/>
      <c r="I196" s="138"/>
      <c r="J196" s="139"/>
      <c r="K196" s="164"/>
      <c r="L196" s="240"/>
      <c r="M196" s="241"/>
      <c r="N196" s="136"/>
      <c r="O196" s="139"/>
      <c r="P196" s="142"/>
      <c r="Q196" s="142"/>
      <c r="R196" s="143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3"/>
      <c r="AC196" s="142"/>
      <c r="AD196" s="143"/>
      <c r="AE196" s="142"/>
      <c r="AF196" s="143"/>
    </row>
    <row r="197" spans="1:32" ht="15.75" customHeight="1" x14ac:dyDescent="0.2">
      <c r="A197" s="135"/>
      <c r="B197" s="155"/>
      <c r="C197" s="135"/>
      <c r="D197" s="136"/>
      <c r="E197" s="136"/>
      <c r="F197" s="182"/>
      <c r="G197" s="163"/>
      <c r="H197" s="138"/>
      <c r="I197" s="138"/>
      <c r="J197" s="139"/>
      <c r="K197" s="164"/>
      <c r="L197" s="240"/>
      <c r="M197" s="241"/>
      <c r="N197" s="136"/>
      <c r="O197" s="139"/>
      <c r="P197" s="142"/>
      <c r="Q197" s="142"/>
      <c r="R197" s="143"/>
      <c r="S197" s="142"/>
      <c r="T197" s="142"/>
      <c r="U197" s="142"/>
      <c r="V197" s="142"/>
      <c r="W197" s="142"/>
      <c r="X197" s="142"/>
      <c r="Y197" s="142"/>
      <c r="Z197" s="142"/>
      <c r="AA197" s="142"/>
      <c r="AB197" s="143"/>
      <c r="AC197" s="142"/>
      <c r="AD197" s="143"/>
      <c r="AE197" s="142"/>
      <c r="AF197" s="143"/>
    </row>
    <row r="198" spans="1:32" ht="15.75" customHeight="1" x14ac:dyDescent="0.2">
      <c r="A198" s="135"/>
      <c r="B198" s="155"/>
      <c r="C198" s="135"/>
      <c r="D198" s="136"/>
      <c r="E198" s="136"/>
      <c r="F198" s="182"/>
      <c r="G198" s="163"/>
      <c r="H198" s="138"/>
      <c r="I198" s="138"/>
      <c r="J198" s="139"/>
      <c r="K198" s="164"/>
      <c r="L198" s="240"/>
      <c r="M198" s="241"/>
      <c r="N198" s="136"/>
      <c r="O198" s="139"/>
      <c r="P198" s="142"/>
      <c r="Q198" s="142"/>
      <c r="R198" s="143"/>
      <c r="S198" s="142"/>
      <c r="T198" s="142"/>
      <c r="U198" s="142"/>
      <c r="V198" s="142"/>
      <c r="W198" s="142"/>
      <c r="X198" s="142"/>
      <c r="Y198" s="142"/>
      <c r="Z198" s="142"/>
      <c r="AA198" s="142"/>
      <c r="AB198" s="143"/>
      <c r="AC198" s="142"/>
      <c r="AD198" s="143"/>
      <c r="AE198" s="142"/>
      <c r="AF198" s="143"/>
    </row>
    <row r="199" spans="1:32" ht="15.75" customHeight="1" x14ac:dyDescent="0.2">
      <c r="A199" s="135"/>
      <c r="B199" s="155"/>
      <c r="C199" s="135"/>
      <c r="D199" s="136"/>
      <c r="E199" s="136"/>
      <c r="F199" s="182"/>
      <c r="G199" s="163"/>
      <c r="H199" s="138"/>
      <c r="I199" s="138"/>
      <c r="J199" s="139"/>
      <c r="K199" s="164"/>
      <c r="L199" s="240"/>
      <c r="M199" s="241"/>
      <c r="N199" s="136"/>
      <c r="O199" s="139"/>
      <c r="P199" s="142"/>
      <c r="Q199" s="142"/>
      <c r="R199" s="143"/>
      <c r="S199" s="142"/>
      <c r="T199" s="142"/>
      <c r="U199" s="142"/>
      <c r="V199" s="142"/>
      <c r="W199" s="142"/>
      <c r="X199" s="142"/>
      <c r="Y199" s="142"/>
      <c r="Z199" s="142"/>
      <c r="AA199" s="142"/>
      <c r="AB199" s="143"/>
      <c r="AC199" s="142"/>
      <c r="AD199" s="143"/>
      <c r="AE199" s="142"/>
      <c r="AF199" s="143"/>
    </row>
    <row r="200" spans="1:32" ht="15.75" customHeight="1" x14ac:dyDescent="0.2">
      <c r="A200" s="135"/>
      <c r="B200" s="155"/>
      <c r="C200" s="135"/>
      <c r="D200" s="136"/>
      <c r="E200" s="136"/>
      <c r="F200" s="182"/>
      <c r="G200" s="163"/>
      <c r="H200" s="138"/>
      <c r="I200" s="138"/>
      <c r="J200" s="139"/>
      <c r="K200" s="164"/>
      <c r="L200" s="240"/>
      <c r="M200" s="241"/>
      <c r="N200" s="136"/>
      <c r="O200" s="139"/>
      <c r="P200" s="142"/>
      <c r="Q200" s="142"/>
      <c r="R200" s="143"/>
      <c r="S200" s="142"/>
      <c r="T200" s="142"/>
      <c r="U200" s="142"/>
      <c r="V200" s="142"/>
      <c r="W200" s="142"/>
      <c r="X200" s="142"/>
      <c r="Y200" s="142"/>
      <c r="Z200" s="142"/>
      <c r="AA200" s="142"/>
      <c r="AB200" s="143"/>
      <c r="AC200" s="142"/>
      <c r="AD200" s="143"/>
      <c r="AE200" s="142"/>
      <c r="AF200" s="143"/>
    </row>
    <row r="201" spans="1:32" ht="15.75" customHeight="1" x14ac:dyDescent="0.2">
      <c r="A201" s="135"/>
      <c r="B201" s="155"/>
      <c r="C201" s="135"/>
      <c r="D201" s="136"/>
      <c r="E201" s="136"/>
      <c r="F201" s="182"/>
      <c r="G201" s="163"/>
      <c r="H201" s="138"/>
      <c r="I201" s="138"/>
      <c r="J201" s="139"/>
      <c r="K201" s="164"/>
      <c r="L201" s="240"/>
      <c r="M201" s="241"/>
      <c r="N201" s="136"/>
      <c r="O201" s="139"/>
      <c r="P201" s="142"/>
      <c r="Q201" s="142"/>
      <c r="R201" s="143"/>
      <c r="S201" s="142"/>
      <c r="T201" s="142"/>
      <c r="U201" s="142"/>
      <c r="V201" s="142"/>
      <c r="W201" s="142"/>
      <c r="X201" s="142"/>
      <c r="Y201" s="142"/>
      <c r="Z201" s="142"/>
      <c r="AA201" s="142"/>
      <c r="AB201" s="143"/>
      <c r="AC201" s="142"/>
      <c r="AD201" s="143"/>
      <c r="AE201" s="142"/>
      <c r="AF201" s="143"/>
    </row>
    <row r="202" spans="1:32" ht="15.75" customHeight="1" x14ac:dyDescent="0.2">
      <c r="A202" s="135"/>
      <c r="B202" s="155"/>
      <c r="C202" s="135"/>
      <c r="D202" s="136"/>
      <c r="E202" s="136"/>
      <c r="F202" s="182"/>
      <c r="G202" s="163"/>
      <c r="H202" s="138"/>
      <c r="I202" s="138"/>
      <c r="J202" s="139"/>
      <c r="K202" s="164"/>
      <c r="L202" s="240"/>
      <c r="M202" s="241"/>
      <c r="N202" s="136"/>
      <c r="O202" s="139"/>
      <c r="P202" s="142"/>
      <c r="Q202" s="142"/>
      <c r="R202" s="143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3"/>
      <c r="AC202" s="142"/>
      <c r="AD202" s="143"/>
      <c r="AE202" s="142"/>
      <c r="AF202" s="143"/>
    </row>
    <row r="203" spans="1:32" ht="15.75" customHeight="1" x14ac:dyDescent="0.2">
      <c r="A203" s="135"/>
      <c r="B203" s="155"/>
      <c r="C203" s="135"/>
      <c r="D203" s="136"/>
      <c r="E203" s="136"/>
      <c r="F203" s="182"/>
      <c r="G203" s="163"/>
      <c r="H203" s="138"/>
      <c r="I203" s="138"/>
      <c r="J203" s="139"/>
      <c r="K203" s="164"/>
      <c r="L203" s="240"/>
      <c r="M203" s="241"/>
      <c r="N203" s="136"/>
      <c r="O203" s="139"/>
      <c r="P203" s="142"/>
      <c r="Q203" s="142"/>
      <c r="R203" s="143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3"/>
      <c r="AC203" s="142"/>
      <c r="AD203" s="143"/>
      <c r="AE203" s="142"/>
      <c r="AF203" s="143"/>
    </row>
    <row r="204" spans="1:32" ht="15.75" customHeight="1" x14ac:dyDescent="0.2">
      <c r="A204" s="135"/>
      <c r="B204" s="155"/>
      <c r="C204" s="135"/>
      <c r="D204" s="136"/>
      <c r="E204" s="136"/>
      <c r="F204" s="182"/>
      <c r="G204" s="163"/>
      <c r="H204" s="138"/>
      <c r="I204" s="138"/>
      <c r="J204" s="139"/>
      <c r="K204" s="164"/>
      <c r="L204" s="240"/>
      <c r="M204" s="241"/>
      <c r="N204" s="136"/>
      <c r="O204" s="139"/>
      <c r="P204" s="142"/>
      <c r="Q204" s="142"/>
      <c r="R204" s="143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3"/>
      <c r="AC204" s="142"/>
      <c r="AD204" s="143"/>
      <c r="AE204" s="142"/>
      <c r="AF204" s="143"/>
    </row>
    <row r="205" spans="1:32" ht="15.75" customHeight="1" x14ac:dyDescent="0.2">
      <c r="A205" s="135"/>
      <c r="B205" s="155"/>
      <c r="C205" s="135"/>
      <c r="D205" s="136"/>
      <c r="E205" s="136"/>
      <c r="F205" s="182"/>
      <c r="G205" s="163"/>
      <c r="H205" s="138"/>
      <c r="I205" s="138"/>
      <c r="J205" s="139"/>
      <c r="K205" s="164"/>
      <c r="L205" s="240"/>
      <c r="M205" s="241"/>
      <c r="N205" s="136"/>
      <c r="O205" s="139"/>
      <c r="P205" s="142"/>
      <c r="Q205" s="142"/>
      <c r="R205" s="143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3"/>
      <c r="AC205" s="142"/>
      <c r="AD205" s="143"/>
      <c r="AE205" s="142"/>
      <c r="AF205" s="143"/>
    </row>
    <row r="206" spans="1:32" ht="15.75" customHeight="1" x14ac:dyDescent="0.2">
      <c r="A206" s="135"/>
      <c r="B206" s="155"/>
      <c r="C206" s="135"/>
      <c r="D206" s="136"/>
      <c r="E206" s="136"/>
      <c r="F206" s="182"/>
      <c r="G206" s="163"/>
      <c r="H206" s="138"/>
      <c r="I206" s="138"/>
      <c r="J206" s="139"/>
      <c r="K206" s="164"/>
      <c r="L206" s="240"/>
      <c r="M206" s="241"/>
      <c r="N206" s="136"/>
      <c r="O206" s="139"/>
      <c r="P206" s="142"/>
      <c r="Q206" s="142"/>
      <c r="R206" s="143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3"/>
      <c r="AC206" s="142"/>
      <c r="AD206" s="143"/>
      <c r="AE206" s="142"/>
      <c r="AF206" s="143"/>
    </row>
    <row r="207" spans="1:32" ht="15.75" customHeight="1" x14ac:dyDescent="0.2">
      <c r="A207" s="135"/>
      <c r="B207" s="155"/>
      <c r="C207" s="135"/>
      <c r="D207" s="136"/>
      <c r="E207" s="136"/>
      <c r="F207" s="182"/>
      <c r="G207" s="163"/>
      <c r="H207" s="138"/>
      <c r="I207" s="138"/>
      <c r="J207" s="139"/>
      <c r="K207" s="164"/>
      <c r="L207" s="240"/>
      <c r="M207" s="241"/>
      <c r="N207" s="136"/>
      <c r="O207" s="139"/>
      <c r="P207" s="142"/>
      <c r="Q207" s="142"/>
      <c r="R207" s="143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3"/>
      <c r="AC207" s="142"/>
      <c r="AD207" s="143"/>
      <c r="AE207" s="142"/>
      <c r="AF207" s="143"/>
    </row>
    <row r="208" spans="1:32" ht="15.75" customHeight="1" x14ac:dyDescent="0.2">
      <c r="A208" s="135"/>
      <c r="B208" s="155"/>
      <c r="C208" s="135"/>
      <c r="D208" s="136"/>
      <c r="E208" s="136"/>
      <c r="F208" s="182"/>
      <c r="G208" s="163"/>
      <c r="H208" s="138"/>
      <c r="I208" s="138"/>
      <c r="J208" s="139"/>
      <c r="K208" s="164"/>
      <c r="L208" s="240"/>
      <c r="M208" s="241"/>
      <c r="N208" s="136"/>
      <c r="O208" s="139"/>
      <c r="P208" s="142"/>
      <c r="Q208" s="142"/>
      <c r="R208" s="143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3"/>
      <c r="AC208" s="142"/>
      <c r="AD208" s="143"/>
      <c r="AE208" s="142"/>
      <c r="AF208" s="143"/>
    </row>
    <row r="209" spans="1:32" ht="15.75" customHeight="1" x14ac:dyDescent="0.2">
      <c r="A209" s="135"/>
      <c r="B209" s="155"/>
      <c r="C209" s="135"/>
      <c r="D209" s="136"/>
      <c r="E209" s="136"/>
      <c r="F209" s="182"/>
      <c r="G209" s="163"/>
      <c r="H209" s="138"/>
      <c r="I209" s="138"/>
      <c r="J209" s="139"/>
      <c r="K209" s="164"/>
      <c r="L209" s="240"/>
      <c r="M209" s="241"/>
      <c r="N209" s="136"/>
      <c r="O209" s="139"/>
      <c r="P209" s="142"/>
      <c r="Q209" s="142"/>
      <c r="R209" s="143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3"/>
      <c r="AC209" s="142"/>
      <c r="AD209" s="143"/>
      <c r="AE209" s="142"/>
      <c r="AF209" s="143"/>
    </row>
    <row r="210" spans="1:32" ht="15.75" customHeight="1" x14ac:dyDescent="0.2">
      <c r="A210" s="135"/>
      <c r="B210" s="155"/>
      <c r="C210" s="135"/>
      <c r="D210" s="136"/>
      <c r="E210" s="136"/>
      <c r="F210" s="182"/>
      <c r="G210" s="163"/>
      <c r="H210" s="138"/>
      <c r="I210" s="138"/>
      <c r="J210" s="139"/>
      <c r="K210" s="164"/>
      <c r="L210" s="240"/>
      <c r="M210" s="241"/>
      <c r="N210" s="136"/>
      <c r="O210" s="139"/>
      <c r="P210" s="142"/>
      <c r="Q210" s="142"/>
      <c r="R210" s="143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3"/>
      <c r="AC210" s="142"/>
      <c r="AD210" s="143"/>
      <c r="AE210" s="142"/>
      <c r="AF210" s="143"/>
    </row>
    <row r="211" spans="1:32" ht="15.75" customHeight="1" x14ac:dyDescent="0.2">
      <c r="A211" s="135"/>
      <c r="B211" s="155"/>
      <c r="C211" s="135"/>
      <c r="D211" s="136"/>
      <c r="E211" s="136"/>
      <c r="F211" s="182"/>
      <c r="G211" s="163"/>
      <c r="H211" s="138"/>
      <c r="I211" s="138"/>
      <c r="J211" s="139"/>
      <c r="K211" s="164"/>
      <c r="L211" s="240"/>
      <c r="M211" s="241"/>
      <c r="N211" s="136"/>
      <c r="O211" s="139"/>
      <c r="P211" s="142"/>
      <c r="Q211" s="142"/>
      <c r="R211" s="143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3"/>
      <c r="AC211" s="142"/>
      <c r="AD211" s="143"/>
      <c r="AE211" s="142"/>
      <c r="AF211" s="143"/>
    </row>
    <row r="212" spans="1:32" ht="15.75" customHeight="1" x14ac:dyDescent="0.2">
      <c r="A212" s="135"/>
      <c r="B212" s="155"/>
      <c r="C212" s="135"/>
      <c r="D212" s="136"/>
      <c r="E212" s="136"/>
      <c r="F212" s="182"/>
      <c r="G212" s="163"/>
      <c r="H212" s="138"/>
      <c r="I212" s="138"/>
      <c r="J212" s="139"/>
      <c r="K212" s="164"/>
      <c r="L212" s="240"/>
      <c r="M212" s="241"/>
      <c r="N212" s="136"/>
      <c r="O212" s="139"/>
      <c r="P212" s="142"/>
      <c r="Q212" s="142"/>
      <c r="R212" s="143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3"/>
      <c r="AC212" s="142"/>
      <c r="AD212" s="143"/>
      <c r="AE212" s="142"/>
      <c r="AF212" s="143"/>
    </row>
    <row r="213" spans="1:32" ht="15.75" customHeight="1" x14ac:dyDescent="0.2">
      <c r="A213" s="135"/>
      <c r="B213" s="155"/>
      <c r="C213" s="135"/>
      <c r="D213" s="136"/>
      <c r="E213" s="136"/>
      <c r="F213" s="182"/>
      <c r="G213" s="163"/>
      <c r="H213" s="138"/>
      <c r="I213" s="138"/>
      <c r="J213" s="139"/>
      <c r="K213" s="164"/>
      <c r="L213" s="240"/>
      <c r="M213" s="241"/>
      <c r="N213" s="136"/>
      <c r="O213" s="139"/>
      <c r="P213" s="142"/>
      <c r="Q213" s="142"/>
      <c r="R213" s="143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3"/>
      <c r="AC213" s="142"/>
      <c r="AD213" s="143"/>
      <c r="AE213" s="142"/>
      <c r="AF213" s="143"/>
    </row>
    <row r="214" spans="1:32" ht="15.75" customHeight="1" x14ac:dyDescent="0.2">
      <c r="A214" s="135"/>
      <c r="B214" s="155"/>
      <c r="C214" s="135"/>
      <c r="D214" s="136"/>
      <c r="E214" s="136"/>
      <c r="F214" s="182"/>
      <c r="G214" s="163"/>
      <c r="H214" s="138"/>
      <c r="I214" s="138"/>
      <c r="J214" s="139"/>
      <c r="K214" s="164"/>
      <c r="L214" s="240"/>
      <c r="M214" s="241"/>
      <c r="N214" s="136"/>
      <c r="O214" s="139"/>
      <c r="P214" s="142"/>
      <c r="Q214" s="142"/>
      <c r="R214" s="143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3"/>
      <c r="AC214" s="142"/>
      <c r="AD214" s="143"/>
      <c r="AE214" s="142"/>
      <c r="AF214" s="143"/>
    </row>
    <row r="215" spans="1:32" ht="15.75" customHeight="1" x14ac:dyDescent="0.2">
      <c r="A215" s="135"/>
      <c r="B215" s="155"/>
      <c r="C215" s="135"/>
      <c r="D215" s="136"/>
      <c r="E215" s="136"/>
      <c r="F215" s="182"/>
      <c r="G215" s="163"/>
      <c r="H215" s="138"/>
      <c r="I215" s="138"/>
      <c r="J215" s="139"/>
      <c r="K215" s="164"/>
      <c r="L215" s="240"/>
      <c r="M215" s="241"/>
      <c r="N215" s="136"/>
      <c r="O215" s="139"/>
      <c r="P215" s="142"/>
      <c r="Q215" s="142"/>
      <c r="R215" s="143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3"/>
      <c r="AC215" s="142"/>
      <c r="AD215" s="143"/>
      <c r="AE215" s="142"/>
      <c r="AF215" s="143"/>
    </row>
    <row r="216" spans="1:32" ht="15.75" customHeight="1" x14ac:dyDescent="0.2">
      <c r="A216" s="135"/>
      <c r="B216" s="155"/>
      <c r="C216" s="135"/>
      <c r="D216" s="136"/>
      <c r="E216" s="136"/>
      <c r="F216" s="182"/>
      <c r="G216" s="163"/>
      <c r="H216" s="138"/>
      <c r="I216" s="138"/>
      <c r="J216" s="139"/>
      <c r="K216" s="164"/>
      <c r="L216" s="240"/>
      <c r="M216" s="241"/>
      <c r="N216" s="136"/>
      <c r="O216" s="139"/>
      <c r="P216" s="142"/>
      <c r="Q216" s="142"/>
      <c r="R216" s="143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3"/>
      <c r="AC216" s="142"/>
      <c r="AD216" s="143"/>
      <c r="AE216" s="142"/>
      <c r="AF216" s="143"/>
    </row>
    <row r="217" spans="1:32" ht="15.75" customHeight="1" x14ac:dyDescent="0.2">
      <c r="A217" s="135"/>
      <c r="B217" s="155"/>
      <c r="C217" s="135"/>
      <c r="D217" s="136"/>
      <c r="E217" s="136"/>
      <c r="F217" s="182"/>
      <c r="G217" s="163"/>
      <c r="H217" s="138"/>
      <c r="I217" s="138"/>
      <c r="J217" s="139"/>
      <c r="K217" s="164"/>
      <c r="L217" s="240"/>
      <c r="M217" s="241"/>
      <c r="N217" s="136"/>
      <c r="O217" s="139"/>
      <c r="P217" s="142"/>
      <c r="Q217" s="142"/>
      <c r="R217" s="143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3"/>
      <c r="AC217" s="142"/>
      <c r="AD217" s="143"/>
      <c r="AE217" s="142"/>
      <c r="AF217" s="143"/>
    </row>
    <row r="218" spans="1:32" ht="15.75" customHeight="1" x14ac:dyDescent="0.2">
      <c r="A218" s="135"/>
      <c r="B218" s="155"/>
      <c r="C218" s="135"/>
      <c r="D218" s="136"/>
      <c r="E218" s="136"/>
      <c r="F218" s="182"/>
      <c r="G218" s="163"/>
      <c r="H218" s="138"/>
      <c r="I218" s="138"/>
      <c r="J218" s="139"/>
      <c r="K218" s="164"/>
      <c r="L218" s="240"/>
      <c r="M218" s="241"/>
      <c r="N218" s="136"/>
      <c r="O218" s="139"/>
      <c r="P218" s="142"/>
      <c r="Q218" s="142"/>
      <c r="R218" s="143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3"/>
      <c r="AC218" s="142"/>
      <c r="AD218" s="143"/>
      <c r="AE218" s="142"/>
      <c r="AF218" s="143"/>
    </row>
    <row r="219" spans="1:32" ht="15.75" customHeight="1" x14ac:dyDescent="0.2">
      <c r="A219" s="135"/>
      <c r="B219" s="155"/>
      <c r="C219" s="135"/>
      <c r="D219" s="136"/>
      <c r="E219" s="136"/>
      <c r="F219" s="182"/>
      <c r="G219" s="163"/>
      <c r="H219" s="138"/>
      <c r="I219" s="138"/>
      <c r="J219" s="139"/>
      <c r="K219" s="164"/>
      <c r="L219" s="240"/>
      <c r="M219" s="241"/>
      <c r="N219" s="136"/>
      <c r="O219" s="139"/>
      <c r="P219" s="142"/>
      <c r="Q219" s="142"/>
      <c r="R219" s="143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3"/>
      <c r="AC219" s="142"/>
      <c r="AD219" s="143"/>
      <c r="AE219" s="142"/>
      <c r="AF219" s="143"/>
    </row>
    <row r="220" spans="1:32" ht="15.75" customHeight="1" x14ac:dyDescent="0.2">
      <c r="A220" s="135"/>
      <c r="B220" s="155"/>
      <c r="C220" s="135"/>
      <c r="D220" s="136"/>
      <c r="E220" s="136"/>
      <c r="F220" s="182"/>
      <c r="G220" s="163"/>
      <c r="H220" s="138"/>
      <c r="I220" s="138"/>
      <c r="J220" s="139"/>
      <c r="K220" s="164"/>
      <c r="L220" s="240"/>
      <c r="M220" s="241"/>
      <c r="N220" s="136"/>
      <c r="O220" s="139"/>
      <c r="P220" s="142"/>
      <c r="Q220" s="142"/>
      <c r="R220" s="143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3"/>
      <c r="AC220" s="142"/>
      <c r="AD220" s="143"/>
      <c r="AE220" s="142"/>
      <c r="AF220" s="143"/>
    </row>
    <row r="221" spans="1:32" ht="15.75" customHeight="1" x14ac:dyDescent="0.2">
      <c r="A221" s="135"/>
      <c r="B221" s="155"/>
      <c r="C221" s="135"/>
      <c r="D221" s="136"/>
      <c r="E221" s="136"/>
      <c r="F221" s="182"/>
      <c r="G221" s="163"/>
      <c r="H221" s="138"/>
      <c r="I221" s="138"/>
      <c r="J221" s="139"/>
      <c r="K221" s="164"/>
      <c r="L221" s="240"/>
      <c r="M221" s="241"/>
      <c r="N221" s="136"/>
      <c r="O221" s="139"/>
      <c r="P221" s="142"/>
      <c r="Q221" s="142"/>
      <c r="R221" s="143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3"/>
      <c r="AC221" s="142"/>
      <c r="AD221" s="143"/>
      <c r="AE221" s="142"/>
      <c r="AF221" s="143"/>
    </row>
    <row r="222" spans="1:32" ht="15.75" customHeight="1" x14ac:dyDescent="0.2">
      <c r="A222" s="135"/>
      <c r="B222" s="155"/>
      <c r="C222" s="135"/>
      <c r="D222" s="136"/>
      <c r="E222" s="136"/>
      <c r="F222" s="182"/>
      <c r="G222" s="163"/>
      <c r="H222" s="138"/>
      <c r="I222" s="138"/>
      <c r="J222" s="139"/>
      <c r="K222" s="164"/>
      <c r="L222" s="240"/>
      <c r="M222" s="241"/>
      <c r="N222" s="136"/>
      <c r="O222" s="139"/>
      <c r="P222" s="142"/>
      <c r="Q222" s="142"/>
      <c r="R222" s="143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3"/>
      <c r="AC222" s="142"/>
      <c r="AD222" s="143"/>
      <c r="AE222" s="142"/>
      <c r="AF222" s="143"/>
    </row>
    <row r="223" spans="1:32" ht="15.75" customHeight="1" x14ac:dyDescent="0.2">
      <c r="A223" s="135"/>
      <c r="B223" s="155"/>
      <c r="C223" s="135"/>
      <c r="D223" s="136"/>
      <c r="E223" s="136"/>
      <c r="F223" s="182"/>
      <c r="G223" s="163"/>
      <c r="H223" s="138"/>
      <c r="I223" s="138"/>
      <c r="J223" s="139"/>
      <c r="K223" s="164"/>
      <c r="L223" s="240"/>
      <c r="M223" s="241"/>
      <c r="N223" s="136"/>
      <c r="O223" s="139"/>
      <c r="P223" s="142"/>
      <c r="Q223" s="142"/>
      <c r="R223" s="143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3"/>
      <c r="AC223" s="142"/>
      <c r="AD223" s="143"/>
      <c r="AE223" s="142"/>
      <c r="AF223" s="143"/>
    </row>
    <row r="224" spans="1:32" ht="15.75" customHeight="1" x14ac:dyDescent="0.2">
      <c r="A224" s="135"/>
      <c r="B224" s="155"/>
      <c r="C224" s="135"/>
      <c r="D224" s="136"/>
      <c r="E224" s="136"/>
      <c r="F224" s="182"/>
      <c r="G224" s="163"/>
      <c r="H224" s="138"/>
      <c r="I224" s="138"/>
      <c r="J224" s="139"/>
      <c r="K224" s="164"/>
      <c r="L224" s="240"/>
      <c r="M224" s="241"/>
      <c r="N224" s="136"/>
      <c r="O224" s="139"/>
      <c r="P224" s="142"/>
      <c r="Q224" s="142"/>
      <c r="R224" s="143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3"/>
      <c r="AC224" s="142"/>
      <c r="AD224" s="143"/>
      <c r="AE224" s="142"/>
      <c r="AF224" s="143"/>
    </row>
    <row r="225" spans="1:32" ht="15.75" customHeight="1" x14ac:dyDescent="0.2">
      <c r="A225" s="135"/>
      <c r="B225" s="155"/>
      <c r="C225" s="135"/>
      <c r="D225" s="136"/>
      <c r="E225" s="136"/>
      <c r="F225" s="182"/>
      <c r="G225" s="163"/>
      <c r="H225" s="138"/>
      <c r="I225" s="138"/>
      <c r="J225" s="139"/>
      <c r="K225" s="164"/>
      <c r="L225" s="240"/>
      <c r="M225" s="241"/>
      <c r="N225" s="136"/>
      <c r="O225" s="139"/>
      <c r="P225" s="142"/>
      <c r="Q225" s="142"/>
      <c r="R225" s="143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3"/>
      <c r="AC225" s="142"/>
      <c r="AD225" s="143"/>
      <c r="AE225" s="142"/>
      <c r="AF225" s="143"/>
    </row>
    <row r="226" spans="1:32" ht="15.75" customHeight="1" x14ac:dyDescent="0.2">
      <c r="A226" s="135"/>
      <c r="B226" s="155"/>
      <c r="C226" s="135"/>
      <c r="D226" s="136"/>
      <c r="E226" s="136"/>
      <c r="F226" s="182"/>
      <c r="G226" s="163"/>
      <c r="H226" s="138"/>
      <c r="I226" s="138"/>
      <c r="J226" s="139"/>
      <c r="K226" s="164"/>
      <c r="L226" s="240"/>
      <c r="M226" s="241"/>
      <c r="N226" s="136"/>
      <c r="O226" s="139"/>
      <c r="P226" s="142"/>
      <c r="Q226" s="142"/>
      <c r="R226" s="143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3"/>
      <c r="AC226" s="142"/>
      <c r="AD226" s="143"/>
      <c r="AE226" s="142"/>
      <c r="AF226" s="143"/>
    </row>
    <row r="227" spans="1:32" ht="15.75" customHeight="1" x14ac:dyDescent="0.2">
      <c r="A227" s="135"/>
      <c r="B227" s="155"/>
      <c r="C227" s="135"/>
      <c r="D227" s="136"/>
      <c r="E227" s="136"/>
      <c r="F227" s="182"/>
      <c r="G227" s="163"/>
      <c r="H227" s="138"/>
      <c r="I227" s="138"/>
      <c r="J227" s="139"/>
      <c r="K227" s="164"/>
      <c r="L227" s="240"/>
      <c r="M227" s="241"/>
      <c r="N227" s="136"/>
      <c r="O227" s="139"/>
      <c r="P227" s="142"/>
      <c r="Q227" s="142"/>
      <c r="R227" s="143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3"/>
      <c r="AC227" s="142"/>
      <c r="AD227" s="143"/>
      <c r="AE227" s="142"/>
      <c r="AF227" s="143"/>
    </row>
    <row r="228" spans="1:32" ht="15.75" customHeight="1" x14ac:dyDescent="0.2">
      <c r="A228" s="135"/>
      <c r="B228" s="155"/>
      <c r="C228" s="135"/>
      <c r="D228" s="136"/>
      <c r="E228" s="136"/>
      <c r="F228" s="182"/>
      <c r="G228" s="163"/>
      <c r="H228" s="138"/>
      <c r="I228" s="138"/>
      <c r="J228" s="139"/>
      <c r="K228" s="164"/>
      <c r="L228" s="240"/>
      <c r="M228" s="241"/>
      <c r="N228" s="136"/>
      <c r="O228" s="139"/>
      <c r="P228" s="142"/>
      <c r="Q228" s="142"/>
      <c r="R228" s="143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3"/>
      <c r="AC228" s="142"/>
      <c r="AD228" s="143"/>
      <c r="AE228" s="142"/>
      <c r="AF228" s="143"/>
    </row>
    <row r="229" spans="1:32" ht="15.75" customHeight="1" x14ac:dyDescent="0.2">
      <c r="A229" s="135"/>
      <c r="B229" s="155"/>
      <c r="C229" s="135"/>
      <c r="D229" s="136"/>
      <c r="E229" s="136"/>
      <c r="F229" s="182"/>
      <c r="G229" s="163"/>
      <c r="H229" s="138"/>
      <c r="I229" s="138"/>
      <c r="J229" s="139"/>
      <c r="K229" s="164"/>
      <c r="L229" s="240"/>
      <c r="M229" s="241"/>
      <c r="N229" s="136"/>
      <c r="O229" s="139"/>
      <c r="P229" s="142"/>
      <c r="Q229" s="142"/>
      <c r="R229" s="143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3"/>
      <c r="AC229" s="142"/>
      <c r="AD229" s="143"/>
      <c r="AE229" s="142"/>
      <c r="AF229" s="143"/>
    </row>
    <row r="230" spans="1:32" ht="15.75" customHeight="1" x14ac:dyDescent="0.2">
      <c r="A230" s="135"/>
      <c r="B230" s="155"/>
      <c r="C230" s="135"/>
      <c r="D230" s="136"/>
      <c r="E230" s="136"/>
      <c r="F230" s="182"/>
      <c r="G230" s="163"/>
      <c r="H230" s="138"/>
      <c r="I230" s="138"/>
      <c r="J230" s="139"/>
      <c r="K230" s="164"/>
      <c r="L230" s="240"/>
      <c r="M230" s="241"/>
      <c r="N230" s="136"/>
      <c r="O230" s="139"/>
      <c r="P230" s="142"/>
      <c r="Q230" s="142"/>
      <c r="R230" s="143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3"/>
      <c r="AC230" s="142"/>
      <c r="AD230" s="143"/>
      <c r="AE230" s="142"/>
      <c r="AF230" s="143"/>
    </row>
    <row r="231" spans="1:32" ht="15.75" customHeight="1" x14ac:dyDescent="0.2">
      <c r="A231" s="135"/>
      <c r="B231" s="155"/>
      <c r="C231" s="135"/>
      <c r="D231" s="136"/>
      <c r="E231" s="136"/>
      <c r="F231" s="182"/>
      <c r="G231" s="163"/>
      <c r="H231" s="138"/>
      <c r="I231" s="138"/>
      <c r="J231" s="139"/>
      <c r="K231" s="164"/>
      <c r="L231" s="240"/>
      <c r="M231" s="241"/>
      <c r="N231" s="136"/>
      <c r="O231" s="139"/>
      <c r="P231" s="142"/>
      <c r="Q231" s="142"/>
      <c r="R231" s="143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3"/>
      <c r="AC231" s="142"/>
      <c r="AD231" s="143"/>
      <c r="AE231" s="142"/>
      <c r="AF231" s="143"/>
    </row>
    <row r="232" spans="1:32" ht="15.75" customHeight="1" x14ac:dyDescent="0.2">
      <c r="A232" s="135"/>
      <c r="B232" s="155"/>
      <c r="C232" s="135"/>
      <c r="D232" s="136"/>
      <c r="E232" s="136"/>
      <c r="F232" s="182"/>
      <c r="G232" s="163"/>
      <c r="H232" s="138"/>
      <c r="I232" s="138"/>
      <c r="J232" s="139"/>
      <c r="K232" s="164"/>
      <c r="L232" s="240"/>
      <c r="M232" s="241"/>
      <c r="N232" s="136"/>
      <c r="O232" s="139"/>
      <c r="P232" s="142"/>
      <c r="Q232" s="142"/>
      <c r="R232" s="143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3"/>
      <c r="AC232" s="142"/>
      <c r="AD232" s="143"/>
      <c r="AE232" s="142"/>
      <c r="AF232" s="143"/>
    </row>
    <row r="233" spans="1:32" ht="15.75" customHeight="1" x14ac:dyDescent="0.2">
      <c r="A233" s="135"/>
      <c r="B233" s="155"/>
      <c r="C233" s="135"/>
      <c r="D233" s="136"/>
      <c r="E233" s="136"/>
      <c r="F233" s="182"/>
      <c r="G233" s="163"/>
      <c r="H233" s="138"/>
      <c r="I233" s="138"/>
      <c r="J233" s="139"/>
      <c r="K233" s="164"/>
      <c r="L233" s="240"/>
      <c r="M233" s="241"/>
      <c r="N233" s="136"/>
      <c r="O233" s="139"/>
      <c r="P233" s="142"/>
      <c r="Q233" s="142"/>
      <c r="R233" s="143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3"/>
      <c r="AC233" s="142"/>
      <c r="AD233" s="143"/>
      <c r="AE233" s="142"/>
      <c r="AF233" s="143"/>
    </row>
    <row r="234" spans="1:32" ht="15.75" customHeight="1" x14ac:dyDescent="0.2">
      <c r="A234" s="135"/>
      <c r="B234" s="155"/>
      <c r="C234" s="135"/>
      <c r="D234" s="136"/>
      <c r="E234" s="136"/>
      <c r="F234" s="182"/>
      <c r="G234" s="163"/>
      <c r="H234" s="138"/>
      <c r="I234" s="138"/>
      <c r="J234" s="139"/>
      <c r="K234" s="164"/>
      <c r="L234" s="240"/>
      <c r="M234" s="241"/>
      <c r="N234" s="136"/>
      <c r="O234" s="139"/>
      <c r="P234" s="142"/>
      <c r="Q234" s="142"/>
      <c r="R234" s="143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3"/>
      <c r="AC234" s="142"/>
      <c r="AD234" s="143"/>
      <c r="AE234" s="142"/>
      <c r="AF234" s="143"/>
    </row>
    <row r="235" spans="1:32" ht="15.75" customHeight="1" x14ac:dyDescent="0.2">
      <c r="A235" s="135"/>
      <c r="B235" s="155"/>
      <c r="C235" s="135"/>
      <c r="D235" s="136"/>
      <c r="E235" s="136"/>
      <c r="F235" s="182"/>
      <c r="G235" s="163"/>
      <c r="H235" s="138"/>
      <c r="I235" s="138"/>
      <c r="J235" s="139"/>
      <c r="K235" s="164"/>
      <c r="L235" s="240"/>
      <c r="M235" s="241"/>
      <c r="N235" s="136"/>
      <c r="O235" s="139"/>
      <c r="P235" s="142"/>
      <c r="Q235" s="142"/>
      <c r="R235" s="143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3"/>
      <c r="AC235" s="142"/>
      <c r="AD235" s="143"/>
      <c r="AE235" s="142"/>
      <c r="AF235" s="143"/>
    </row>
    <row r="236" spans="1:32" ht="15.75" customHeight="1" x14ac:dyDescent="0.2">
      <c r="A236" s="135"/>
      <c r="B236" s="155"/>
      <c r="C236" s="135"/>
      <c r="D236" s="136"/>
      <c r="E236" s="136"/>
      <c r="F236" s="182"/>
      <c r="G236" s="163"/>
      <c r="H236" s="138"/>
      <c r="I236" s="138"/>
      <c r="J236" s="139"/>
      <c r="K236" s="164"/>
      <c r="L236" s="240"/>
      <c r="M236" s="241"/>
      <c r="N236" s="136"/>
      <c r="O236" s="139"/>
      <c r="P236" s="142"/>
      <c r="Q236" s="142"/>
      <c r="R236" s="143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3"/>
      <c r="AC236" s="142"/>
      <c r="AD236" s="143"/>
      <c r="AE236" s="142"/>
      <c r="AF236" s="143"/>
    </row>
    <row r="237" spans="1:32" ht="15.75" customHeight="1" x14ac:dyDescent="0.2">
      <c r="A237" s="135"/>
      <c r="B237" s="155"/>
      <c r="C237" s="135"/>
      <c r="D237" s="136"/>
      <c r="E237" s="136"/>
      <c r="F237" s="182"/>
      <c r="G237" s="163"/>
      <c r="H237" s="138"/>
      <c r="I237" s="138"/>
      <c r="J237" s="139"/>
      <c r="K237" s="164"/>
      <c r="L237" s="240"/>
      <c r="M237" s="241"/>
      <c r="N237" s="136"/>
      <c r="O237" s="139"/>
      <c r="P237" s="142"/>
      <c r="Q237" s="142"/>
      <c r="R237" s="143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3"/>
      <c r="AC237" s="142"/>
      <c r="AD237" s="143"/>
      <c r="AE237" s="142"/>
      <c r="AF237" s="143"/>
    </row>
    <row r="238" spans="1:32" ht="15.75" customHeight="1" x14ac:dyDescent="0.2">
      <c r="A238" s="135"/>
      <c r="B238" s="155"/>
      <c r="C238" s="135"/>
      <c r="D238" s="136"/>
      <c r="E238" s="136"/>
      <c r="F238" s="182"/>
      <c r="G238" s="163"/>
      <c r="H238" s="138"/>
      <c r="I238" s="138"/>
      <c r="J238" s="139"/>
      <c r="K238" s="164"/>
      <c r="L238" s="240"/>
      <c r="M238" s="241"/>
      <c r="N238" s="136"/>
      <c r="O238" s="139"/>
      <c r="P238" s="142"/>
      <c r="Q238" s="142"/>
      <c r="R238" s="143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3"/>
      <c r="AC238" s="142"/>
      <c r="AD238" s="143"/>
      <c r="AE238" s="142"/>
      <c r="AF238" s="143"/>
    </row>
    <row r="239" spans="1:32" ht="15.75" customHeight="1" x14ac:dyDescent="0.2">
      <c r="A239" s="135"/>
      <c r="B239" s="155"/>
      <c r="C239" s="135"/>
      <c r="D239" s="136"/>
      <c r="E239" s="136"/>
      <c r="F239" s="182"/>
      <c r="G239" s="163"/>
      <c r="H239" s="138"/>
      <c r="I239" s="138"/>
      <c r="J239" s="139"/>
      <c r="K239" s="164"/>
      <c r="L239" s="240"/>
      <c r="M239" s="241"/>
      <c r="N239" s="136"/>
      <c r="O239" s="139"/>
      <c r="P239" s="142"/>
      <c r="Q239" s="142"/>
      <c r="R239" s="143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3"/>
      <c r="AC239" s="142"/>
      <c r="AD239" s="143"/>
      <c r="AE239" s="142"/>
      <c r="AF239" s="143"/>
    </row>
    <row r="240" spans="1:32" ht="15.75" customHeight="1" x14ac:dyDescent="0.2">
      <c r="A240" s="135"/>
      <c r="B240" s="155"/>
      <c r="C240" s="135"/>
      <c r="D240" s="136"/>
      <c r="E240" s="136"/>
      <c r="F240" s="182"/>
      <c r="G240" s="163"/>
      <c r="H240" s="138"/>
      <c r="I240" s="138"/>
      <c r="J240" s="139"/>
      <c r="K240" s="164"/>
      <c r="L240" s="240"/>
      <c r="M240" s="241"/>
      <c r="N240" s="136"/>
      <c r="O240" s="139"/>
      <c r="P240" s="142"/>
      <c r="Q240" s="142"/>
      <c r="R240" s="143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3"/>
      <c r="AC240" s="142"/>
      <c r="AD240" s="143"/>
      <c r="AE240" s="142"/>
      <c r="AF240" s="143"/>
    </row>
    <row r="241" spans="1:32" ht="15.75" customHeight="1" x14ac:dyDescent="0.2">
      <c r="A241" s="135"/>
      <c r="B241" s="155"/>
      <c r="C241" s="135"/>
      <c r="D241" s="136"/>
      <c r="E241" s="136"/>
      <c r="F241" s="182"/>
      <c r="G241" s="163"/>
      <c r="H241" s="138"/>
      <c r="I241" s="138"/>
      <c r="J241" s="139"/>
      <c r="K241" s="164"/>
      <c r="L241" s="240"/>
      <c r="M241" s="241"/>
      <c r="N241" s="136"/>
      <c r="O241" s="139"/>
      <c r="P241" s="142"/>
      <c r="Q241" s="142"/>
      <c r="R241" s="143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3"/>
      <c r="AC241" s="142"/>
      <c r="AD241" s="143"/>
      <c r="AE241" s="142"/>
      <c r="AF241" s="143"/>
    </row>
    <row r="242" spans="1:32" ht="15.75" customHeight="1" x14ac:dyDescent="0.2">
      <c r="A242" s="135"/>
      <c r="B242" s="155"/>
      <c r="C242" s="135"/>
      <c r="D242" s="136"/>
      <c r="E242" s="136"/>
      <c r="F242" s="182"/>
      <c r="G242" s="163"/>
      <c r="H242" s="138"/>
      <c r="I242" s="138"/>
      <c r="J242" s="139"/>
      <c r="K242" s="164"/>
      <c r="L242" s="240"/>
      <c r="M242" s="241"/>
      <c r="N242" s="136"/>
      <c r="O242" s="139"/>
      <c r="P242" s="142"/>
      <c r="Q242" s="142"/>
      <c r="R242" s="143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3"/>
      <c r="AC242" s="142"/>
      <c r="AD242" s="143"/>
      <c r="AE242" s="142"/>
      <c r="AF242" s="143"/>
    </row>
    <row r="243" spans="1:32" ht="15.75" customHeight="1" x14ac:dyDescent="0.2">
      <c r="A243" s="135"/>
      <c r="B243" s="155"/>
      <c r="C243" s="135"/>
      <c r="D243" s="136"/>
      <c r="E243" s="136"/>
      <c r="F243" s="182"/>
      <c r="G243" s="163"/>
      <c r="H243" s="138"/>
      <c r="I243" s="138"/>
      <c r="J243" s="139"/>
      <c r="K243" s="164"/>
      <c r="L243" s="240"/>
      <c r="M243" s="241"/>
      <c r="N243" s="136"/>
      <c r="O243" s="139"/>
      <c r="P243" s="142"/>
      <c r="Q243" s="142"/>
      <c r="R243" s="143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3"/>
      <c r="AC243" s="142"/>
      <c r="AD243" s="143"/>
      <c r="AE243" s="142"/>
      <c r="AF243" s="143"/>
    </row>
    <row r="244" spans="1:32" ht="15.75" customHeight="1" x14ac:dyDescent="0.2">
      <c r="A244" s="135"/>
      <c r="B244" s="155"/>
      <c r="C244" s="135"/>
      <c r="D244" s="136"/>
      <c r="E244" s="136"/>
      <c r="F244" s="182"/>
      <c r="G244" s="163"/>
      <c r="H244" s="138"/>
      <c r="I244" s="138"/>
      <c r="J244" s="139"/>
      <c r="K244" s="164"/>
      <c r="L244" s="240"/>
      <c r="M244" s="241"/>
      <c r="N244" s="136"/>
      <c r="O244" s="139"/>
      <c r="P244" s="142"/>
      <c r="Q244" s="142"/>
      <c r="R244" s="143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3"/>
      <c r="AC244" s="142"/>
      <c r="AD244" s="143"/>
      <c r="AE244" s="142"/>
      <c r="AF244" s="143"/>
    </row>
    <row r="245" spans="1:32" ht="15.75" customHeight="1" x14ac:dyDescent="0.2">
      <c r="A245" s="135"/>
      <c r="B245" s="155"/>
      <c r="C245" s="135"/>
      <c r="D245" s="136"/>
      <c r="E245" s="136"/>
      <c r="F245" s="182"/>
      <c r="G245" s="163"/>
      <c r="H245" s="138"/>
      <c r="I245" s="138"/>
      <c r="J245" s="139"/>
      <c r="K245" s="164"/>
      <c r="L245" s="240"/>
      <c r="M245" s="241"/>
      <c r="N245" s="136"/>
      <c r="O245" s="139"/>
      <c r="P245" s="142"/>
      <c r="Q245" s="142"/>
      <c r="R245" s="143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3"/>
      <c r="AC245" s="142"/>
      <c r="AD245" s="143"/>
      <c r="AE245" s="142"/>
      <c r="AF245" s="143"/>
    </row>
    <row r="246" spans="1:32" ht="15.75" customHeight="1" x14ac:dyDescent="0.2">
      <c r="A246" s="135"/>
      <c r="B246" s="155"/>
      <c r="C246" s="135"/>
      <c r="D246" s="136"/>
      <c r="E246" s="136"/>
      <c r="F246" s="182"/>
      <c r="G246" s="163"/>
      <c r="H246" s="138"/>
      <c r="I246" s="138"/>
      <c r="J246" s="139"/>
      <c r="K246" s="164"/>
      <c r="L246" s="240"/>
      <c r="M246" s="241"/>
      <c r="N246" s="136"/>
      <c r="O246" s="139"/>
      <c r="P246" s="142"/>
      <c r="Q246" s="142"/>
      <c r="R246" s="143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3"/>
      <c r="AC246" s="142"/>
      <c r="AD246" s="143"/>
      <c r="AE246" s="142"/>
      <c r="AF246" s="143"/>
    </row>
    <row r="247" spans="1:32" ht="15.75" customHeight="1" x14ac:dyDescent="0.2">
      <c r="A247" s="135"/>
      <c r="B247" s="155"/>
      <c r="C247" s="135"/>
      <c r="D247" s="136"/>
      <c r="E247" s="136"/>
      <c r="F247" s="182"/>
      <c r="G247" s="163"/>
      <c r="H247" s="138"/>
      <c r="I247" s="138"/>
      <c r="J247" s="139"/>
      <c r="K247" s="164"/>
      <c r="L247" s="240"/>
      <c r="M247" s="241"/>
      <c r="N247" s="136"/>
      <c r="O247" s="139"/>
      <c r="P247" s="142"/>
      <c r="Q247" s="142"/>
      <c r="R247" s="143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3"/>
      <c r="AC247" s="142"/>
      <c r="AD247" s="143"/>
      <c r="AE247" s="142"/>
      <c r="AF247" s="143"/>
    </row>
    <row r="248" spans="1:32" ht="15.75" customHeight="1" x14ac:dyDescent="0.2">
      <c r="A248" s="135"/>
      <c r="B248" s="155"/>
      <c r="C248" s="135"/>
      <c r="D248" s="136"/>
      <c r="E248" s="136"/>
      <c r="F248" s="182"/>
      <c r="G248" s="163"/>
      <c r="H248" s="138"/>
      <c r="I248" s="138"/>
      <c r="J248" s="139"/>
      <c r="K248" s="164"/>
      <c r="L248" s="240"/>
      <c r="M248" s="241"/>
      <c r="N248" s="136"/>
      <c r="O248" s="139"/>
      <c r="P248" s="142"/>
      <c r="Q248" s="142"/>
      <c r="R248" s="143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3"/>
      <c r="AC248" s="142"/>
      <c r="AD248" s="143"/>
      <c r="AE248" s="142"/>
      <c r="AF248" s="143"/>
    </row>
    <row r="249" spans="1:32" ht="15.75" customHeight="1" x14ac:dyDescent="0.2">
      <c r="A249" s="135"/>
      <c r="B249" s="155"/>
      <c r="C249" s="135"/>
      <c r="D249" s="136"/>
      <c r="E249" s="136"/>
      <c r="F249" s="182"/>
      <c r="G249" s="163"/>
      <c r="H249" s="138"/>
      <c r="I249" s="138"/>
      <c r="J249" s="139"/>
      <c r="K249" s="164"/>
      <c r="L249" s="240"/>
      <c r="M249" s="241"/>
      <c r="N249" s="136"/>
      <c r="O249" s="139"/>
      <c r="P249" s="142"/>
      <c r="Q249" s="142"/>
      <c r="R249" s="143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3"/>
      <c r="AC249" s="142"/>
      <c r="AD249" s="143"/>
      <c r="AE249" s="142"/>
      <c r="AF249" s="143"/>
    </row>
    <row r="250" spans="1:32" ht="15.75" customHeight="1" x14ac:dyDescent="0.2">
      <c r="A250" s="135"/>
      <c r="B250" s="155"/>
      <c r="C250" s="135"/>
      <c r="D250" s="136"/>
      <c r="E250" s="136"/>
      <c r="F250" s="182"/>
      <c r="G250" s="163"/>
      <c r="H250" s="138"/>
      <c r="I250" s="138"/>
      <c r="J250" s="139"/>
      <c r="K250" s="164"/>
      <c r="L250" s="240"/>
      <c r="M250" s="241"/>
      <c r="N250" s="136"/>
      <c r="O250" s="139"/>
      <c r="P250" s="142"/>
      <c r="Q250" s="142"/>
      <c r="R250" s="143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3"/>
      <c r="AC250" s="142"/>
      <c r="AD250" s="143"/>
      <c r="AE250" s="142"/>
      <c r="AF250" s="143"/>
    </row>
    <row r="251" spans="1:32" ht="15.75" customHeight="1" x14ac:dyDescent="0.2">
      <c r="A251" s="135"/>
      <c r="B251" s="155"/>
      <c r="C251" s="135"/>
      <c r="D251" s="136"/>
      <c r="E251" s="136"/>
      <c r="F251" s="182"/>
      <c r="G251" s="163"/>
      <c r="H251" s="138"/>
      <c r="I251" s="138"/>
      <c r="J251" s="139"/>
      <c r="K251" s="164"/>
      <c r="L251" s="240"/>
      <c r="M251" s="241"/>
      <c r="N251" s="136"/>
      <c r="O251" s="139"/>
      <c r="P251" s="142"/>
      <c r="Q251" s="142"/>
      <c r="R251" s="143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3"/>
      <c r="AC251" s="142"/>
      <c r="AD251" s="143"/>
      <c r="AE251" s="142"/>
      <c r="AF251" s="143"/>
    </row>
    <row r="252" spans="1:32" ht="15.75" customHeight="1" x14ac:dyDescent="0.2">
      <c r="A252" s="135"/>
      <c r="B252" s="155"/>
      <c r="C252" s="135"/>
      <c r="D252" s="136"/>
      <c r="E252" s="136"/>
      <c r="F252" s="182"/>
      <c r="G252" s="163"/>
      <c r="H252" s="138"/>
      <c r="I252" s="138"/>
      <c r="J252" s="139"/>
      <c r="K252" s="164"/>
      <c r="L252" s="240"/>
      <c r="M252" s="241"/>
      <c r="N252" s="136"/>
      <c r="O252" s="139"/>
      <c r="P252" s="142"/>
      <c r="Q252" s="142"/>
      <c r="R252" s="143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3"/>
      <c r="AC252" s="142"/>
      <c r="AD252" s="143"/>
      <c r="AE252" s="142"/>
      <c r="AF252" s="143"/>
    </row>
    <row r="253" spans="1:32" ht="15.75" customHeight="1" x14ac:dyDescent="0.2">
      <c r="A253" s="135"/>
      <c r="B253" s="155"/>
      <c r="C253" s="135"/>
      <c r="D253" s="136"/>
      <c r="E253" s="136"/>
      <c r="F253" s="182"/>
      <c r="G253" s="163"/>
      <c r="H253" s="138"/>
      <c r="I253" s="138"/>
      <c r="J253" s="139"/>
      <c r="K253" s="164"/>
      <c r="L253" s="240"/>
      <c r="M253" s="241"/>
      <c r="N253" s="136"/>
      <c r="O253" s="139"/>
      <c r="P253" s="142"/>
      <c r="Q253" s="142"/>
      <c r="R253" s="143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3"/>
      <c r="AC253" s="142"/>
      <c r="AD253" s="143"/>
      <c r="AE253" s="142"/>
      <c r="AF253" s="143"/>
    </row>
    <row r="254" spans="1:32" ht="15.75" customHeight="1" x14ac:dyDescent="0.2">
      <c r="A254" s="135"/>
      <c r="B254" s="155"/>
      <c r="C254" s="135"/>
      <c r="D254" s="136"/>
      <c r="E254" s="136"/>
      <c r="F254" s="182"/>
      <c r="G254" s="163"/>
      <c r="H254" s="138"/>
      <c r="I254" s="138"/>
      <c r="J254" s="139"/>
      <c r="K254" s="164"/>
      <c r="L254" s="240"/>
      <c r="M254" s="241"/>
      <c r="N254" s="136"/>
      <c r="O254" s="139"/>
      <c r="P254" s="142"/>
      <c r="Q254" s="142"/>
      <c r="R254" s="143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3"/>
      <c r="AC254" s="142"/>
      <c r="AD254" s="143"/>
      <c r="AE254" s="142"/>
      <c r="AF254" s="143"/>
    </row>
    <row r="255" spans="1:32" ht="15.75" customHeight="1" x14ac:dyDescent="0.2">
      <c r="A255" s="135"/>
      <c r="B255" s="155"/>
      <c r="C255" s="135"/>
      <c r="D255" s="136"/>
      <c r="E255" s="136"/>
      <c r="F255" s="182"/>
      <c r="G255" s="163"/>
      <c r="H255" s="138"/>
      <c r="I255" s="138"/>
      <c r="J255" s="139"/>
      <c r="K255" s="164"/>
      <c r="L255" s="240"/>
      <c r="M255" s="241"/>
      <c r="N255" s="136"/>
      <c r="O255" s="139"/>
      <c r="P255" s="142"/>
      <c r="Q255" s="142"/>
      <c r="R255" s="143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3"/>
      <c r="AC255" s="142"/>
      <c r="AD255" s="143"/>
      <c r="AE255" s="142"/>
      <c r="AF255" s="143"/>
    </row>
    <row r="256" spans="1:32" ht="15.75" customHeight="1" x14ac:dyDescent="0.2">
      <c r="A256" s="135"/>
      <c r="B256" s="155"/>
      <c r="C256" s="135"/>
      <c r="D256" s="136"/>
      <c r="E256" s="136"/>
      <c r="F256" s="182"/>
      <c r="G256" s="163"/>
      <c r="H256" s="138"/>
      <c r="I256" s="138"/>
      <c r="J256" s="139"/>
      <c r="K256" s="164"/>
      <c r="L256" s="240"/>
      <c r="M256" s="241"/>
      <c r="N256" s="136"/>
      <c r="O256" s="139"/>
      <c r="P256" s="142"/>
      <c r="Q256" s="142"/>
      <c r="R256" s="143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3"/>
      <c r="AC256" s="142"/>
      <c r="AD256" s="143"/>
      <c r="AE256" s="142"/>
      <c r="AF256" s="143"/>
    </row>
    <row r="257" spans="1:32" ht="15.75" customHeight="1" x14ac:dyDescent="0.2">
      <c r="A257" s="135"/>
      <c r="B257" s="155"/>
      <c r="C257" s="135"/>
      <c r="D257" s="136"/>
      <c r="E257" s="136"/>
      <c r="F257" s="182"/>
      <c r="G257" s="163"/>
      <c r="H257" s="138"/>
      <c r="I257" s="138"/>
      <c r="J257" s="139"/>
      <c r="K257" s="164"/>
      <c r="L257" s="240"/>
      <c r="M257" s="241"/>
      <c r="N257" s="136"/>
      <c r="O257" s="139"/>
      <c r="P257" s="142"/>
      <c r="Q257" s="142"/>
      <c r="R257" s="143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3"/>
      <c r="AC257" s="142"/>
      <c r="AD257" s="143"/>
      <c r="AE257" s="142"/>
      <c r="AF257" s="143"/>
    </row>
    <row r="258" spans="1:32" ht="15.75" customHeight="1" x14ac:dyDescent="0.2">
      <c r="A258" s="135"/>
      <c r="B258" s="155"/>
      <c r="C258" s="135"/>
      <c r="D258" s="136"/>
      <c r="E258" s="136"/>
      <c r="F258" s="182"/>
      <c r="G258" s="163"/>
      <c r="H258" s="138"/>
      <c r="I258" s="138"/>
      <c r="J258" s="139"/>
      <c r="K258" s="164"/>
      <c r="L258" s="240"/>
      <c r="M258" s="241"/>
      <c r="N258" s="136"/>
      <c r="O258" s="139"/>
      <c r="P258" s="142"/>
      <c r="Q258" s="142"/>
      <c r="R258" s="143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3"/>
      <c r="AC258" s="142"/>
      <c r="AD258" s="143"/>
      <c r="AE258" s="142"/>
      <c r="AF258" s="143"/>
    </row>
    <row r="259" spans="1:32" ht="15.75" customHeight="1" x14ac:dyDescent="0.2">
      <c r="A259" s="135"/>
      <c r="B259" s="155"/>
      <c r="C259" s="135"/>
      <c r="D259" s="136"/>
      <c r="E259" s="136"/>
      <c r="F259" s="182"/>
      <c r="G259" s="163"/>
      <c r="H259" s="138"/>
      <c r="I259" s="138"/>
      <c r="J259" s="139"/>
      <c r="K259" s="164"/>
      <c r="L259" s="240"/>
      <c r="M259" s="241"/>
      <c r="N259" s="136"/>
      <c r="O259" s="139"/>
      <c r="P259" s="142"/>
      <c r="Q259" s="142"/>
      <c r="R259" s="143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3"/>
      <c r="AC259" s="142"/>
      <c r="AD259" s="143"/>
      <c r="AE259" s="142"/>
      <c r="AF259" s="143"/>
    </row>
    <row r="260" spans="1:32" ht="15.75" customHeight="1" x14ac:dyDescent="0.2">
      <c r="A260" s="135"/>
      <c r="B260" s="155"/>
      <c r="C260" s="135"/>
      <c r="D260" s="136"/>
      <c r="E260" s="136"/>
      <c r="F260" s="182"/>
      <c r="G260" s="163"/>
      <c r="H260" s="138"/>
      <c r="I260" s="138"/>
      <c r="J260" s="139"/>
      <c r="K260" s="164"/>
      <c r="L260" s="240"/>
      <c r="M260" s="241"/>
      <c r="N260" s="136"/>
      <c r="O260" s="139"/>
      <c r="P260" s="142"/>
      <c r="Q260" s="142"/>
      <c r="R260" s="143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3"/>
      <c r="AC260" s="142"/>
      <c r="AD260" s="143"/>
      <c r="AE260" s="142"/>
      <c r="AF260" s="143"/>
    </row>
    <row r="261" spans="1:32" ht="15.75" customHeight="1" x14ac:dyDescent="0.2">
      <c r="A261" s="135"/>
      <c r="B261" s="155"/>
      <c r="C261" s="135"/>
      <c r="D261" s="136"/>
      <c r="E261" s="136"/>
      <c r="F261" s="182"/>
      <c r="G261" s="163"/>
      <c r="H261" s="138"/>
      <c r="I261" s="138"/>
      <c r="J261" s="139"/>
      <c r="K261" s="164"/>
      <c r="L261" s="240"/>
      <c r="M261" s="241"/>
      <c r="N261" s="136"/>
      <c r="O261" s="139"/>
      <c r="P261" s="142"/>
      <c r="Q261" s="142"/>
      <c r="R261" s="143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3"/>
      <c r="AC261" s="142"/>
      <c r="AD261" s="143"/>
      <c r="AE261" s="142"/>
      <c r="AF261" s="143"/>
    </row>
    <row r="262" spans="1:32" ht="15.75" customHeight="1" x14ac:dyDescent="0.2">
      <c r="A262" s="135"/>
      <c r="B262" s="155"/>
      <c r="C262" s="135"/>
      <c r="D262" s="136"/>
      <c r="E262" s="136"/>
      <c r="F262" s="182"/>
      <c r="G262" s="163"/>
      <c r="H262" s="138"/>
      <c r="I262" s="138"/>
      <c r="J262" s="139"/>
      <c r="K262" s="164"/>
      <c r="L262" s="240"/>
      <c r="M262" s="241"/>
      <c r="N262" s="136"/>
      <c r="O262" s="139"/>
      <c r="P262" s="142"/>
      <c r="Q262" s="142"/>
      <c r="R262" s="143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3"/>
      <c r="AC262" s="142"/>
      <c r="AD262" s="143"/>
      <c r="AE262" s="142"/>
      <c r="AF262" s="143"/>
    </row>
    <row r="263" spans="1:32" ht="15.75" customHeight="1" x14ac:dyDescent="0.2">
      <c r="A263" s="135"/>
      <c r="B263" s="155"/>
      <c r="C263" s="135"/>
      <c r="D263" s="136"/>
      <c r="E263" s="136"/>
      <c r="F263" s="182"/>
      <c r="G263" s="163"/>
      <c r="H263" s="138"/>
      <c r="I263" s="138"/>
      <c r="J263" s="139"/>
      <c r="K263" s="164"/>
      <c r="L263" s="240"/>
      <c r="M263" s="241"/>
      <c r="N263" s="136"/>
      <c r="O263" s="139"/>
      <c r="P263" s="142"/>
      <c r="Q263" s="142"/>
      <c r="R263" s="143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3"/>
      <c r="AC263" s="142"/>
      <c r="AD263" s="143"/>
      <c r="AE263" s="142"/>
      <c r="AF263" s="143"/>
    </row>
    <row r="264" spans="1:32" ht="15.75" customHeight="1" x14ac:dyDescent="0.2">
      <c r="A264" s="135"/>
      <c r="B264" s="155"/>
      <c r="C264" s="135"/>
      <c r="D264" s="136"/>
      <c r="E264" s="136"/>
      <c r="F264" s="182"/>
      <c r="G264" s="163"/>
      <c r="H264" s="138"/>
      <c r="I264" s="138"/>
      <c r="J264" s="139"/>
      <c r="K264" s="164"/>
      <c r="L264" s="240"/>
      <c r="M264" s="241"/>
      <c r="N264" s="136"/>
      <c r="O264" s="139"/>
      <c r="P264" s="142"/>
      <c r="Q264" s="142"/>
      <c r="R264" s="143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3"/>
      <c r="AC264" s="142"/>
      <c r="AD264" s="143"/>
      <c r="AE264" s="142"/>
      <c r="AF264" s="143"/>
    </row>
    <row r="265" spans="1:32" ht="15.75" customHeight="1" x14ac:dyDescent="0.2">
      <c r="A265" s="135"/>
      <c r="B265" s="155"/>
      <c r="C265" s="135"/>
      <c r="D265" s="136"/>
      <c r="E265" s="136"/>
      <c r="F265" s="182"/>
      <c r="G265" s="163"/>
      <c r="H265" s="138"/>
      <c r="I265" s="138"/>
      <c r="J265" s="139"/>
      <c r="K265" s="164"/>
      <c r="L265" s="240"/>
      <c r="M265" s="241"/>
      <c r="N265" s="136"/>
      <c r="O265" s="139"/>
      <c r="P265" s="142"/>
      <c r="Q265" s="142"/>
      <c r="R265" s="143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3"/>
      <c r="AC265" s="142"/>
      <c r="AD265" s="143"/>
      <c r="AE265" s="142"/>
      <c r="AF265" s="143"/>
    </row>
    <row r="266" spans="1:32" ht="15.75" customHeight="1" x14ac:dyDescent="0.2">
      <c r="A266" s="135"/>
      <c r="B266" s="155"/>
      <c r="C266" s="135"/>
      <c r="D266" s="136"/>
      <c r="E266" s="136"/>
      <c r="F266" s="182"/>
      <c r="G266" s="163"/>
      <c r="H266" s="138"/>
      <c r="I266" s="138"/>
      <c r="J266" s="139"/>
      <c r="K266" s="164"/>
      <c r="L266" s="240"/>
      <c r="M266" s="241"/>
      <c r="N266" s="136"/>
      <c r="O266" s="139"/>
      <c r="P266" s="142"/>
      <c r="Q266" s="142"/>
      <c r="R266" s="143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3"/>
      <c r="AC266" s="142"/>
      <c r="AD266" s="143"/>
      <c r="AE266" s="142"/>
      <c r="AF266" s="143"/>
    </row>
    <row r="267" spans="1:32" ht="15.75" customHeight="1" x14ac:dyDescent="0.2">
      <c r="A267" s="135"/>
      <c r="B267" s="155"/>
      <c r="C267" s="135"/>
      <c r="D267" s="136"/>
      <c r="E267" s="136"/>
      <c r="F267" s="182"/>
      <c r="G267" s="163"/>
      <c r="H267" s="138"/>
      <c r="I267" s="138"/>
      <c r="J267" s="139"/>
      <c r="K267" s="164"/>
      <c r="L267" s="240"/>
      <c r="M267" s="241"/>
      <c r="N267" s="136"/>
      <c r="O267" s="139"/>
      <c r="P267" s="142"/>
      <c r="Q267" s="142"/>
      <c r="R267" s="143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3"/>
      <c r="AC267" s="142"/>
      <c r="AD267" s="143"/>
      <c r="AE267" s="142"/>
      <c r="AF267" s="143"/>
    </row>
    <row r="268" spans="1:32" ht="15.75" customHeight="1" x14ac:dyDescent="0.2">
      <c r="A268" s="135"/>
      <c r="B268" s="155"/>
      <c r="C268" s="135"/>
      <c r="D268" s="136"/>
      <c r="E268" s="136"/>
      <c r="F268" s="182"/>
      <c r="G268" s="163"/>
      <c r="H268" s="138"/>
      <c r="I268" s="138"/>
      <c r="J268" s="139"/>
      <c r="K268" s="164"/>
      <c r="L268" s="240"/>
      <c r="M268" s="241"/>
      <c r="N268" s="136"/>
      <c r="O268" s="139"/>
      <c r="P268" s="142"/>
      <c r="Q268" s="142"/>
      <c r="R268" s="143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3"/>
      <c r="AC268" s="142"/>
      <c r="AD268" s="143"/>
      <c r="AE268" s="142"/>
      <c r="AF268" s="143"/>
    </row>
    <row r="269" spans="1:32" ht="15.75" customHeight="1" x14ac:dyDescent="0.2">
      <c r="A269" s="135"/>
      <c r="B269" s="155"/>
      <c r="C269" s="135"/>
      <c r="D269" s="136"/>
      <c r="E269" s="136"/>
      <c r="F269" s="182"/>
      <c r="G269" s="163"/>
      <c r="H269" s="138"/>
      <c r="I269" s="138"/>
      <c r="J269" s="139"/>
      <c r="K269" s="164"/>
      <c r="L269" s="240"/>
      <c r="M269" s="241"/>
      <c r="N269" s="136"/>
      <c r="O269" s="139"/>
      <c r="P269" s="142"/>
      <c r="Q269" s="142"/>
      <c r="R269" s="143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3"/>
      <c r="AC269" s="142"/>
      <c r="AD269" s="143"/>
      <c r="AE269" s="142"/>
      <c r="AF269" s="143"/>
    </row>
    <row r="270" spans="1:32" ht="15.75" customHeight="1" x14ac:dyDescent="0.2">
      <c r="A270" s="135"/>
      <c r="B270" s="155"/>
      <c r="C270" s="135"/>
      <c r="D270" s="136"/>
      <c r="E270" s="136"/>
      <c r="F270" s="182"/>
      <c r="G270" s="163"/>
      <c r="H270" s="138"/>
      <c r="I270" s="138"/>
      <c r="J270" s="139"/>
      <c r="K270" s="164"/>
      <c r="L270" s="240"/>
      <c r="M270" s="241"/>
      <c r="N270" s="136"/>
      <c r="O270" s="139"/>
      <c r="P270" s="142"/>
      <c r="Q270" s="142"/>
      <c r="R270" s="143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3"/>
      <c r="AC270" s="142"/>
      <c r="AD270" s="143"/>
      <c r="AE270" s="142"/>
      <c r="AF270" s="143"/>
    </row>
    <row r="271" spans="1:32" ht="15.75" customHeight="1" x14ac:dyDescent="0.2">
      <c r="A271" s="135"/>
      <c r="B271" s="155"/>
      <c r="C271" s="135"/>
      <c r="D271" s="136"/>
      <c r="E271" s="136"/>
      <c r="F271" s="182"/>
      <c r="G271" s="163"/>
      <c r="H271" s="138"/>
      <c r="I271" s="138"/>
      <c r="J271" s="139"/>
      <c r="K271" s="164"/>
      <c r="L271" s="240"/>
      <c r="M271" s="241"/>
      <c r="N271" s="136"/>
      <c r="O271" s="139"/>
      <c r="P271" s="142"/>
      <c r="Q271" s="142"/>
      <c r="R271" s="143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3"/>
      <c r="AC271" s="142"/>
      <c r="AD271" s="143"/>
      <c r="AE271" s="142"/>
      <c r="AF271" s="143"/>
    </row>
    <row r="272" spans="1:32" ht="15.75" customHeight="1" x14ac:dyDescent="0.2">
      <c r="A272" s="135"/>
      <c r="B272" s="155"/>
      <c r="C272" s="135"/>
      <c r="D272" s="136"/>
      <c r="E272" s="136"/>
      <c r="F272" s="182"/>
      <c r="G272" s="163"/>
      <c r="H272" s="138"/>
      <c r="I272" s="138"/>
      <c r="J272" s="139"/>
      <c r="K272" s="164"/>
      <c r="L272" s="240"/>
      <c r="M272" s="241"/>
      <c r="N272" s="136"/>
      <c r="O272" s="139"/>
      <c r="P272" s="142"/>
      <c r="Q272" s="142"/>
      <c r="R272" s="143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3"/>
      <c r="AC272" s="142"/>
      <c r="AD272" s="143"/>
      <c r="AE272" s="142"/>
      <c r="AF272" s="143"/>
    </row>
    <row r="273" spans="1:32" ht="15.75" customHeight="1" x14ac:dyDescent="0.2">
      <c r="A273" s="135"/>
      <c r="B273" s="155"/>
      <c r="C273" s="135"/>
      <c r="D273" s="136"/>
      <c r="E273" s="136"/>
      <c r="F273" s="182"/>
      <c r="G273" s="163"/>
      <c r="H273" s="138"/>
      <c r="I273" s="138"/>
      <c r="J273" s="139"/>
      <c r="K273" s="164"/>
      <c r="L273" s="240"/>
      <c r="M273" s="241"/>
      <c r="N273" s="136"/>
      <c r="O273" s="139"/>
      <c r="P273" s="142"/>
      <c r="Q273" s="142"/>
      <c r="R273" s="143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3"/>
      <c r="AC273" s="142"/>
      <c r="AD273" s="143"/>
      <c r="AE273" s="142"/>
      <c r="AF273" s="143"/>
    </row>
    <row r="274" spans="1:32" ht="15.75" customHeight="1" x14ac:dyDescent="0.2">
      <c r="A274" s="135"/>
      <c r="B274" s="155"/>
      <c r="C274" s="135"/>
      <c r="D274" s="136"/>
      <c r="E274" s="136"/>
      <c r="F274" s="182"/>
      <c r="G274" s="163"/>
      <c r="H274" s="138"/>
      <c r="I274" s="138"/>
      <c r="J274" s="139"/>
      <c r="K274" s="164"/>
      <c r="L274" s="240"/>
      <c r="M274" s="241"/>
      <c r="N274" s="136"/>
      <c r="O274" s="139"/>
      <c r="P274" s="142"/>
      <c r="Q274" s="142"/>
      <c r="R274" s="143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3"/>
      <c r="AC274" s="142"/>
      <c r="AD274" s="143"/>
      <c r="AE274" s="142"/>
      <c r="AF274" s="143"/>
    </row>
    <row r="275" spans="1:32" ht="15.75" customHeight="1" x14ac:dyDescent="0.2">
      <c r="A275" s="135"/>
      <c r="B275" s="155"/>
      <c r="C275" s="135"/>
      <c r="D275" s="136"/>
      <c r="E275" s="136"/>
      <c r="F275" s="182"/>
      <c r="G275" s="163"/>
      <c r="H275" s="138"/>
      <c r="I275" s="138"/>
      <c r="J275" s="139"/>
      <c r="K275" s="164"/>
      <c r="L275" s="240"/>
      <c r="M275" s="241"/>
      <c r="N275" s="136"/>
      <c r="O275" s="139"/>
      <c r="P275" s="142"/>
      <c r="Q275" s="142"/>
      <c r="R275" s="143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3"/>
      <c r="AC275" s="142"/>
      <c r="AD275" s="143"/>
      <c r="AE275" s="142"/>
      <c r="AF275" s="143"/>
    </row>
    <row r="276" spans="1:32" ht="15.75" customHeight="1" x14ac:dyDescent="0.2">
      <c r="A276" s="135"/>
      <c r="B276" s="155"/>
      <c r="C276" s="135"/>
      <c r="D276" s="136"/>
      <c r="E276" s="136"/>
      <c r="F276" s="182"/>
      <c r="G276" s="163"/>
      <c r="H276" s="138"/>
      <c r="I276" s="138"/>
      <c r="J276" s="139"/>
      <c r="K276" s="164"/>
      <c r="L276" s="240"/>
      <c r="M276" s="241"/>
      <c r="N276" s="136"/>
      <c r="O276" s="139"/>
      <c r="P276" s="142"/>
      <c r="Q276" s="142"/>
      <c r="R276" s="143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3"/>
      <c r="AC276" s="142"/>
      <c r="AD276" s="143"/>
      <c r="AE276" s="142"/>
      <c r="AF276" s="143"/>
    </row>
    <row r="277" spans="1:32" ht="15.75" customHeight="1" x14ac:dyDescent="0.2">
      <c r="A277" s="135"/>
      <c r="B277" s="155"/>
      <c r="C277" s="135"/>
      <c r="D277" s="136"/>
      <c r="E277" s="136"/>
      <c r="F277" s="182"/>
      <c r="G277" s="163"/>
      <c r="H277" s="138"/>
      <c r="I277" s="138"/>
      <c r="J277" s="139"/>
      <c r="K277" s="164"/>
      <c r="L277" s="240"/>
      <c r="M277" s="241"/>
      <c r="N277" s="136"/>
      <c r="O277" s="139"/>
      <c r="P277" s="142"/>
      <c r="Q277" s="142"/>
      <c r="R277" s="143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3"/>
      <c r="AC277" s="142"/>
      <c r="AD277" s="143"/>
      <c r="AE277" s="142"/>
      <c r="AF277" s="143"/>
    </row>
    <row r="278" spans="1:32" ht="15.75" customHeight="1" x14ac:dyDescent="0.2">
      <c r="A278" s="135"/>
      <c r="B278" s="155"/>
      <c r="C278" s="135"/>
      <c r="D278" s="136"/>
      <c r="E278" s="136"/>
      <c r="F278" s="182"/>
      <c r="G278" s="163"/>
      <c r="H278" s="138"/>
      <c r="I278" s="138"/>
      <c r="J278" s="139"/>
      <c r="K278" s="164"/>
      <c r="L278" s="240"/>
      <c r="M278" s="241"/>
      <c r="N278" s="136"/>
      <c r="O278" s="139"/>
      <c r="P278" s="142"/>
      <c r="Q278" s="142"/>
      <c r="R278" s="143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3"/>
      <c r="AC278" s="142"/>
      <c r="AD278" s="143"/>
      <c r="AE278" s="142"/>
      <c r="AF278" s="143"/>
    </row>
    <row r="279" spans="1:32" ht="15.75" customHeight="1" x14ac:dyDescent="0.2">
      <c r="A279" s="135"/>
      <c r="B279" s="155"/>
      <c r="C279" s="135"/>
      <c r="D279" s="136"/>
      <c r="E279" s="136"/>
      <c r="F279" s="182"/>
      <c r="G279" s="163"/>
      <c r="H279" s="138"/>
      <c r="I279" s="138"/>
      <c r="J279" s="139"/>
      <c r="K279" s="164"/>
      <c r="L279" s="240"/>
      <c r="M279" s="241"/>
      <c r="N279" s="136"/>
      <c r="O279" s="139"/>
      <c r="P279" s="142"/>
      <c r="Q279" s="142"/>
      <c r="R279" s="143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3"/>
      <c r="AC279" s="142"/>
      <c r="AD279" s="143"/>
      <c r="AE279" s="142"/>
      <c r="AF279" s="143"/>
    </row>
    <row r="280" spans="1:32" ht="15.75" customHeight="1" x14ac:dyDescent="0.2">
      <c r="A280" s="135"/>
      <c r="B280" s="155"/>
      <c r="C280" s="135"/>
      <c r="D280" s="136"/>
      <c r="E280" s="136"/>
      <c r="F280" s="182"/>
      <c r="G280" s="163"/>
      <c r="H280" s="138"/>
      <c r="I280" s="138"/>
      <c r="J280" s="139"/>
      <c r="K280" s="164"/>
      <c r="L280" s="240"/>
      <c r="M280" s="241"/>
      <c r="N280" s="136"/>
      <c r="O280" s="139"/>
      <c r="P280" s="142"/>
      <c r="Q280" s="142"/>
      <c r="R280" s="143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3"/>
      <c r="AC280" s="142"/>
      <c r="AD280" s="143"/>
      <c r="AE280" s="142"/>
      <c r="AF280" s="143"/>
    </row>
    <row r="281" spans="1:32" ht="15.75" customHeight="1" x14ac:dyDescent="0.2">
      <c r="A281" s="135"/>
      <c r="B281" s="155"/>
      <c r="C281" s="135"/>
      <c r="D281" s="136"/>
      <c r="E281" s="136"/>
      <c r="F281" s="182"/>
      <c r="G281" s="163"/>
      <c r="H281" s="138"/>
      <c r="I281" s="138"/>
      <c r="J281" s="139"/>
      <c r="K281" s="164"/>
      <c r="L281" s="240"/>
      <c r="M281" s="241"/>
      <c r="N281" s="136"/>
      <c r="O281" s="139"/>
      <c r="P281" s="142"/>
      <c r="Q281" s="142"/>
      <c r="R281" s="143"/>
      <c r="S281" s="142"/>
      <c r="T281" s="142"/>
      <c r="U281" s="142"/>
      <c r="V281" s="142"/>
      <c r="W281" s="142"/>
      <c r="X281" s="142"/>
      <c r="Y281" s="142"/>
      <c r="Z281" s="142"/>
      <c r="AA281" s="142"/>
      <c r="AB281" s="143"/>
      <c r="AC281" s="142"/>
      <c r="AD281" s="143"/>
      <c r="AE281" s="142"/>
      <c r="AF281" s="143"/>
    </row>
    <row r="282" spans="1:32" ht="15.75" customHeight="1" x14ac:dyDescent="0.2">
      <c r="A282" s="135"/>
      <c r="B282" s="155"/>
      <c r="C282" s="135"/>
      <c r="D282" s="136"/>
      <c r="E282" s="136"/>
      <c r="F282" s="182"/>
      <c r="G282" s="163"/>
      <c r="H282" s="138"/>
      <c r="I282" s="138"/>
      <c r="J282" s="139"/>
      <c r="K282" s="164"/>
      <c r="L282" s="240"/>
      <c r="M282" s="241"/>
      <c r="N282" s="136"/>
      <c r="O282" s="139"/>
      <c r="P282" s="142"/>
      <c r="Q282" s="142"/>
      <c r="R282" s="143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3"/>
      <c r="AC282" s="142"/>
      <c r="AD282" s="143"/>
      <c r="AE282" s="142"/>
      <c r="AF282" s="143"/>
    </row>
    <row r="283" spans="1:32" ht="15.75" customHeight="1" x14ac:dyDescent="0.2">
      <c r="A283" s="135"/>
      <c r="B283" s="155"/>
      <c r="C283" s="135"/>
      <c r="D283" s="136"/>
      <c r="E283" s="136"/>
      <c r="F283" s="182"/>
      <c r="G283" s="163"/>
      <c r="H283" s="138"/>
      <c r="I283" s="138"/>
      <c r="J283" s="139"/>
      <c r="K283" s="164"/>
      <c r="L283" s="240"/>
      <c r="M283" s="241"/>
      <c r="N283" s="136"/>
      <c r="O283" s="139"/>
      <c r="P283" s="142"/>
      <c r="Q283" s="142"/>
      <c r="R283" s="143"/>
      <c r="S283" s="142"/>
      <c r="T283" s="142"/>
      <c r="U283" s="142"/>
      <c r="V283" s="142"/>
      <c r="W283" s="142"/>
      <c r="X283" s="142"/>
      <c r="Y283" s="142"/>
      <c r="Z283" s="142"/>
      <c r="AA283" s="142"/>
      <c r="AB283" s="143"/>
      <c r="AC283" s="142"/>
      <c r="AD283" s="143"/>
      <c r="AE283" s="142"/>
      <c r="AF283" s="143"/>
    </row>
    <row r="284" spans="1:32" ht="15.75" customHeight="1" x14ac:dyDescent="0.2">
      <c r="A284" s="135"/>
      <c r="B284" s="155"/>
      <c r="C284" s="135"/>
      <c r="D284" s="136"/>
      <c r="E284" s="136"/>
      <c r="F284" s="182"/>
      <c r="G284" s="163"/>
      <c r="H284" s="138"/>
      <c r="I284" s="138"/>
      <c r="J284" s="139"/>
      <c r="K284" s="164"/>
      <c r="L284" s="240"/>
      <c r="M284" s="241"/>
      <c r="N284" s="136"/>
      <c r="O284" s="139"/>
      <c r="P284" s="142"/>
      <c r="Q284" s="142"/>
      <c r="R284" s="143"/>
      <c r="S284" s="142"/>
      <c r="T284" s="142"/>
      <c r="U284" s="142"/>
      <c r="V284" s="142"/>
      <c r="W284" s="142"/>
      <c r="X284" s="142"/>
      <c r="Y284" s="142"/>
      <c r="Z284" s="142"/>
      <c r="AA284" s="142"/>
      <c r="AB284" s="143"/>
      <c r="AC284" s="142"/>
      <c r="AD284" s="143"/>
      <c r="AE284" s="142"/>
      <c r="AF284" s="143"/>
    </row>
    <row r="285" spans="1:32" ht="15.75" customHeight="1" x14ac:dyDescent="0.2">
      <c r="A285" s="135"/>
      <c r="B285" s="155"/>
      <c r="C285" s="135"/>
      <c r="D285" s="136"/>
      <c r="E285" s="136"/>
      <c r="F285" s="182"/>
      <c r="G285" s="163"/>
      <c r="H285" s="138"/>
      <c r="I285" s="138"/>
      <c r="J285" s="139"/>
      <c r="K285" s="164"/>
      <c r="L285" s="240"/>
      <c r="M285" s="241"/>
      <c r="N285" s="136"/>
      <c r="O285" s="139"/>
      <c r="P285" s="142"/>
      <c r="Q285" s="142"/>
      <c r="R285" s="143"/>
      <c r="S285" s="142"/>
      <c r="T285" s="142"/>
      <c r="U285" s="142"/>
      <c r="V285" s="142"/>
      <c r="W285" s="142"/>
      <c r="X285" s="142"/>
      <c r="Y285" s="142"/>
      <c r="Z285" s="142"/>
      <c r="AA285" s="142"/>
      <c r="AB285" s="143"/>
      <c r="AC285" s="142"/>
      <c r="AD285" s="143"/>
      <c r="AE285" s="142"/>
      <c r="AF285" s="143"/>
    </row>
    <row r="286" spans="1:32" ht="15.75" customHeight="1" x14ac:dyDescent="0.2">
      <c r="A286" s="135"/>
      <c r="B286" s="155"/>
      <c r="C286" s="135"/>
      <c r="D286" s="136"/>
      <c r="E286" s="136"/>
      <c r="F286" s="182"/>
      <c r="G286" s="163"/>
      <c r="H286" s="138"/>
      <c r="I286" s="138"/>
      <c r="J286" s="139"/>
      <c r="K286" s="164"/>
      <c r="L286" s="240"/>
      <c r="M286" s="241"/>
      <c r="N286" s="136"/>
      <c r="O286" s="139"/>
      <c r="P286" s="142"/>
      <c r="Q286" s="142"/>
      <c r="R286" s="143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3"/>
      <c r="AC286" s="142"/>
      <c r="AD286" s="143"/>
      <c r="AE286" s="142"/>
      <c r="AF286" s="143"/>
    </row>
    <row r="287" spans="1:32" ht="15.75" customHeight="1" x14ac:dyDescent="0.2">
      <c r="A287" s="135"/>
      <c r="B287" s="155"/>
      <c r="C287" s="135"/>
      <c r="D287" s="136"/>
      <c r="E287" s="136"/>
      <c r="F287" s="182"/>
      <c r="G287" s="163"/>
      <c r="H287" s="138"/>
      <c r="I287" s="138"/>
      <c r="J287" s="139"/>
      <c r="K287" s="164"/>
      <c r="L287" s="240"/>
      <c r="M287" s="241"/>
      <c r="N287" s="136"/>
      <c r="O287" s="139"/>
      <c r="P287" s="142"/>
      <c r="Q287" s="142"/>
      <c r="R287" s="143"/>
      <c r="S287" s="142"/>
      <c r="T287" s="142"/>
      <c r="U287" s="142"/>
      <c r="V287" s="142"/>
      <c r="W287" s="142"/>
      <c r="X287" s="142"/>
      <c r="Y287" s="142"/>
      <c r="Z287" s="142"/>
      <c r="AA287" s="142"/>
      <c r="AB287" s="143"/>
      <c r="AC287" s="142"/>
      <c r="AD287" s="143"/>
      <c r="AE287" s="142"/>
      <c r="AF287" s="143"/>
    </row>
    <row r="288" spans="1:32" ht="15.75" customHeight="1" x14ac:dyDescent="0.2">
      <c r="A288" s="135"/>
      <c r="B288" s="155"/>
      <c r="C288" s="135"/>
      <c r="D288" s="136"/>
      <c r="E288" s="136"/>
      <c r="F288" s="182"/>
      <c r="G288" s="163"/>
      <c r="H288" s="138"/>
      <c r="I288" s="138"/>
      <c r="J288" s="139"/>
      <c r="K288" s="164"/>
      <c r="L288" s="240"/>
      <c r="M288" s="241"/>
      <c r="N288" s="136"/>
      <c r="O288" s="139"/>
      <c r="P288" s="142"/>
      <c r="Q288" s="142"/>
      <c r="R288" s="143"/>
      <c r="S288" s="142"/>
      <c r="T288" s="142"/>
      <c r="U288" s="142"/>
      <c r="V288" s="142"/>
      <c r="W288" s="142"/>
      <c r="X288" s="142"/>
      <c r="Y288" s="142"/>
      <c r="Z288" s="142"/>
      <c r="AA288" s="142"/>
      <c r="AB288" s="143"/>
      <c r="AC288" s="142"/>
      <c r="AD288" s="143"/>
      <c r="AE288" s="142"/>
      <c r="AF288" s="143"/>
    </row>
    <row r="289" spans="1:32" ht="15.75" customHeight="1" x14ac:dyDescent="0.2">
      <c r="A289" s="135"/>
      <c r="B289" s="155"/>
      <c r="C289" s="135"/>
      <c r="D289" s="136"/>
      <c r="E289" s="136"/>
      <c r="F289" s="182"/>
      <c r="G289" s="163"/>
      <c r="H289" s="138"/>
      <c r="I289" s="138"/>
      <c r="J289" s="139"/>
      <c r="K289" s="164"/>
      <c r="L289" s="240"/>
      <c r="M289" s="241"/>
      <c r="N289" s="136"/>
      <c r="O289" s="139"/>
      <c r="P289" s="142"/>
      <c r="Q289" s="142"/>
      <c r="R289" s="143"/>
      <c r="S289" s="142"/>
      <c r="T289" s="142"/>
      <c r="U289" s="142"/>
      <c r="V289" s="142"/>
      <c r="W289" s="142"/>
      <c r="X289" s="142"/>
      <c r="Y289" s="142"/>
      <c r="Z289" s="142"/>
      <c r="AA289" s="142"/>
      <c r="AB289" s="143"/>
      <c r="AC289" s="142"/>
      <c r="AD289" s="143"/>
      <c r="AE289" s="142"/>
      <c r="AF289" s="143"/>
    </row>
    <row r="290" spans="1:32" ht="15.75" customHeight="1" x14ac:dyDescent="0.2">
      <c r="A290" s="135"/>
      <c r="B290" s="155"/>
      <c r="C290" s="135"/>
      <c r="D290" s="136"/>
      <c r="E290" s="136"/>
      <c r="F290" s="182"/>
      <c r="G290" s="163"/>
      <c r="H290" s="138"/>
      <c r="I290" s="138"/>
      <c r="J290" s="139"/>
      <c r="K290" s="164"/>
      <c r="L290" s="240"/>
      <c r="M290" s="241"/>
      <c r="N290" s="136"/>
      <c r="O290" s="139"/>
      <c r="P290" s="142"/>
      <c r="Q290" s="142"/>
      <c r="R290" s="143"/>
      <c r="S290" s="142"/>
      <c r="T290" s="142"/>
      <c r="U290" s="142"/>
      <c r="V290" s="142"/>
      <c r="W290" s="142"/>
      <c r="X290" s="142"/>
      <c r="Y290" s="142"/>
      <c r="Z290" s="142"/>
      <c r="AA290" s="142"/>
      <c r="AB290" s="143"/>
      <c r="AC290" s="142"/>
      <c r="AD290" s="143"/>
      <c r="AE290" s="142"/>
      <c r="AF290" s="143"/>
    </row>
    <row r="291" spans="1:32" ht="15.75" customHeight="1" x14ac:dyDescent="0.2">
      <c r="A291" s="135"/>
      <c r="B291" s="155"/>
      <c r="C291" s="135"/>
      <c r="D291" s="136"/>
      <c r="E291" s="136"/>
      <c r="F291" s="182"/>
      <c r="G291" s="163"/>
      <c r="H291" s="138"/>
      <c r="I291" s="138"/>
      <c r="J291" s="139"/>
      <c r="K291" s="164"/>
      <c r="L291" s="240"/>
      <c r="M291" s="241"/>
      <c r="N291" s="136"/>
      <c r="O291" s="139"/>
      <c r="P291" s="142"/>
      <c r="Q291" s="142"/>
      <c r="R291" s="143"/>
      <c r="S291" s="142"/>
      <c r="T291" s="142"/>
      <c r="U291" s="142"/>
      <c r="V291" s="142"/>
      <c r="W291" s="142"/>
      <c r="X291" s="142"/>
      <c r="Y291" s="142"/>
      <c r="Z291" s="142"/>
      <c r="AA291" s="142"/>
      <c r="AB291" s="143"/>
      <c r="AC291" s="142"/>
      <c r="AD291" s="143"/>
      <c r="AE291" s="142"/>
      <c r="AF291" s="143"/>
    </row>
    <row r="292" spans="1:32" ht="15.75" customHeight="1" x14ac:dyDescent="0.2">
      <c r="A292" s="135"/>
      <c r="B292" s="155"/>
      <c r="C292" s="135"/>
      <c r="D292" s="136"/>
      <c r="E292" s="136"/>
      <c r="F292" s="182"/>
      <c r="G292" s="163"/>
      <c r="H292" s="138"/>
      <c r="I292" s="138"/>
      <c r="J292" s="139"/>
      <c r="K292" s="164"/>
      <c r="L292" s="240"/>
      <c r="M292" s="241"/>
      <c r="N292" s="136"/>
      <c r="O292" s="139"/>
      <c r="P292" s="142"/>
      <c r="Q292" s="142"/>
      <c r="R292" s="143"/>
      <c r="S292" s="142"/>
      <c r="T292" s="142"/>
      <c r="U292" s="142"/>
      <c r="V292" s="142"/>
      <c r="W292" s="142"/>
      <c r="X292" s="142"/>
      <c r="Y292" s="142"/>
      <c r="Z292" s="142"/>
      <c r="AA292" s="142"/>
      <c r="AB292" s="143"/>
      <c r="AC292" s="142"/>
      <c r="AD292" s="143"/>
      <c r="AE292" s="142"/>
      <c r="AF292" s="143"/>
    </row>
    <row r="293" spans="1:32" ht="15.75" customHeight="1" x14ac:dyDescent="0.2">
      <c r="A293" s="135"/>
      <c r="B293" s="155"/>
      <c r="C293" s="135"/>
      <c r="D293" s="136"/>
      <c r="E293" s="136"/>
      <c r="F293" s="182"/>
      <c r="G293" s="163"/>
      <c r="H293" s="138"/>
      <c r="I293" s="138"/>
      <c r="J293" s="139"/>
      <c r="K293" s="164"/>
      <c r="L293" s="240"/>
      <c r="M293" s="241"/>
      <c r="N293" s="136"/>
      <c r="O293" s="139"/>
      <c r="P293" s="142"/>
      <c r="Q293" s="142"/>
      <c r="R293" s="143"/>
      <c r="S293" s="142"/>
      <c r="T293" s="142"/>
      <c r="U293" s="142"/>
      <c r="V293" s="142"/>
      <c r="W293" s="142"/>
      <c r="X293" s="142"/>
      <c r="Y293" s="142"/>
      <c r="Z293" s="142"/>
      <c r="AA293" s="142"/>
      <c r="AB293" s="143"/>
      <c r="AC293" s="142"/>
      <c r="AD293" s="143"/>
      <c r="AE293" s="142"/>
      <c r="AF293" s="143"/>
    </row>
    <row r="294" spans="1:32" ht="15.75" customHeight="1" x14ac:dyDescent="0.2">
      <c r="A294" s="135"/>
      <c r="B294" s="155"/>
      <c r="C294" s="135"/>
      <c r="D294" s="136"/>
      <c r="E294" s="136"/>
      <c r="F294" s="182"/>
      <c r="G294" s="163"/>
      <c r="H294" s="138"/>
      <c r="I294" s="138"/>
      <c r="J294" s="139"/>
      <c r="K294" s="164"/>
      <c r="L294" s="240"/>
      <c r="M294" s="241"/>
      <c r="N294" s="136"/>
      <c r="O294" s="139"/>
      <c r="P294" s="142"/>
      <c r="Q294" s="142"/>
      <c r="R294" s="143"/>
      <c r="S294" s="142"/>
      <c r="T294" s="142"/>
      <c r="U294" s="142"/>
      <c r="V294" s="142"/>
      <c r="W294" s="142"/>
      <c r="X294" s="142"/>
      <c r="Y294" s="142"/>
      <c r="Z294" s="142"/>
      <c r="AA294" s="142"/>
      <c r="AB294" s="143"/>
      <c r="AC294" s="142"/>
      <c r="AD294" s="143"/>
      <c r="AE294" s="142"/>
      <c r="AF294" s="143"/>
    </row>
    <row r="295" spans="1:32" ht="15.75" customHeight="1" x14ac:dyDescent="0.2">
      <c r="A295" s="135"/>
      <c r="B295" s="155"/>
      <c r="C295" s="135"/>
      <c r="D295" s="136"/>
      <c r="E295" s="136"/>
      <c r="F295" s="182"/>
      <c r="G295" s="163"/>
      <c r="H295" s="138"/>
      <c r="I295" s="138"/>
      <c r="J295" s="139"/>
      <c r="K295" s="164"/>
      <c r="L295" s="240"/>
      <c r="M295" s="241"/>
      <c r="N295" s="136"/>
      <c r="O295" s="139"/>
      <c r="P295" s="142"/>
      <c r="Q295" s="142"/>
      <c r="R295" s="143"/>
      <c r="S295" s="142"/>
      <c r="T295" s="142"/>
      <c r="U295" s="142"/>
      <c r="V295" s="142"/>
      <c r="W295" s="142"/>
      <c r="X295" s="142"/>
      <c r="Y295" s="142"/>
      <c r="Z295" s="142"/>
      <c r="AA295" s="142"/>
      <c r="AB295" s="143"/>
      <c r="AC295" s="142"/>
      <c r="AD295" s="143"/>
      <c r="AE295" s="142"/>
      <c r="AF295" s="143"/>
    </row>
    <row r="296" spans="1:32" ht="15.75" customHeight="1" x14ac:dyDescent="0.2">
      <c r="A296" s="135"/>
      <c r="B296" s="155"/>
      <c r="C296" s="135"/>
      <c r="D296" s="136"/>
      <c r="E296" s="136"/>
      <c r="F296" s="182"/>
      <c r="G296" s="163"/>
      <c r="H296" s="138"/>
      <c r="I296" s="138"/>
      <c r="J296" s="139"/>
      <c r="K296" s="164"/>
      <c r="L296" s="240"/>
      <c r="M296" s="241"/>
      <c r="N296" s="136"/>
      <c r="O296" s="139"/>
      <c r="P296" s="142"/>
      <c r="Q296" s="142"/>
      <c r="R296" s="143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3"/>
      <c r="AC296" s="142"/>
      <c r="AD296" s="143"/>
      <c r="AE296" s="142"/>
      <c r="AF296" s="143"/>
    </row>
    <row r="297" spans="1:32" ht="15.75" customHeight="1" x14ac:dyDescent="0.2">
      <c r="A297" s="135"/>
      <c r="B297" s="155"/>
      <c r="C297" s="135"/>
      <c r="D297" s="136"/>
      <c r="E297" s="136"/>
      <c r="F297" s="182"/>
      <c r="G297" s="163"/>
      <c r="H297" s="138"/>
      <c r="I297" s="138"/>
      <c r="J297" s="139"/>
      <c r="K297" s="164"/>
      <c r="L297" s="240"/>
      <c r="M297" s="241"/>
      <c r="N297" s="136"/>
      <c r="O297" s="139"/>
      <c r="P297" s="142"/>
      <c r="Q297" s="142"/>
      <c r="R297" s="143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3"/>
      <c r="AC297" s="142"/>
      <c r="AD297" s="143"/>
      <c r="AE297" s="142"/>
      <c r="AF297" s="143"/>
    </row>
    <row r="298" spans="1:32" ht="15.75" customHeight="1" x14ac:dyDescent="0.2">
      <c r="A298" s="135"/>
      <c r="B298" s="155"/>
      <c r="C298" s="135"/>
      <c r="D298" s="136"/>
      <c r="E298" s="136"/>
      <c r="F298" s="182"/>
      <c r="G298" s="163"/>
      <c r="H298" s="138"/>
      <c r="I298" s="138"/>
      <c r="J298" s="139"/>
      <c r="K298" s="164"/>
      <c r="L298" s="240"/>
      <c r="M298" s="241"/>
      <c r="N298" s="136"/>
      <c r="O298" s="139"/>
      <c r="P298" s="142"/>
      <c r="Q298" s="142"/>
      <c r="R298" s="143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3"/>
      <c r="AC298" s="142"/>
      <c r="AD298" s="143"/>
      <c r="AE298" s="142"/>
      <c r="AF298" s="143"/>
    </row>
    <row r="299" spans="1:32" ht="15.75" customHeight="1" x14ac:dyDescent="0.2">
      <c r="A299" s="135"/>
      <c r="B299" s="155"/>
      <c r="C299" s="135"/>
      <c r="D299" s="136"/>
      <c r="E299" s="136"/>
      <c r="F299" s="182"/>
      <c r="G299" s="163"/>
      <c r="H299" s="138"/>
      <c r="I299" s="138"/>
      <c r="J299" s="139"/>
      <c r="K299" s="164"/>
      <c r="L299" s="240"/>
      <c r="M299" s="241"/>
      <c r="N299" s="136"/>
      <c r="O299" s="139"/>
      <c r="P299" s="142"/>
      <c r="Q299" s="142"/>
      <c r="R299" s="143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3"/>
      <c r="AC299" s="142"/>
      <c r="AD299" s="143"/>
      <c r="AE299" s="142"/>
      <c r="AF299" s="143"/>
    </row>
    <row r="300" spans="1:32" ht="15.75" customHeight="1" x14ac:dyDescent="0.2">
      <c r="A300" s="135"/>
      <c r="B300" s="155"/>
      <c r="C300" s="135"/>
      <c r="D300" s="136"/>
      <c r="E300" s="136"/>
      <c r="F300" s="182"/>
      <c r="G300" s="163"/>
      <c r="H300" s="138"/>
      <c r="I300" s="138"/>
      <c r="J300" s="139"/>
      <c r="K300" s="164"/>
      <c r="L300" s="240"/>
      <c r="M300" s="241"/>
      <c r="N300" s="136"/>
      <c r="O300" s="139"/>
      <c r="P300" s="142"/>
      <c r="Q300" s="142"/>
      <c r="R300" s="143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3"/>
      <c r="AC300" s="142"/>
      <c r="AD300" s="143"/>
      <c r="AE300" s="142"/>
      <c r="AF300" s="143"/>
    </row>
    <row r="301" spans="1:32" ht="15.75" customHeight="1" x14ac:dyDescent="0.2">
      <c r="A301" s="135"/>
      <c r="B301" s="155"/>
      <c r="C301" s="135"/>
      <c r="D301" s="136"/>
      <c r="E301" s="136"/>
      <c r="F301" s="182"/>
      <c r="G301" s="163"/>
      <c r="H301" s="138"/>
      <c r="I301" s="138"/>
      <c r="J301" s="139"/>
      <c r="K301" s="164"/>
      <c r="L301" s="240"/>
      <c r="M301" s="241"/>
      <c r="N301" s="136"/>
      <c r="O301" s="139"/>
      <c r="P301" s="142"/>
      <c r="Q301" s="142"/>
      <c r="R301" s="143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3"/>
      <c r="AC301" s="142"/>
      <c r="AD301" s="143"/>
      <c r="AE301" s="142"/>
      <c r="AF301" s="143"/>
    </row>
    <row r="302" spans="1:32" ht="15.75" customHeight="1" x14ac:dyDescent="0.2">
      <c r="A302" s="135"/>
      <c r="B302" s="155"/>
      <c r="C302" s="135"/>
      <c r="D302" s="136"/>
      <c r="E302" s="136"/>
      <c r="F302" s="182"/>
      <c r="G302" s="163"/>
      <c r="H302" s="138"/>
      <c r="I302" s="138"/>
      <c r="J302" s="139"/>
      <c r="K302" s="164"/>
      <c r="L302" s="240"/>
      <c r="M302" s="241"/>
      <c r="N302" s="136"/>
      <c r="O302" s="139"/>
      <c r="P302" s="142"/>
      <c r="Q302" s="142"/>
      <c r="R302" s="143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3"/>
      <c r="AC302" s="142"/>
      <c r="AD302" s="143"/>
      <c r="AE302" s="142"/>
      <c r="AF302" s="143"/>
    </row>
    <row r="303" spans="1:32" ht="15.75" customHeight="1" x14ac:dyDescent="0.2">
      <c r="A303" s="135"/>
      <c r="B303" s="155"/>
      <c r="C303" s="135"/>
      <c r="D303" s="136"/>
      <c r="E303" s="136"/>
      <c r="F303" s="182"/>
      <c r="G303" s="163"/>
      <c r="H303" s="138"/>
      <c r="I303" s="138"/>
      <c r="J303" s="139"/>
      <c r="K303" s="164"/>
      <c r="L303" s="240"/>
      <c r="M303" s="241"/>
      <c r="N303" s="136"/>
      <c r="O303" s="139"/>
      <c r="P303" s="142"/>
      <c r="Q303" s="142"/>
      <c r="R303" s="143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3"/>
      <c r="AC303" s="142"/>
      <c r="AD303" s="143"/>
      <c r="AE303" s="142"/>
      <c r="AF303" s="143"/>
    </row>
    <row r="304" spans="1:32" ht="15.75" customHeight="1" x14ac:dyDescent="0.2">
      <c r="A304" s="135"/>
      <c r="B304" s="155"/>
      <c r="C304" s="135"/>
      <c r="D304" s="136"/>
      <c r="E304" s="136"/>
      <c r="F304" s="182"/>
      <c r="G304" s="163"/>
      <c r="H304" s="138"/>
      <c r="I304" s="138"/>
      <c r="J304" s="139"/>
      <c r="K304" s="164"/>
      <c r="L304" s="240"/>
      <c r="M304" s="241"/>
      <c r="N304" s="136"/>
      <c r="O304" s="139"/>
      <c r="P304" s="142"/>
      <c r="Q304" s="142"/>
      <c r="R304" s="143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3"/>
      <c r="AC304" s="142"/>
      <c r="AD304" s="143"/>
      <c r="AE304" s="142"/>
      <c r="AF304" s="143"/>
    </row>
    <row r="305" spans="1:32" ht="15.75" customHeight="1" x14ac:dyDescent="0.2">
      <c r="A305" s="135"/>
      <c r="B305" s="155"/>
      <c r="C305" s="135"/>
      <c r="D305" s="136"/>
      <c r="E305" s="136"/>
      <c r="F305" s="182"/>
      <c r="G305" s="163"/>
      <c r="H305" s="138"/>
      <c r="I305" s="138"/>
      <c r="J305" s="139"/>
      <c r="K305" s="164"/>
      <c r="L305" s="240"/>
      <c r="M305" s="241"/>
      <c r="N305" s="136"/>
      <c r="O305" s="139"/>
      <c r="P305" s="142"/>
      <c r="Q305" s="142"/>
      <c r="R305" s="143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3"/>
      <c r="AC305" s="142"/>
      <c r="AD305" s="143"/>
      <c r="AE305" s="142"/>
      <c r="AF305" s="143"/>
    </row>
    <row r="306" spans="1:32" ht="15.75" customHeight="1" x14ac:dyDescent="0.2">
      <c r="A306" s="135"/>
      <c r="B306" s="155"/>
      <c r="C306" s="135"/>
      <c r="D306" s="136"/>
      <c r="E306" s="136"/>
      <c r="F306" s="182"/>
      <c r="G306" s="163"/>
      <c r="H306" s="138"/>
      <c r="I306" s="138"/>
      <c r="J306" s="139"/>
      <c r="K306" s="164"/>
      <c r="L306" s="240"/>
      <c r="M306" s="241"/>
      <c r="N306" s="136"/>
      <c r="O306" s="139"/>
      <c r="P306" s="142"/>
      <c r="Q306" s="142"/>
      <c r="R306" s="143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3"/>
      <c r="AC306" s="142"/>
      <c r="AD306" s="143"/>
      <c r="AE306" s="142"/>
      <c r="AF306" s="143"/>
    </row>
    <row r="307" spans="1:32" ht="15.75" customHeight="1" x14ac:dyDescent="0.2">
      <c r="A307" s="135"/>
      <c r="B307" s="155"/>
      <c r="C307" s="135"/>
      <c r="D307" s="136"/>
      <c r="E307" s="136"/>
      <c r="F307" s="182"/>
      <c r="G307" s="163"/>
      <c r="H307" s="138"/>
      <c r="I307" s="138"/>
      <c r="J307" s="139"/>
      <c r="K307" s="164"/>
      <c r="L307" s="240"/>
      <c r="M307" s="241"/>
      <c r="N307" s="136"/>
      <c r="O307" s="139"/>
      <c r="P307" s="142"/>
      <c r="Q307" s="142"/>
      <c r="R307" s="143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3"/>
      <c r="AC307" s="142"/>
      <c r="AD307" s="143"/>
      <c r="AE307" s="142"/>
      <c r="AF307" s="143"/>
    </row>
    <row r="308" spans="1:32" ht="15.75" customHeight="1" x14ac:dyDescent="0.2">
      <c r="A308" s="135"/>
      <c r="B308" s="155"/>
      <c r="C308" s="135"/>
      <c r="D308" s="136"/>
      <c r="E308" s="136"/>
      <c r="F308" s="182"/>
      <c r="G308" s="163"/>
      <c r="H308" s="138"/>
      <c r="I308" s="138"/>
      <c r="J308" s="139"/>
      <c r="K308" s="164"/>
      <c r="L308" s="240"/>
      <c r="M308" s="241"/>
      <c r="N308" s="136"/>
      <c r="O308" s="139"/>
      <c r="P308" s="142"/>
      <c r="Q308" s="142"/>
      <c r="R308" s="143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3"/>
      <c r="AC308" s="142"/>
      <c r="AD308" s="143"/>
      <c r="AE308" s="142"/>
      <c r="AF308" s="143"/>
    </row>
    <row r="309" spans="1:32" ht="15.75" customHeight="1" x14ac:dyDescent="0.2">
      <c r="A309" s="135"/>
      <c r="B309" s="155"/>
      <c r="C309" s="135"/>
      <c r="D309" s="136"/>
      <c r="E309" s="136"/>
      <c r="F309" s="182"/>
      <c r="G309" s="163"/>
      <c r="H309" s="138"/>
      <c r="I309" s="138"/>
      <c r="J309" s="139"/>
      <c r="K309" s="164"/>
      <c r="L309" s="240"/>
      <c r="M309" s="241"/>
      <c r="N309" s="136"/>
      <c r="O309" s="139"/>
      <c r="P309" s="142"/>
      <c r="Q309" s="142"/>
      <c r="R309" s="143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3"/>
      <c r="AC309" s="142"/>
      <c r="AD309" s="143"/>
      <c r="AE309" s="142"/>
      <c r="AF309" s="143"/>
    </row>
    <row r="310" spans="1:32" ht="15.75" customHeight="1" x14ac:dyDescent="0.2">
      <c r="A310" s="135"/>
      <c r="B310" s="155"/>
      <c r="C310" s="135"/>
      <c r="D310" s="136"/>
      <c r="E310" s="136"/>
      <c r="F310" s="182"/>
      <c r="G310" s="163"/>
      <c r="H310" s="138"/>
      <c r="I310" s="138"/>
      <c r="J310" s="139"/>
      <c r="K310" s="164"/>
      <c r="L310" s="240"/>
      <c r="M310" s="241"/>
      <c r="N310" s="136"/>
      <c r="O310" s="139"/>
      <c r="P310" s="142"/>
      <c r="Q310" s="142"/>
      <c r="R310" s="143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3"/>
      <c r="AC310" s="142"/>
      <c r="AD310" s="143"/>
      <c r="AE310" s="142"/>
      <c r="AF310" s="143"/>
    </row>
    <row r="311" spans="1:32" ht="15.75" customHeight="1" x14ac:dyDescent="0.2">
      <c r="A311" s="135"/>
      <c r="B311" s="155"/>
      <c r="C311" s="135"/>
      <c r="D311" s="136"/>
      <c r="E311" s="136"/>
      <c r="F311" s="182"/>
      <c r="G311" s="163"/>
      <c r="H311" s="138"/>
      <c r="I311" s="138"/>
      <c r="J311" s="139"/>
      <c r="K311" s="164"/>
      <c r="L311" s="240"/>
      <c r="M311" s="241"/>
      <c r="N311" s="136"/>
      <c r="O311" s="139"/>
      <c r="P311" s="142"/>
      <c r="Q311" s="142"/>
      <c r="R311" s="143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3"/>
      <c r="AC311" s="142"/>
      <c r="AD311" s="143"/>
      <c r="AE311" s="142"/>
      <c r="AF311" s="143"/>
    </row>
    <row r="312" spans="1:32" ht="15.75" customHeight="1" x14ac:dyDescent="0.2">
      <c r="A312" s="135"/>
      <c r="B312" s="155"/>
      <c r="C312" s="135"/>
      <c r="D312" s="136"/>
      <c r="E312" s="136"/>
      <c r="F312" s="182"/>
      <c r="G312" s="163"/>
      <c r="H312" s="138"/>
      <c r="I312" s="138"/>
      <c r="J312" s="139"/>
      <c r="K312" s="164"/>
      <c r="L312" s="240"/>
      <c r="M312" s="241"/>
      <c r="N312" s="136"/>
      <c r="O312" s="139"/>
      <c r="P312" s="142"/>
      <c r="Q312" s="142"/>
      <c r="R312" s="143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3"/>
      <c r="AC312" s="142"/>
      <c r="AD312" s="143"/>
      <c r="AE312" s="142"/>
      <c r="AF312" s="143"/>
    </row>
    <row r="313" spans="1:32" ht="15.75" customHeight="1" x14ac:dyDescent="0.2">
      <c r="A313" s="135"/>
      <c r="B313" s="155"/>
      <c r="C313" s="135"/>
      <c r="D313" s="136"/>
      <c r="E313" s="136"/>
      <c r="F313" s="182"/>
      <c r="G313" s="163"/>
      <c r="H313" s="138"/>
      <c r="I313" s="138"/>
      <c r="J313" s="139"/>
      <c r="K313" s="164"/>
      <c r="L313" s="240"/>
      <c r="M313" s="241"/>
      <c r="N313" s="136"/>
      <c r="O313" s="139"/>
      <c r="P313" s="142"/>
      <c r="Q313" s="142"/>
      <c r="R313" s="143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3"/>
      <c r="AC313" s="142"/>
      <c r="AD313" s="143"/>
      <c r="AE313" s="142"/>
      <c r="AF313" s="143"/>
    </row>
    <row r="314" spans="1:32" ht="15.75" customHeight="1" x14ac:dyDescent="0.2">
      <c r="A314" s="135"/>
      <c r="B314" s="155"/>
      <c r="C314" s="135"/>
      <c r="D314" s="136"/>
      <c r="E314" s="136"/>
      <c r="F314" s="182"/>
      <c r="G314" s="163"/>
      <c r="H314" s="138"/>
      <c r="I314" s="138"/>
      <c r="J314" s="139"/>
      <c r="K314" s="164"/>
      <c r="L314" s="240"/>
      <c r="M314" s="241"/>
      <c r="N314" s="136"/>
      <c r="O314" s="139"/>
      <c r="P314" s="142"/>
      <c r="Q314" s="142"/>
      <c r="R314" s="143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3"/>
      <c r="AC314" s="142"/>
      <c r="AD314" s="143"/>
      <c r="AE314" s="142"/>
      <c r="AF314" s="143"/>
    </row>
    <row r="315" spans="1:32" ht="15.75" customHeight="1" x14ac:dyDescent="0.2">
      <c r="A315" s="135"/>
      <c r="B315" s="155"/>
      <c r="C315" s="135"/>
      <c r="D315" s="136"/>
      <c r="E315" s="136"/>
      <c r="F315" s="182"/>
      <c r="G315" s="163"/>
      <c r="H315" s="138"/>
      <c r="I315" s="138"/>
      <c r="J315" s="139"/>
      <c r="K315" s="164"/>
      <c r="L315" s="240"/>
      <c r="M315" s="241"/>
      <c r="N315" s="136"/>
      <c r="O315" s="139"/>
      <c r="P315" s="142"/>
      <c r="Q315" s="142"/>
      <c r="R315" s="143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3"/>
      <c r="AC315" s="142"/>
      <c r="AD315" s="143"/>
      <c r="AE315" s="142"/>
      <c r="AF315" s="143"/>
    </row>
    <row r="316" spans="1:32" ht="15.75" customHeight="1" x14ac:dyDescent="0.2">
      <c r="A316" s="135"/>
      <c r="B316" s="155"/>
      <c r="C316" s="135"/>
      <c r="D316" s="136"/>
      <c r="E316" s="136"/>
      <c r="F316" s="182"/>
      <c r="G316" s="163"/>
      <c r="H316" s="138"/>
      <c r="I316" s="138"/>
      <c r="J316" s="139"/>
      <c r="K316" s="164"/>
      <c r="L316" s="240"/>
      <c r="M316" s="241"/>
      <c r="N316" s="136"/>
      <c r="O316" s="139"/>
      <c r="P316" s="142"/>
      <c r="Q316" s="142"/>
      <c r="R316" s="143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3"/>
      <c r="AC316" s="142"/>
      <c r="AD316" s="143"/>
      <c r="AE316" s="142"/>
      <c r="AF316" s="143"/>
    </row>
    <row r="317" spans="1:32" ht="15.75" customHeight="1" x14ac:dyDescent="0.2">
      <c r="A317" s="135"/>
      <c r="B317" s="155"/>
      <c r="C317" s="135"/>
      <c r="D317" s="136"/>
      <c r="E317" s="136"/>
      <c r="F317" s="182"/>
      <c r="G317" s="163"/>
      <c r="H317" s="138"/>
      <c r="I317" s="138"/>
      <c r="J317" s="139"/>
      <c r="K317" s="164"/>
      <c r="L317" s="240"/>
      <c r="M317" s="241"/>
      <c r="N317" s="136"/>
      <c r="O317" s="139"/>
      <c r="P317" s="142"/>
      <c r="Q317" s="142"/>
      <c r="R317" s="143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3"/>
      <c r="AC317" s="142"/>
      <c r="AD317" s="143"/>
      <c r="AE317" s="142"/>
      <c r="AF317" s="143"/>
    </row>
    <row r="318" spans="1:32" ht="15.75" customHeight="1" x14ac:dyDescent="0.2">
      <c r="A318" s="135"/>
      <c r="B318" s="155"/>
      <c r="C318" s="135"/>
      <c r="D318" s="136"/>
      <c r="E318" s="136"/>
      <c r="F318" s="182"/>
      <c r="G318" s="163"/>
      <c r="H318" s="138"/>
      <c r="I318" s="138"/>
      <c r="J318" s="139"/>
      <c r="K318" s="164"/>
      <c r="L318" s="240"/>
      <c r="M318" s="241"/>
      <c r="N318" s="136"/>
      <c r="O318" s="139"/>
      <c r="P318" s="142"/>
      <c r="Q318" s="142"/>
      <c r="R318" s="143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3"/>
      <c r="AC318" s="142"/>
      <c r="AD318" s="143"/>
      <c r="AE318" s="142"/>
      <c r="AF318" s="143"/>
    </row>
    <row r="319" spans="1:32" ht="15.75" customHeight="1" x14ac:dyDescent="0.2">
      <c r="A319" s="135"/>
      <c r="B319" s="155"/>
      <c r="C319" s="135"/>
      <c r="D319" s="136"/>
      <c r="E319" s="136"/>
      <c r="F319" s="182"/>
      <c r="G319" s="163"/>
      <c r="H319" s="138"/>
      <c r="I319" s="138"/>
      <c r="J319" s="139"/>
      <c r="K319" s="164"/>
      <c r="L319" s="240"/>
      <c r="M319" s="241"/>
      <c r="N319" s="136"/>
      <c r="O319" s="139"/>
      <c r="P319" s="142"/>
      <c r="Q319" s="142"/>
      <c r="R319" s="143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3"/>
      <c r="AC319" s="142"/>
      <c r="AD319" s="143"/>
      <c r="AE319" s="142"/>
      <c r="AF319" s="143"/>
    </row>
    <row r="320" spans="1:32" ht="15.75" customHeight="1" x14ac:dyDescent="0.2">
      <c r="A320" s="135"/>
      <c r="B320" s="155"/>
      <c r="C320" s="135"/>
      <c r="D320" s="136"/>
      <c r="E320" s="136"/>
      <c r="F320" s="182"/>
      <c r="G320" s="163"/>
      <c r="H320" s="138"/>
      <c r="I320" s="138"/>
      <c r="J320" s="139"/>
      <c r="K320" s="164"/>
      <c r="L320" s="240"/>
      <c r="M320" s="241"/>
      <c r="N320" s="136"/>
      <c r="O320" s="139"/>
      <c r="P320" s="142"/>
      <c r="Q320" s="142"/>
      <c r="R320" s="143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3"/>
      <c r="AC320" s="142"/>
      <c r="AD320" s="143"/>
      <c r="AE320" s="142"/>
      <c r="AF320" s="143"/>
    </row>
    <row r="321" spans="1:32" ht="15.75" customHeight="1" x14ac:dyDescent="0.2">
      <c r="A321" s="135"/>
      <c r="B321" s="155"/>
      <c r="C321" s="135"/>
      <c r="D321" s="136"/>
      <c r="E321" s="136"/>
      <c r="F321" s="182"/>
      <c r="G321" s="163"/>
      <c r="H321" s="138"/>
      <c r="I321" s="138"/>
      <c r="J321" s="139"/>
      <c r="K321" s="164"/>
      <c r="L321" s="240"/>
      <c r="M321" s="241"/>
      <c r="N321" s="136"/>
      <c r="O321" s="139"/>
      <c r="P321" s="142"/>
      <c r="Q321" s="142"/>
      <c r="R321" s="143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3"/>
      <c r="AC321" s="142"/>
      <c r="AD321" s="143"/>
      <c r="AE321" s="142"/>
      <c r="AF321" s="143"/>
    </row>
    <row r="322" spans="1:32" ht="15.75" customHeight="1" x14ac:dyDescent="0.2">
      <c r="A322" s="135"/>
      <c r="B322" s="155"/>
      <c r="C322" s="135"/>
      <c r="D322" s="136"/>
      <c r="E322" s="136"/>
      <c r="F322" s="182"/>
      <c r="G322" s="163"/>
      <c r="H322" s="138"/>
      <c r="I322" s="138"/>
      <c r="J322" s="139"/>
      <c r="K322" s="164"/>
      <c r="L322" s="240"/>
      <c r="M322" s="241"/>
      <c r="N322" s="136"/>
      <c r="O322" s="139"/>
      <c r="P322" s="142"/>
      <c r="Q322" s="142"/>
      <c r="R322" s="143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3"/>
      <c r="AC322" s="142"/>
      <c r="AD322" s="143"/>
      <c r="AE322" s="142"/>
      <c r="AF322" s="143"/>
    </row>
    <row r="323" spans="1:32" ht="15.75" customHeight="1" x14ac:dyDescent="0.2">
      <c r="A323" s="135"/>
      <c r="B323" s="155"/>
      <c r="C323" s="135"/>
      <c r="D323" s="136"/>
      <c r="E323" s="136"/>
      <c r="F323" s="182"/>
      <c r="G323" s="163"/>
      <c r="H323" s="138"/>
      <c r="I323" s="138"/>
      <c r="J323" s="139"/>
      <c r="K323" s="164"/>
      <c r="L323" s="240"/>
      <c r="M323" s="241"/>
      <c r="N323" s="136"/>
      <c r="O323" s="139"/>
      <c r="P323" s="142"/>
      <c r="Q323" s="142"/>
      <c r="R323" s="143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3"/>
      <c r="AC323" s="142"/>
      <c r="AD323" s="143"/>
      <c r="AE323" s="142"/>
      <c r="AF323" s="143"/>
    </row>
    <row r="324" spans="1:32" ht="15.75" customHeight="1" x14ac:dyDescent="0.2">
      <c r="A324" s="135"/>
      <c r="B324" s="155"/>
      <c r="C324" s="135"/>
      <c r="D324" s="136"/>
      <c r="E324" s="136"/>
      <c r="F324" s="182"/>
      <c r="G324" s="163"/>
      <c r="H324" s="138"/>
      <c r="I324" s="138"/>
      <c r="J324" s="139"/>
      <c r="K324" s="164"/>
      <c r="L324" s="240"/>
      <c r="M324" s="241"/>
      <c r="N324" s="136"/>
      <c r="O324" s="139"/>
      <c r="P324" s="142"/>
      <c r="Q324" s="142"/>
      <c r="R324" s="143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3"/>
      <c r="AC324" s="142"/>
      <c r="AD324" s="143"/>
      <c r="AE324" s="142"/>
      <c r="AF324" s="143"/>
    </row>
    <row r="325" spans="1:32" ht="15.75" customHeight="1" x14ac:dyDescent="0.2">
      <c r="A325" s="135"/>
      <c r="B325" s="155"/>
      <c r="C325" s="135"/>
      <c r="D325" s="136"/>
      <c r="E325" s="136"/>
      <c r="F325" s="182"/>
      <c r="G325" s="163"/>
      <c r="H325" s="138"/>
      <c r="I325" s="138"/>
      <c r="J325" s="139"/>
      <c r="K325" s="164"/>
      <c r="L325" s="240"/>
      <c r="M325" s="241"/>
      <c r="N325" s="136"/>
      <c r="O325" s="139"/>
      <c r="P325" s="142"/>
      <c r="Q325" s="142"/>
      <c r="R325" s="143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3"/>
      <c r="AC325" s="142"/>
      <c r="AD325" s="143"/>
      <c r="AE325" s="142"/>
      <c r="AF325" s="143"/>
    </row>
    <row r="326" spans="1:32" ht="15.75" customHeight="1" x14ac:dyDescent="0.2">
      <c r="A326" s="135"/>
      <c r="B326" s="155"/>
      <c r="C326" s="135"/>
      <c r="D326" s="136"/>
      <c r="E326" s="136"/>
      <c r="F326" s="182"/>
      <c r="G326" s="163"/>
      <c r="H326" s="138"/>
      <c r="I326" s="138"/>
      <c r="J326" s="139"/>
      <c r="K326" s="164"/>
      <c r="L326" s="240"/>
      <c r="M326" s="241"/>
      <c r="N326" s="136"/>
      <c r="O326" s="139"/>
      <c r="P326" s="142"/>
      <c r="Q326" s="142"/>
      <c r="R326" s="143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3"/>
      <c r="AC326" s="142"/>
      <c r="AD326" s="143"/>
      <c r="AE326" s="142"/>
      <c r="AF326" s="143"/>
    </row>
    <row r="327" spans="1:32" ht="15.75" customHeight="1" x14ac:dyDescent="0.2">
      <c r="A327" s="135"/>
      <c r="B327" s="155"/>
      <c r="C327" s="135"/>
      <c r="D327" s="136"/>
      <c r="E327" s="136"/>
      <c r="F327" s="182"/>
      <c r="G327" s="163"/>
      <c r="H327" s="138"/>
      <c r="I327" s="138"/>
      <c r="J327" s="139"/>
      <c r="K327" s="164"/>
      <c r="L327" s="240"/>
      <c r="M327" s="241"/>
      <c r="N327" s="136"/>
      <c r="O327" s="139"/>
      <c r="P327" s="142"/>
      <c r="Q327" s="142"/>
      <c r="R327" s="143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3"/>
      <c r="AC327" s="142"/>
      <c r="AD327" s="143"/>
      <c r="AE327" s="142"/>
      <c r="AF327" s="143"/>
    </row>
    <row r="328" spans="1:32" ht="15.75" customHeight="1" x14ac:dyDescent="0.2">
      <c r="A328" s="135"/>
      <c r="B328" s="155"/>
      <c r="C328" s="135"/>
      <c r="D328" s="136"/>
      <c r="E328" s="136"/>
      <c r="F328" s="182"/>
      <c r="G328" s="163"/>
      <c r="H328" s="138"/>
      <c r="I328" s="138"/>
      <c r="J328" s="139"/>
      <c r="K328" s="164"/>
      <c r="L328" s="240"/>
      <c r="M328" s="241"/>
      <c r="N328" s="136"/>
      <c r="O328" s="139"/>
      <c r="P328" s="142"/>
      <c r="Q328" s="142"/>
      <c r="R328" s="143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3"/>
      <c r="AC328" s="142"/>
      <c r="AD328" s="143"/>
      <c r="AE328" s="142"/>
      <c r="AF328" s="143"/>
    </row>
    <row r="329" spans="1:32" ht="15.75" customHeight="1" x14ac:dyDescent="0.2">
      <c r="A329" s="135"/>
      <c r="B329" s="155"/>
      <c r="C329" s="135"/>
      <c r="D329" s="136"/>
      <c r="E329" s="136"/>
      <c r="F329" s="182"/>
      <c r="G329" s="163"/>
      <c r="H329" s="138"/>
      <c r="I329" s="138"/>
      <c r="J329" s="139"/>
      <c r="K329" s="164"/>
      <c r="L329" s="240"/>
      <c r="M329" s="241"/>
      <c r="N329" s="136"/>
      <c r="O329" s="139"/>
      <c r="P329" s="142"/>
      <c r="Q329" s="142"/>
      <c r="R329" s="143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3"/>
      <c r="AC329" s="142"/>
      <c r="AD329" s="143"/>
      <c r="AE329" s="142"/>
      <c r="AF329" s="143"/>
    </row>
    <row r="330" spans="1:32" ht="15.75" customHeight="1" x14ac:dyDescent="0.2">
      <c r="A330" s="135"/>
      <c r="B330" s="155"/>
      <c r="C330" s="135"/>
      <c r="D330" s="136"/>
      <c r="E330" s="136"/>
      <c r="F330" s="182"/>
      <c r="G330" s="163"/>
      <c r="H330" s="138"/>
      <c r="I330" s="138"/>
      <c r="J330" s="139"/>
      <c r="K330" s="164"/>
      <c r="L330" s="240"/>
      <c r="M330" s="241"/>
      <c r="N330" s="136"/>
      <c r="O330" s="139"/>
      <c r="P330" s="142"/>
      <c r="Q330" s="142"/>
      <c r="R330" s="143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3"/>
      <c r="AC330" s="142"/>
      <c r="AD330" s="143"/>
      <c r="AE330" s="142"/>
      <c r="AF330" s="143"/>
    </row>
    <row r="331" spans="1:32" ht="15.75" customHeight="1" x14ac:dyDescent="0.2">
      <c r="A331" s="135"/>
      <c r="B331" s="155"/>
      <c r="C331" s="135"/>
      <c r="D331" s="136"/>
      <c r="E331" s="136"/>
      <c r="F331" s="182"/>
      <c r="G331" s="163"/>
      <c r="H331" s="138"/>
      <c r="I331" s="138"/>
      <c r="J331" s="139"/>
      <c r="K331" s="164"/>
      <c r="L331" s="240"/>
      <c r="M331" s="241"/>
      <c r="N331" s="136"/>
      <c r="O331" s="139"/>
      <c r="P331" s="142"/>
      <c r="Q331" s="142"/>
      <c r="R331" s="143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3"/>
      <c r="AC331" s="142"/>
      <c r="AD331" s="143"/>
      <c r="AE331" s="142"/>
      <c r="AF331" s="143"/>
    </row>
    <row r="332" spans="1:32" ht="15.75" customHeight="1" x14ac:dyDescent="0.2">
      <c r="A332" s="135"/>
      <c r="B332" s="155"/>
      <c r="C332" s="135"/>
      <c r="D332" s="136"/>
      <c r="E332" s="136"/>
      <c r="F332" s="182"/>
      <c r="G332" s="163"/>
      <c r="H332" s="138"/>
      <c r="I332" s="138"/>
      <c r="J332" s="139"/>
      <c r="K332" s="164"/>
      <c r="L332" s="240"/>
      <c r="M332" s="241"/>
      <c r="N332" s="136"/>
      <c r="O332" s="139"/>
      <c r="P332" s="142"/>
      <c r="Q332" s="142"/>
      <c r="R332" s="143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3"/>
      <c r="AC332" s="142"/>
      <c r="AD332" s="143"/>
      <c r="AE332" s="142"/>
      <c r="AF332" s="143"/>
    </row>
    <row r="333" spans="1:32" ht="15.75" customHeight="1" x14ac:dyDescent="0.2">
      <c r="A333" s="135"/>
      <c r="B333" s="155"/>
      <c r="C333" s="135"/>
      <c r="D333" s="136"/>
      <c r="E333" s="136"/>
      <c r="F333" s="182"/>
      <c r="G333" s="163"/>
      <c r="H333" s="138"/>
      <c r="I333" s="138"/>
      <c r="J333" s="139"/>
      <c r="K333" s="164"/>
      <c r="L333" s="240"/>
      <c r="M333" s="241"/>
      <c r="N333" s="136"/>
      <c r="O333" s="139"/>
      <c r="P333" s="142"/>
      <c r="Q333" s="142"/>
      <c r="R333" s="143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3"/>
      <c r="AC333" s="142"/>
      <c r="AD333" s="143"/>
      <c r="AE333" s="142"/>
      <c r="AF333" s="143"/>
    </row>
    <row r="334" spans="1:32" ht="15.75" customHeight="1" x14ac:dyDescent="0.2">
      <c r="A334" s="135"/>
      <c r="B334" s="155"/>
      <c r="C334" s="135"/>
      <c r="D334" s="136"/>
      <c r="E334" s="136"/>
      <c r="F334" s="182"/>
      <c r="G334" s="163"/>
      <c r="H334" s="138"/>
      <c r="I334" s="138"/>
      <c r="J334" s="139"/>
      <c r="K334" s="164"/>
      <c r="L334" s="240"/>
      <c r="M334" s="241"/>
      <c r="N334" s="136"/>
      <c r="O334" s="139"/>
      <c r="P334" s="142"/>
      <c r="Q334" s="142"/>
      <c r="R334" s="143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3"/>
      <c r="AC334" s="142"/>
      <c r="AD334" s="143"/>
      <c r="AE334" s="142"/>
      <c r="AF334" s="143"/>
    </row>
    <row r="335" spans="1:32" ht="15.75" customHeight="1" x14ac:dyDescent="0.2">
      <c r="A335" s="135"/>
      <c r="B335" s="155"/>
      <c r="C335" s="135"/>
      <c r="D335" s="136"/>
      <c r="E335" s="136"/>
      <c r="F335" s="182"/>
      <c r="G335" s="163"/>
      <c r="H335" s="138"/>
      <c r="I335" s="138"/>
      <c r="J335" s="139"/>
      <c r="K335" s="164"/>
      <c r="L335" s="240"/>
      <c r="M335" s="241"/>
      <c r="N335" s="136"/>
      <c r="O335" s="139"/>
      <c r="P335" s="142"/>
      <c r="Q335" s="142"/>
      <c r="R335" s="143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3"/>
      <c r="AC335" s="142"/>
      <c r="AD335" s="143"/>
      <c r="AE335" s="142"/>
      <c r="AF335" s="143"/>
    </row>
    <row r="336" spans="1:32" ht="15.75" customHeight="1" x14ac:dyDescent="0.2">
      <c r="A336" s="135"/>
      <c r="B336" s="155"/>
      <c r="C336" s="135"/>
      <c r="D336" s="136"/>
      <c r="E336" s="136"/>
      <c r="F336" s="182"/>
      <c r="G336" s="163"/>
      <c r="H336" s="138"/>
      <c r="I336" s="138"/>
      <c r="J336" s="139"/>
      <c r="K336" s="164"/>
      <c r="L336" s="240"/>
      <c r="M336" s="241"/>
      <c r="N336" s="136"/>
      <c r="O336" s="139"/>
      <c r="P336" s="142"/>
      <c r="Q336" s="142"/>
      <c r="R336" s="143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3"/>
      <c r="AC336" s="142"/>
      <c r="AD336" s="143"/>
      <c r="AE336" s="142"/>
      <c r="AF336" s="143"/>
    </row>
    <row r="337" spans="1:32" ht="15.75" customHeight="1" x14ac:dyDescent="0.2">
      <c r="A337" s="135"/>
      <c r="B337" s="155"/>
      <c r="C337" s="135"/>
      <c r="D337" s="136"/>
      <c r="E337" s="136"/>
      <c r="F337" s="182"/>
      <c r="G337" s="163"/>
      <c r="H337" s="138"/>
      <c r="I337" s="138"/>
      <c r="J337" s="139"/>
      <c r="K337" s="164"/>
      <c r="L337" s="240"/>
      <c r="M337" s="241"/>
      <c r="N337" s="136"/>
      <c r="O337" s="139"/>
      <c r="P337" s="142"/>
      <c r="Q337" s="142"/>
      <c r="R337" s="143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3"/>
      <c r="AC337" s="142"/>
      <c r="AD337" s="143"/>
      <c r="AE337" s="142"/>
      <c r="AF337" s="143"/>
    </row>
    <row r="338" spans="1:32" ht="15.75" customHeight="1" x14ac:dyDescent="0.2">
      <c r="A338" s="135"/>
      <c r="B338" s="155"/>
      <c r="C338" s="135"/>
      <c r="D338" s="136"/>
      <c r="E338" s="136"/>
      <c r="F338" s="182"/>
      <c r="G338" s="163"/>
      <c r="H338" s="138"/>
      <c r="I338" s="138"/>
      <c r="J338" s="139"/>
      <c r="K338" s="164"/>
      <c r="L338" s="240"/>
      <c r="M338" s="241"/>
      <c r="N338" s="136"/>
      <c r="O338" s="139"/>
      <c r="P338" s="142"/>
      <c r="Q338" s="142"/>
      <c r="R338" s="143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3"/>
      <c r="AC338" s="142"/>
      <c r="AD338" s="143"/>
      <c r="AE338" s="142"/>
      <c r="AF338" s="143"/>
    </row>
    <row r="339" spans="1:32" ht="15.75" customHeight="1" x14ac:dyDescent="0.2">
      <c r="A339" s="135"/>
      <c r="B339" s="155"/>
      <c r="C339" s="135"/>
      <c r="D339" s="136"/>
      <c r="E339" s="136"/>
      <c r="F339" s="182"/>
      <c r="G339" s="163"/>
      <c r="H339" s="138"/>
      <c r="I339" s="138"/>
      <c r="J339" s="139"/>
      <c r="K339" s="164"/>
      <c r="L339" s="240"/>
      <c r="M339" s="241"/>
      <c r="N339" s="136"/>
      <c r="O339" s="139"/>
      <c r="P339" s="142"/>
      <c r="Q339" s="142"/>
      <c r="R339" s="143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3"/>
      <c r="AC339" s="142"/>
      <c r="AD339" s="143"/>
      <c r="AE339" s="142"/>
      <c r="AF339" s="143"/>
    </row>
    <row r="340" spans="1:32" ht="15.75" customHeight="1" x14ac:dyDescent="0.2">
      <c r="A340" s="135"/>
      <c r="B340" s="155"/>
      <c r="C340" s="135"/>
      <c r="D340" s="136"/>
      <c r="E340" s="136"/>
      <c r="F340" s="182"/>
      <c r="G340" s="163"/>
      <c r="H340" s="138"/>
      <c r="I340" s="138"/>
      <c r="J340" s="139"/>
      <c r="K340" s="164"/>
      <c r="L340" s="240"/>
      <c r="M340" s="241"/>
      <c r="N340" s="136"/>
      <c r="O340" s="139"/>
      <c r="P340" s="142"/>
      <c r="Q340" s="142"/>
      <c r="R340" s="143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3"/>
      <c r="AC340" s="142"/>
      <c r="AD340" s="143"/>
      <c r="AE340" s="142"/>
      <c r="AF340" s="143"/>
    </row>
    <row r="341" spans="1:32" ht="15.75" customHeight="1" x14ac:dyDescent="0.2">
      <c r="A341" s="135"/>
      <c r="B341" s="155"/>
      <c r="C341" s="135"/>
      <c r="D341" s="136"/>
      <c r="E341" s="136"/>
      <c r="F341" s="182"/>
      <c r="G341" s="163"/>
      <c r="H341" s="138"/>
      <c r="I341" s="138"/>
      <c r="J341" s="139"/>
      <c r="K341" s="164"/>
      <c r="L341" s="240"/>
      <c r="M341" s="241"/>
      <c r="N341" s="136"/>
      <c r="O341" s="139"/>
      <c r="P341" s="142"/>
      <c r="Q341" s="142"/>
      <c r="R341" s="143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3"/>
      <c r="AC341" s="142"/>
      <c r="AD341" s="143"/>
      <c r="AE341" s="142"/>
      <c r="AF341" s="143"/>
    </row>
    <row r="342" spans="1:32" ht="15.75" customHeight="1" x14ac:dyDescent="0.2">
      <c r="A342" s="135"/>
      <c r="B342" s="155"/>
      <c r="C342" s="135"/>
      <c r="D342" s="136"/>
      <c r="E342" s="136"/>
      <c r="F342" s="182"/>
      <c r="G342" s="163"/>
      <c r="H342" s="138"/>
      <c r="I342" s="138"/>
      <c r="J342" s="139"/>
      <c r="K342" s="164"/>
      <c r="L342" s="240"/>
      <c r="M342" s="241"/>
      <c r="N342" s="136"/>
      <c r="O342" s="139"/>
      <c r="P342" s="142"/>
      <c r="Q342" s="142"/>
      <c r="R342" s="143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3"/>
      <c r="AC342" s="142"/>
      <c r="AD342" s="143"/>
      <c r="AE342" s="142"/>
      <c r="AF342" s="143"/>
    </row>
    <row r="343" spans="1:32" ht="15.75" customHeight="1" x14ac:dyDescent="0.2">
      <c r="A343" s="135"/>
      <c r="B343" s="155"/>
      <c r="C343" s="135"/>
      <c r="D343" s="136"/>
      <c r="E343" s="136"/>
      <c r="F343" s="182"/>
      <c r="G343" s="163"/>
      <c r="H343" s="138"/>
      <c r="I343" s="138"/>
      <c r="J343" s="139"/>
      <c r="K343" s="164"/>
      <c r="L343" s="240"/>
      <c r="M343" s="241"/>
      <c r="N343" s="136"/>
      <c r="O343" s="139"/>
      <c r="P343" s="142"/>
      <c r="Q343" s="142"/>
      <c r="R343" s="143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3"/>
      <c r="AC343" s="142"/>
      <c r="AD343" s="143"/>
      <c r="AE343" s="142"/>
      <c r="AF343" s="143"/>
    </row>
    <row r="344" spans="1:32" ht="15.75" customHeight="1" x14ac:dyDescent="0.2">
      <c r="A344" s="135"/>
      <c r="B344" s="155"/>
      <c r="C344" s="135"/>
      <c r="D344" s="136"/>
      <c r="E344" s="136"/>
      <c r="F344" s="182"/>
      <c r="G344" s="163"/>
      <c r="H344" s="138"/>
      <c r="I344" s="138"/>
      <c r="J344" s="139"/>
      <c r="K344" s="164"/>
      <c r="L344" s="240"/>
      <c r="M344" s="241"/>
      <c r="N344" s="136"/>
      <c r="O344" s="139"/>
      <c r="P344" s="142"/>
      <c r="Q344" s="142"/>
      <c r="R344" s="143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3"/>
      <c r="AC344" s="142"/>
      <c r="AD344" s="143"/>
      <c r="AE344" s="142"/>
      <c r="AF344" s="143"/>
    </row>
    <row r="345" spans="1:32" ht="15.75" customHeight="1" x14ac:dyDescent="0.2">
      <c r="A345" s="135"/>
      <c r="B345" s="155"/>
      <c r="C345" s="135"/>
      <c r="D345" s="136"/>
      <c r="E345" s="136"/>
      <c r="F345" s="182"/>
      <c r="G345" s="163"/>
      <c r="H345" s="138"/>
      <c r="I345" s="138"/>
      <c r="J345" s="139"/>
      <c r="K345" s="164"/>
      <c r="L345" s="240"/>
      <c r="M345" s="241"/>
      <c r="N345" s="136"/>
      <c r="O345" s="139"/>
      <c r="P345" s="142"/>
      <c r="Q345" s="142"/>
      <c r="R345" s="143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3"/>
      <c r="AC345" s="142"/>
      <c r="AD345" s="143"/>
      <c r="AE345" s="142"/>
      <c r="AF345" s="143"/>
    </row>
    <row r="346" spans="1:32" ht="15.75" customHeight="1" x14ac:dyDescent="0.2">
      <c r="A346" s="135"/>
      <c r="B346" s="155"/>
      <c r="C346" s="135"/>
      <c r="D346" s="136"/>
      <c r="E346" s="136"/>
      <c r="F346" s="182"/>
      <c r="G346" s="163"/>
      <c r="H346" s="138"/>
      <c r="I346" s="138"/>
      <c r="J346" s="139"/>
      <c r="K346" s="164"/>
      <c r="L346" s="240"/>
      <c r="M346" s="241"/>
      <c r="N346" s="136"/>
      <c r="O346" s="139"/>
      <c r="P346" s="142"/>
      <c r="Q346" s="142"/>
      <c r="R346" s="143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3"/>
      <c r="AC346" s="142"/>
      <c r="AD346" s="143"/>
      <c r="AE346" s="142"/>
      <c r="AF346" s="143"/>
    </row>
    <row r="347" spans="1:32" ht="15.75" customHeight="1" x14ac:dyDescent="0.2">
      <c r="A347" s="135"/>
      <c r="B347" s="155"/>
      <c r="C347" s="135"/>
      <c r="D347" s="136"/>
      <c r="E347" s="136"/>
      <c r="F347" s="182"/>
      <c r="G347" s="163"/>
      <c r="H347" s="138"/>
      <c r="I347" s="138"/>
      <c r="J347" s="139"/>
      <c r="K347" s="164"/>
      <c r="L347" s="240"/>
      <c r="M347" s="241"/>
      <c r="N347" s="136"/>
      <c r="O347" s="139"/>
      <c r="P347" s="142"/>
      <c r="Q347" s="142"/>
      <c r="R347" s="143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3"/>
      <c r="AC347" s="142"/>
      <c r="AD347" s="143"/>
      <c r="AE347" s="142"/>
      <c r="AF347" s="143"/>
    </row>
    <row r="348" spans="1:32" ht="15.75" customHeight="1" x14ac:dyDescent="0.2">
      <c r="A348" s="135"/>
      <c r="B348" s="155"/>
      <c r="C348" s="135"/>
      <c r="D348" s="136"/>
      <c r="E348" s="136"/>
      <c r="F348" s="182"/>
      <c r="G348" s="163"/>
      <c r="H348" s="138"/>
      <c r="I348" s="138"/>
      <c r="J348" s="139"/>
      <c r="K348" s="164"/>
      <c r="L348" s="240"/>
      <c r="M348" s="241"/>
      <c r="N348" s="136"/>
      <c r="O348" s="139"/>
      <c r="P348" s="142"/>
      <c r="Q348" s="142"/>
      <c r="R348" s="143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3"/>
      <c r="AC348" s="142"/>
      <c r="AD348" s="143"/>
      <c r="AE348" s="142"/>
      <c r="AF348" s="143"/>
    </row>
    <row r="349" spans="1:32" ht="15.75" customHeight="1" x14ac:dyDescent="0.2">
      <c r="A349" s="135"/>
      <c r="B349" s="155"/>
      <c r="C349" s="135"/>
      <c r="D349" s="136"/>
      <c r="E349" s="136"/>
      <c r="F349" s="182"/>
      <c r="G349" s="163"/>
      <c r="H349" s="138"/>
      <c r="I349" s="138"/>
      <c r="J349" s="139"/>
      <c r="K349" s="164"/>
      <c r="L349" s="240"/>
      <c r="M349" s="241"/>
      <c r="N349" s="136"/>
      <c r="O349" s="139"/>
      <c r="P349" s="142"/>
      <c r="Q349" s="142"/>
      <c r="R349" s="143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3"/>
      <c r="AC349" s="142"/>
      <c r="AD349" s="143"/>
      <c r="AE349" s="142"/>
      <c r="AF349" s="143"/>
    </row>
    <row r="350" spans="1:32" ht="15.75" customHeight="1" x14ac:dyDescent="0.2">
      <c r="A350" s="135"/>
      <c r="B350" s="155"/>
      <c r="C350" s="135"/>
      <c r="D350" s="136"/>
      <c r="E350" s="136"/>
      <c r="F350" s="182"/>
      <c r="G350" s="163"/>
      <c r="H350" s="138"/>
      <c r="I350" s="138"/>
      <c r="J350" s="139"/>
      <c r="K350" s="164"/>
      <c r="L350" s="240"/>
      <c r="M350" s="241"/>
      <c r="N350" s="136"/>
      <c r="O350" s="139"/>
      <c r="P350" s="142"/>
      <c r="Q350" s="142"/>
      <c r="R350" s="143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3"/>
      <c r="AC350" s="142"/>
      <c r="AD350" s="143"/>
      <c r="AE350" s="142"/>
      <c r="AF350" s="143"/>
    </row>
    <row r="351" spans="1:32" ht="15.75" customHeight="1" x14ac:dyDescent="0.2">
      <c r="A351" s="135"/>
      <c r="B351" s="155"/>
      <c r="C351" s="135"/>
      <c r="D351" s="136"/>
      <c r="E351" s="136"/>
      <c r="F351" s="182"/>
      <c r="G351" s="163"/>
      <c r="H351" s="138"/>
      <c r="I351" s="138"/>
      <c r="J351" s="139"/>
      <c r="K351" s="164"/>
      <c r="L351" s="240"/>
      <c r="M351" s="241"/>
      <c r="N351" s="136"/>
      <c r="O351" s="139"/>
      <c r="P351" s="142"/>
      <c r="Q351" s="142"/>
      <c r="R351" s="143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3"/>
      <c r="AC351" s="142"/>
      <c r="AD351" s="143"/>
      <c r="AE351" s="142"/>
      <c r="AF351" s="143"/>
    </row>
    <row r="352" spans="1:32" ht="15.75" customHeight="1" x14ac:dyDescent="0.2">
      <c r="A352" s="135"/>
      <c r="B352" s="155"/>
      <c r="C352" s="135"/>
      <c r="D352" s="136"/>
      <c r="E352" s="136"/>
      <c r="F352" s="182"/>
      <c r="G352" s="163"/>
      <c r="H352" s="138"/>
      <c r="I352" s="138"/>
      <c r="J352" s="139"/>
      <c r="K352" s="164"/>
      <c r="L352" s="240"/>
      <c r="M352" s="241"/>
      <c r="N352" s="136"/>
      <c r="O352" s="139"/>
      <c r="P352" s="142"/>
      <c r="Q352" s="142"/>
      <c r="R352" s="143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3"/>
      <c r="AC352" s="142"/>
      <c r="AD352" s="143"/>
      <c r="AE352" s="142"/>
      <c r="AF352" s="143"/>
    </row>
    <row r="353" spans="1:32" ht="15.75" customHeight="1" x14ac:dyDescent="0.2">
      <c r="A353" s="135"/>
      <c r="B353" s="155"/>
      <c r="C353" s="135"/>
      <c r="D353" s="136"/>
      <c r="E353" s="136"/>
      <c r="F353" s="182"/>
      <c r="G353" s="163"/>
      <c r="H353" s="138"/>
      <c r="I353" s="138"/>
      <c r="J353" s="139"/>
      <c r="K353" s="164"/>
      <c r="L353" s="240"/>
      <c r="M353" s="241"/>
      <c r="N353" s="136"/>
      <c r="O353" s="139"/>
      <c r="P353" s="142"/>
      <c r="Q353" s="142"/>
      <c r="R353" s="143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3"/>
      <c r="AC353" s="142"/>
      <c r="AD353" s="143"/>
      <c r="AE353" s="142"/>
      <c r="AF353" s="143"/>
    </row>
    <row r="354" spans="1:32" ht="15.75" customHeight="1" x14ac:dyDescent="0.2">
      <c r="A354" s="135"/>
      <c r="B354" s="155"/>
      <c r="C354" s="135"/>
      <c r="D354" s="136"/>
      <c r="E354" s="136"/>
      <c r="F354" s="182"/>
      <c r="G354" s="163"/>
      <c r="H354" s="138"/>
      <c r="I354" s="138"/>
      <c r="J354" s="139"/>
      <c r="K354" s="164"/>
      <c r="L354" s="240"/>
      <c r="M354" s="241"/>
      <c r="N354" s="136"/>
      <c r="O354" s="139"/>
      <c r="P354" s="142"/>
      <c r="Q354" s="142"/>
      <c r="R354" s="143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3"/>
      <c r="AC354" s="142"/>
      <c r="AD354" s="143"/>
      <c r="AE354" s="142"/>
      <c r="AF354" s="143"/>
    </row>
    <row r="355" spans="1:32" ht="15.75" customHeight="1" x14ac:dyDescent="0.2">
      <c r="A355" s="135"/>
      <c r="B355" s="155"/>
      <c r="C355" s="135"/>
      <c r="D355" s="136"/>
      <c r="E355" s="136"/>
      <c r="F355" s="182"/>
      <c r="G355" s="163"/>
      <c r="H355" s="138"/>
      <c r="I355" s="138"/>
      <c r="J355" s="139"/>
      <c r="K355" s="164"/>
      <c r="L355" s="240"/>
      <c r="M355" s="241"/>
      <c r="N355" s="136"/>
      <c r="O355" s="139"/>
      <c r="P355" s="142"/>
      <c r="Q355" s="142"/>
      <c r="R355" s="143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3"/>
      <c r="AC355" s="142"/>
      <c r="AD355" s="143"/>
      <c r="AE355" s="142"/>
      <c r="AF355" s="143"/>
    </row>
    <row r="356" spans="1:32" ht="15.75" customHeight="1" x14ac:dyDescent="0.2">
      <c r="A356" s="135"/>
      <c r="B356" s="155"/>
      <c r="C356" s="135"/>
      <c r="D356" s="136"/>
      <c r="E356" s="136"/>
      <c r="F356" s="182"/>
      <c r="G356" s="163"/>
      <c r="H356" s="138"/>
      <c r="I356" s="138"/>
      <c r="J356" s="139"/>
      <c r="K356" s="164"/>
      <c r="L356" s="240"/>
      <c r="M356" s="241"/>
      <c r="N356" s="136"/>
      <c r="O356" s="139"/>
      <c r="P356" s="142"/>
      <c r="Q356" s="142"/>
      <c r="R356" s="143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3"/>
      <c r="AC356" s="142"/>
      <c r="AD356" s="143"/>
      <c r="AE356" s="142"/>
      <c r="AF356" s="143"/>
    </row>
    <row r="357" spans="1:32" ht="15.75" customHeight="1" x14ac:dyDescent="0.2">
      <c r="A357" s="135"/>
      <c r="B357" s="155"/>
      <c r="C357" s="135"/>
      <c r="D357" s="136"/>
      <c r="E357" s="136"/>
      <c r="F357" s="182"/>
      <c r="G357" s="163"/>
      <c r="H357" s="138"/>
      <c r="I357" s="138"/>
      <c r="J357" s="139"/>
      <c r="K357" s="164"/>
      <c r="L357" s="240"/>
      <c r="M357" s="241"/>
      <c r="N357" s="136"/>
      <c r="O357" s="139"/>
      <c r="P357" s="142"/>
      <c r="Q357" s="142"/>
      <c r="R357" s="143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3"/>
      <c r="AC357" s="142"/>
      <c r="AD357" s="143"/>
      <c r="AE357" s="142"/>
      <c r="AF357" s="143"/>
    </row>
    <row r="358" spans="1:32" ht="15.75" customHeight="1" x14ac:dyDescent="0.2">
      <c r="A358" s="135"/>
      <c r="B358" s="155"/>
      <c r="C358" s="135"/>
      <c r="D358" s="136"/>
      <c r="E358" s="136"/>
      <c r="F358" s="182"/>
      <c r="G358" s="163"/>
      <c r="H358" s="138"/>
      <c r="I358" s="138"/>
      <c r="J358" s="139"/>
      <c r="K358" s="164"/>
      <c r="L358" s="240"/>
      <c r="M358" s="241"/>
      <c r="N358" s="136"/>
      <c r="O358" s="139"/>
      <c r="P358" s="142"/>
      <c r="Q358" s="142"/>
      <c r="R358" s="143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3"/>
      <c r="AC358" s="142"/>
      <c r="AD358" s="143"/>
      <c r="AE358" s="142"/>
      <c r="AF358" s="143"/>
    </row>
    <row r="359" spans="1:32" ht="15.75" customHeight="1" x14ac:dyDescent="0.2">
      <c r="A359" s="135"/>
      <c r="B359" s="155"/>
      <c r="C359" s="135"/>
      <c r="D359" s="136"/>
      <c r="E359" s="136"/>
      <c r="F359" s="182"/>
      <c r="G359" s="163"/>
      <c r="H359" s="138"/>
      <c r="I359" s="138"/>
      <c r="J359" s="139"/>
      <c r="K359" s="164"/>
      <c r="L359" s="240"/>
      <c r="M359" s="241"/>
      <c r="N359" s="136"/>
      <c r="O359" s="139"/>
      <c r="P359" s="142"/>
      <c r="Q359" s="142"/>
      <c r="R359" s="143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3"/>
      <c r="AC359" s="142"/>
      <c r="AD359" s="143"/>
      <c r="AE359" s="142"/>
      <c r="AF359" s="143"/>
    </row>
    <row r="360" spans="1:32" ht="15.75" customHeight="1" x14ac:dyDescent="0.2">
      <c r="A360" s="135"/>
      <c r="B360" s="155"/>
      <c r="C360" s="135"/>
      <c r="D360" s="136"/>
      <c r="E360" s="136"/>
      <c r="F360" s="182"/>
      <c r="G360" s="163"/>
      <c r="H360" s="138"/>
      <c r="I360" s="138"/>
      <c r="J360" s="139"/>
      <c r="K360" s="164"/>
      <c r="L360" s="240"/>
      <c r="M360" s="241"/>
      <c r="N360" s="136"/>
      <c r="O360" s="139"/>
      <c r="P360" s="142"/>
      <c r="Q360" s="142"/>
      <c r="R360" s="143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3"/>
      <c r="AC360" s="142"/>
      <c r="AD360" s="143"/>
      <c r="AE360" s="142"/>
      <c r="AF360" s="143"/>
    </row>
    <row r="361" spans="1:32" ht="15.75" customHeight="1" x14ac:dyDescent="0.2">
      <c r="A361" s="135"/>
      <c r="B361" s="155"/>
      <c r="C361" s="135"/>
      <c r="D361" s="136"/>
      <c r="E361" s="136"/>
      <c r="F361" s="182"/>
      <c r="G361" s="163"/>
      <c r="H361" s="138"/>
      <c r="I361" s="138"/>
      <c r="J361" s="139"/>
      <c r="K361" s="164"/>
      <c r="L361" s="240"/>
      <c r="M361" s="241"/>
      <c r="N361" s="136"/>
      <c r="O361" s="139"/>
      <c r="P361" s="142"/>
      <c r="Q361" s="142"/>
      <c r="R361" s="143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3"/>
      <c r="AC361" s="142"/>
      <c r="AD361" s="143"/>
      <c r="AE361" s="142"/>
      <c r="AF361" s="143"/>
    </row>
    <row r="362" spans="1:32" ht="15.75" customHeight="1" x14ac:dyDescent="0.2">
      <c r="A362" s="135"/>
      <c r="B362" s="155"/>
      <c r="C362" s="135"/>
      <c r="D362" s="136"/>
      <c r="E362" s="136"/>
      <c r="F362" s="182"/>
      <c r="G362" s="163"/>
      <c r="H362" s="138"/>
      <c r="I362" s="138"/>
      <c r="J362" s="139"/>
      <c r="K362" s="164"/>
      <c r="L362" s="240"/>
      <c r="M362" s="241"/>
      <c r="N362" s="136"/>
      <c r="O362" s="139"/>
      <c r="P362" s="142"/>
      <c r="Q362" s="142"/>
      <c r="R362" s="143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3"/>
      <c r="AC362" s="142"/>
      <c r="AD362" s="143"/>
      <c r="AE362" s="142"/>
      <c r="AF362" s="143"/>
    </row>
    <row r="363" spans="1:32" ht="15.75" customHeight="1" x14ac:dyDescent="0.2">
      <c r="A363" s="135"/>
      <c r="B363" s="155"/>
      <c r="C363" s="135"/>
      <c r="D363" s="136"/>
      <c r="E363" s="136"/>
      <c r="F363" s="182"/>
      <c r="G363" s="163"/>
      <c r="H363" s="138"/>
      <c r="I363" s="138"/>
      <c r="J363" s="139"/>
      <c r="K363" s="164"/>
      <c r="L363" s="240"/>
      <c r="M363" s="241"/>
      <c r="N363" s="136"/>
      <c r="O363" s="139"/>
      <c r="P363" s="142"/>
      <c r="Q363" s="142"/>
      <c r="R363" s="143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3"/>
      <c r="AC363" s="142"/>
      <c r="AD363" s="143"/>
      <c r="AE363" s="142"/>
      <c r="AF363" s="143"/>
    </row>
    <row r="364" spans="1:32" ht="15.75" customHeight="1" x14ac:dyDescent="0.2">
      <c r="A364" s="135"/>
      <c r="B364" s="155"/>
      <c r="C364" s="135"/>
      <c r="D364" s="136"/>
      <c r="E364" s="136"/>
      <c r="F364" s="182"/>
      <c r="G364" s="163"/>
      <c r="H364" s="138"/>
      <c r="I364" s="138"/>
      <c r="J364" s="139"/>
      <c r="K364" s="164"/>
      <c r="L364" s="240"/>
      <c r="M364" s="241"/>
      <c r="N364" s="136"/>
      <c r="O364" s="139"/>
      <c r="P364" s="142"/>
      <c r="Q364" s="142"/>
      <c r="R364" s="143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3"/>
      <c r="AC364" s="142"/>
      <c r="AD364" s="143"/>
      <c r="AE364" s="142"/>
      <c r="AF364" s="143"/>
    </row>
    <row r="365" spans="1:32" ht="15.75" customHeight="1" x14ac:dyDescent="0.2">
      <c r="A365" s="135"/>
      <c r="B365" s="155"/>
      <c r="C365" s="135"/>
      <c r="D365" s="136"/>
      <c r="E365" s="136"/>
      <c r="F365" s="182"/>
      <c r="G365" s="163"/>
      <c r="H365" s="138"/>
      <c r="I365" s="138"/>
      <c r="J365" s="139"/>
      <c r="K365" s="164"/>
      <c r="L365" s="240"/>
      <c r="M365" s="241"/>
      <c r="N365" s="136"/>
      <c r="O365" s="139"/>
      <c r="P365" s="142"/>
      <c r="Q365" s="142"/>
      <c r="R365" s="143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3"/>
      <c r="AC365" s="142"/>
      <c r="AD365" s="143"/>
      <c r="AE365" s="142"/>
      <c r="AF365" s="143"/>
    </row>
    <row r="366" spans="1:32" ht="15.75" customHeight="1" x14ac:dyDescent="0.2">
      <c r="A366" s="135"/>
      <c r="B366" s="155"/>
      <c r="C366" s="135"/>
      <c r="D366" s="136"/>
      <c r="E366" s="136"/>
      <c r="F366" s="182"/>
      <c r="G366" s="163"/>
      <c r="H366" s="138"/>
      <c r="I366" s="138"/>
      <c r="J366" s="139"/>
      <c r="K366" s="164"/>
      <c r="L366" s="240"/>
      <c r="M366" s="241"/>
      <c r="N366" s="136"/>
      <c r="O366" s="139"/>
      <c r="P366" s="142"/>
      <c r="Q366" s="142"/>
      <c r="R366" s="143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3"/>
      <c r="AC366" s="142"/>
      <c r="AD366" s="143"/>
      <c r="AE366" s="142"/>
      <c r="AF366" s="143"/>
    </row>
    <row r="367" spans="1:32" ht="15.75" customHeight="1" x14ac:dyDescent="0.2">
      <c r="A367" s="135"/>
      <c r="B367" s="155"/>
      <c r="C367" s="135"/>
      <c r="D367" s="136"/>
      <c r="E367" s="136"/>
      <c r="F367" s="182"/>
      <c r="G367" s="163"/>
      <c r="H367" s="138"/>
      <c r="I367" s="138"/>
      <c r="J367" s="139"/>
      <c r="K367" s="164"/>
      <c r="L367" s="240"/>
      <c r="M367" s="241"/>
      <c r="N367" s="136"/>
      <c r="O367" s="139"/>
      <c r="P367" s="142"/>
      <c r="Q367" s="142"/>
      <c r="R367" s="143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3"/>
      <c r="AC367" s="142"/>
      <c r="AD367" s="143"/>
      <c r="AE367" s="142"/>
      <c r="AF367" s="143"/>
    </row>
    <row r="368" spans="1:32" ht="15.75" customHeight="1" x14ac:dyDescent="0.2">
      <c r="A368" s="135"/>
      <c r="B368" s="155"/>
      <c r="C368" s="135"/>
      <c r="D368" s="136"/>
      <c r="E368" s="136"/>
      <c r="F368" s="182"/>
      <c r="G368" s="163"/>
      <c r="H368" s="138"/>
      <c r="I368" s="138"/>
      <c r="J368" s="139"/>
      <c r="K368" s="164"/>
      <c r="L368" s="240"/>
      <c r="M368" s="241"/>
      <c r="N368" s="136"/>
      <c r="O368" s="139"/>
      <c r="P368" s="142"/>
      <c r="Q368" s="142"/>
      <c r="R368" s="143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3"/>
      <c r="AC368" s="142"/>
      <c r="AD368" s="143"/>
      <c r="AE368" s="142"/>
      <c r="AF368" s="143"/>
    </row>
    <row r="369" spans="1:32" ht="15.75" customHeight="1" x14ac:dyDescent="0.2">
      <c r="A369" s="135"/>
      <c r="B369" s="155"/>
      <c r="C369" s="135"/>
      <c r="D369" s="136"/>
      <c r="E369" s="136"/>
      <c r="F369" s="182"/>
      <c r="G369" s="163"/>
      <c r="H369" s="138"/>
      <c r="I369" s="138"/>
      <c r="J369" s="139"/>
      <c r="K369" s="164"/>
      <c r="L369" s="240"/>
      <c r="M369" s="241"/>
      <c r="N369" s="136"/>
      <c r="O369" s="139"/>
      <c r="P369" s="142"/>
      <c r="Q369" s="142"/>
      <c r="R369" s="143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3"/>
      <c r="AC369" s="142"/>
      <c r="AD369" s="143"/>
      <c r="AE369" s="142"/>
      <c r="AF369" s="143"/>
    </row>
    <row r="370" spans="1:32" ht="15.75" customHeight="1" x14ac:dyDescent="0.2">
      <c r="A370" s="135"/>
      <c r="B370" s="155"/>
      <c r="C370" s="135"/>
      <c r="D370" s="136"/>
      <c r="E370" s="136"/>
      <c r="F370" s="182"/>
      <c r="G370" s="163"/>
      <c r="H370" s="138"/>
      <c r="I370" s="138"/>
      <c r="J370" s="139"/>
      <c r="K370" s="164"/>
      <c r="L370" s="240"/>
      <c r="M370" s="241"/>
      <c r="N370" s="136"/>
      <c r="O370" s="139"/>
      <c r="P370" s="142"/>
      <c r="Q370" s="142"/>
      <c r="R370" s="143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3"/>
      <c r="AC370" s="142"/>
      <c r="AD370" s="143"/>
      <c r="AE370" s="142"/>
      <c r="AF370" s="143"/>
    </row>
    <row r="371" spans="1:32" ht="15.75" customHeight="1" x14ac:dyDescent="0.2">
      <c r="A371" s="135"/>
      <c r="B371" s="155"/>
      <c r="C371" s="135"/>
      <c r="D371" s="136"/>
      <c r="E371" s="136"/>
      <c r="F371" s="182"/>
      <c r="G371" s="163"/>
      <c r="H371" s="138"/>
      <c r="I371" s="138"/>
      <c r="J371" s="139"/>
      <c r="K371" s="164"/>
      <c r="L371" s="240"/>
      <c r="M371" s="241"/>
      <c r="N371" s="136"/>
      <c r="O371" s="139"/>
      <c r="P371" s="142"/>
      <c r="Q371" s="142"/>
      <c r="R371" s="143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3"/>
      <c r="AC371" s="142"/>
      <c r="AD371" s="143"/>
      <c r="AE371" s="142"/>
      <c r="AF371" s="143"/>
    </row>
    <row r="372" spans="1:32" ht="15.75" customHeight="1" x14ac:dyDescent="0.2">
      <c r="A372" s="135"/>
      <c r="B372" s="155"/>
      <c r="C372" s="135"/>
      <c r="D372" s="136"/>
      <c r="E372" s="136"/>
      <c r="F372" s="182"/>
      <c r="G372" s="163"/>
      <c r="H372" s="138"/>
      <c r="I372" s="138"/>
      <c r="J372" s="139"/>
      <c r="K372" s="164"/>
      <c r="L372" s="240"/>
      <c r="M372" s="241"/>
      <c r="N372" s="136"/>
      <c r="O372" s="139"/>
      <c r="P372" s="142"/>
      <c r="Q372" s="142"/>
      <c r="R372" s="143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3"/>
      <c r="AC372" s="142"/>
      <c r="AD372" s="143"/>
      <c r="AE372" s="142"/>
      <c r="AF372" s="143"/>
    </row>
    <row r="373" spans="1:32" ht="15.75" customHeight="1" x14ac:dyDescent="0.2">
      <c r="A373" s="135"/>
      <c r="B373" s="155"/>
      <c r="C373" s="135"/>
      <c r="D373" s="136"/>
      <c r="E373" s="136"/>
      <c r="F373" s="182"/>
      <c r="G373" s="163"/>
      <c r="H373" s="138"/>
      <c r="I373" s="138"/>
      <c r="J373" s="139"/>
      <c r="K373" s="164"/>
      <c r="L373" s="240"/>
      <c r="M373" s="241"/>
      <c r="N373" s="136"/>
      <c r="O373" s="139"/>
      <c r="P373" s="142"/>
      <c r="Q373" s="142"/>
      <c r="R373" s="143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3"/>
      <c r="AC373" s="142"/>
      <c r="AD373" s="143"/>
      <c r="AE373" s="142"/>
      <c r="AF373" s="143"/>
    </row>
    <row r="374" spans="1:32" ht="15.75" customHeight="1" x14ac:dyDescent="0.2">
      <c r="A374" s="135"/>
      <c r="B374" s="155"/>
      <c r="C374" s="135"/>
      <c r="D374" s="136"/>
      <c r="E374" s="136"/>
      <c r="F374" s="182"/>
      <c r="G374" s="163"/>
      <c r="H374" s="138"/>
      <c r="I374" s="138"/>
      <c r="J374" s="139"/>
      <c r="K374" s="164"/>
      <c r="L374" s="240"/>
      <c r="M374" s="241"/>
      <c r="N374" s="136"/>
      <c r="O374" s="139"/>
      <c r="P374" s="142"/>
      <c r="Q374" s="142"/>
      <c r="R374" s="143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3"/>
      <c r="AC374" s="142"/>
      <c r="AD374" s="143"/>
      <c r="AE374" s="142"/>
      <c r="AF374" s="143"/>
    </row>
    <row r="375" spans="1:32" ht="15.75" customHeight="1" x14ac:dyDescent="0.2">
      <c r="A375" s="135"/>
      <c r="B375" s="155"/>
      <c r="C375" s="135"/>
      <c r="D375" s="136"/>
      <c r="E375" s="136"/>
      <c r="F375" s="182"/>
      <c r="G375" s="163"/>
      <c r="H375" s="138"/>
      <c r="I375" s="138"/>
      <c r="J375" s="139"/>
      <c r="K375" s="164"/>
      <c r="L375" s="240"/>
      <c r="M375" s="241"/>
      <c r="N375" s="136"/>
      <c r="O375" s="139"/>
      <c r="P375" s="142"/>
      <c r="Q375" s="142"/>
      <c r="R375" s="143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3"/>
      <c r="AC375" s="142"/>
      <c r="AD375" s="143"/>
      <c r="AE375" s="142"/>
      <c r="AF375" s="143"/>
    </row>
    <row r="376" spans="1:32" ht="15.75" customHeight="1" x14ac:dyDescent="0.2">
      <c r="A376" s="135"/>
      <c r="B376" s="155"/>
      <c r="C376" s="135"/>
      <c r="D376" s="136"/>
      <c r="E376" s="136"/>
      <c r="F376" s="182"/>
      <c r="G376" s="163"/>
      <c r="H376" s="138"/>
      <c r="I376" s="138"/>
      <c r="J376" s="139"/>
      <c r="K376" s="164"/>
      <c r="L376" s="240"/>
      <c r="M376" s="241"/>
      <c r="N376" s="136"/>
      <c r="O376" s="139"/>
      <c r="P376" s="142"/>
      <c r="Q376" s="142"/>
      <c r="R376" s="143"/>
      <c r="S376" s="142"/>
      <c r="T376" s="142"/>
      <c r="U376" s="142"/>
      <c r="V376" s="142"/>
      <c r="W376" s="142"/>
      <c r="X376" s="142"/>
      <c r="Y376" s="142"/>
      <c r="Z376" s="142"/>
      <c r="AA376" s="142"/>
      <c r="AB376" s="143"/>
      <c r="AC376" s="142"/>
      <c r="AD376" s="143"/>
      <c r="AE376" s="142"/>
      <c r="AF376" s="143"/>
    </row>
    <row r="377" spans="1:32" ht="15.75" customHeight="1" x14ac:dyDescent="0.2">
      <c r="A377" s="135"/>
      <c r="B377" s="155"/>
      <c r="C377" s="135"/>
      <c r="D377" s="136"/>
      <c r="E377" s="136"/>
      <c r="F377" s="182"/>
      <c r="G377" s="163"/>
      <c r="H377" s="138"/>
      <c r="I377" s="138"/>
      <c r="J377" s="139"/>
      <c r="K377" s="164"/>
      <c r="L377" s="240"/>
      <c r="M377" s="241"/>
      <c r="N377" s="136"/>
      <c r="O377" s="139"/>
      <c r="P377" s="142"/>
      <c r="Q377" s="142"/>
      <c r="R377" s="143"/>
      <c r="S377" s="142"/>
      <c r="T377" s="142"/>
      <c r="U377" s="142"/>
      <c r="V377" s="142"/>
      <c r="W377" s="142"/>
      <c r="X377" s="142"/>
      <c r="Y377" s="142"/>
      <c r="Z377" s="142"/>
      <c r="AA377" s="142"/>
      <c r="AB377" s="143"/>
      <c r="AC377" s="142"/>
      <c r="AD377" s="143"/>
      <c r="AE377" s="142"/>
      <c r="AF377" s="143"/>
    </row>
    <row r="378" spans="1:32" ht="15.75" customHeight="1" x14ac:dyDescent="0.2">
      <c r="A378" s="135"/>
      <c r="B378" s="155"/>
      <c r="C378" s="135"/>
      <c r="D378" s="136"/>
      <c r="E378" s="136"/>
      <c r="F378" s="182"/>
      <c r="G378" s="163"/>
      <c r="H378" s="138"/>
      <c r="I378" s="138"/>
      <c r="J378" s="139"/>
      <c r="K378" s="164"/>
      <c r="L378" s="240"/>
      <c r="M378" s="241"/>
      <c r="N378" s="136"/>
      <c r="O378" s="139"/>
      <c r="P378" s="142"/>
      <c r="Q378" s="142"/>
      <c r="R378" s="143"/>
      <c r="S378" s="142"/>
      <c r="T378" s="142"/>
      <c r="U378" s="142"/>
      <c r="V378" s="142"/>
      <c r="W378" s="142"/>
      <c r="X378" s="142"/>
      <c r="Y378" s="142"/>
      <c r="Z378" s="142"/>
      <c r="AA378" s="142"/>
      <c r="AB378" s="143"/>
      <c r="AC378" s="142"/>
      <c r="AD378" s="143"/>
      <c r="AE378" s="142"/>
      <c r="AF378" s="143"/>
    </row>
    <row r="379" spans="1:32" ht="15.75" customHeight="1" x14ac:dyDescent="0.2">
      <c r="A379" s="135"/>
      <c r="B379" s="155"/>
      <c r="C379" s="135"/>
      <c r="D379" s="136"/>
      <c r="E379" s="136"/>
      <c r="F379" s="182"/>
      <c r="G379" s="163"/>
      <c r="H379" s="138"/>
      <c r="I379" s="138"/>
      <c r="J379" s="139"/>
      <c r="K379" s="164"/>
      <c r="L379" s="240"/>
      <c r="M379" s="241"/>
      <c r="N379" s="136"/>
      <c r="O379" s="139"/>
      <c r="P379" s="142"/>
      <c r="Q379" s="142"/>
      <c r="R379" s="143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3"/>
      <c r="AC379" s="142"/>
      <c r="AD379" s="143"/>
      <c r="AE379" s="142"/>
      <c r="AF379" s="143"/>
    </row>
    <row r="380" spans="1:32" ht="15.75" customHeight="1" x14ac:dyDescent="0.2">
      <c r="A380" s="135"/>
      <c r="B380" s="155"/>
      <c r="C380" s="135"/>
      <c r="D380" s="136"/>
      <c r="E380" s="136"/>
      <c r="F380" s="182"/>
      <c r="G380" s="163"/>
      <c r="H380" s="138"/>
      <c r="I380" s="138"/>
      <c r="J380" s="139"/>
      <c r="K380" s="164"/>
      <c r="L380" s="240"/>
      <c r="M380" s="241"/>
      <c r="N380" s="136"/>
      <c r="O380" s="139"/>
      <c r="P380" s="142"/>
      <c r="Q380" s="142"/>
      <c r="R380" s="143"/>
      <c r="S380" s="142"/>
      <c r="T380" s="142"/>
      <c r="U380" s="142"/>
      <c r="V380" s="142"/>
      <c r="W380" s="142"/>
      <c r="X380" s="142"/>
      <c r="Y380" s="142"/>
      <c r="Z380" s="142"/>
      <c r="AA380" s="142"/>
      <c r="AB380" s="143"/>
      <c r="AC380" s="142"/>
      <c r="AD380" s="143"/>
      <c r="AE380" s="142"/>
      <c r="AF380" s="143"/>
    </row>
    <row r="381" spans="1:32" ht="15.75" customHeight="1" x14ac:dyDescent="0.2">
      <c r="A381" s="135"/>
      <c r="B381" s="155"/>
      <c r="C381" s="135"/>
      <c r="D381" s="136"/>
      <c r="E381" s="136"/>
      <c r="F381" s="182"/>
      <c r="G381" s="163"/>
      <c r="H381" s="138"/>
      <c r="I381" s="138"/>
      <c r="J381" s="139"/>
      <c r="K381" s="164"/>
      <c r="L381" s="240"/>
      <c r="M381" s="241"/>
      <c r="N381" s="136"/>
      <c r="O381" s="139"/>
      <c r="P381" s="142"/>
      <c r="Q381" s="142"/>
      <c r="R381" s="143"/>
      <c r="S381" s="142"/>
      <c r="T381" s="142"/>
      <c r="U381" s="142"/>
      <c r="V381" s="142"/>
      <c r="W381" s="142"/>
      <c r="X381" s="142"/>
      <c r="Y381" s="142"/>
      <c r="Z381" s="142"/>
      <c r="AA381" s="142"/>
      <c r="AB381" s="143"/>
      <c r="AC381" s="142"/>
      <c r="AD381" s="143"/>
      <c r="AE381" s="142"/>
      <c r="AF381" s="143"/>
    </row>
    <row r="382" spans="1:32" ht="15.75" customHeight="1" x14ac:dyDescent="0.2">
      <c r="A382" s="135"/>
      <c r="B382" s="155"/>
      <c r="C382" s="135"/>
      <c r="D382" s="136"/>
      <c r="E382" s="136"/>
      <c r="F382" s="182"/>
      <c r="G382" s="163"/>
      <c r="H382" s="138"/>
      <c r="I382" s="138"/>
      <c r="J382" s="139"/>
      <c r="K382" s="164"/>
      <c r="L382" s="240"/>
      <c r="M382" s="241"/>
      <c r="N382" s="136"/>
      <c r="O382" s="139"/>
      <c r="P382" s="142"/>
      <c r="Q382" s="142"/>
      <c r="R382" s="143"/>
      <c r="S382" s="142"/>
      <c r="T382" s="142"/>
      <c r="U382" s="142"/>
      <c r="V382" s="142"/>
      <c r="W382" s="142"/>
      <c r="X382" s="142"/>
      <c r="Y382" s="142"/>
      <c r="Z382" s="142"/>
      <c r="AA382" s="142"/>
      <c r="AB382" s="143"/>
      <c r="AC382" s="142"/>
      <c r="AD382" s="143"/>
      <c r="AE382" s="142"/>
      <c r="AF382" s="143"/>
    </row>
    <row r="383" spans="1:32" ht="15.75" customHeight="1" x14ac:dyDescent="0.2">
      <c r="A383" s="135"/>
      <c r="B383" s="155"/>
      <c r="C383" s="135"/>
      <c r="D383" s="136"/>
      <c r="E383" s="136"/>
      <c r="F383" s="182"/>
      <c r="G383" s="163"/>
      <c r="H383" s="138"/>
      <c r="I383" s="138"/>
      <c r="J383" s="139"/>
      <c r="K383" s="164"/>
      <c r="L383" s="240"/>
      <c r="M383" s="241"/>
      <c r="N383" s="136"/>
      <c r="O383" s="139"/>
      <c r="P383" s="142"/>
      <c r="Q383" s="142"/>
      <c r="R383" s="143"/>
      <c r="S383" s="142"/>
      <c r="T383" s="142"/>
      <c r="U383" s="142"/>
      <c r="V383" s="142"/>
      <c r="W383" s="142"/>
      <c r="X383" s="142"/>
      <c r="Y383" s="142"/>
      <c r="Z383" s="142"/>
      <c r="AA383" s="142"/>
      <c r="AB383" s="143"/>
      <c r="AC383" s="142"/>
      <c r="AD383" s="143"/>
      <c r="AE383" s="142"/>
      <c r="AF383" s="143"/>
    </row>
    <row r="384" spans="1:32" ht="15.75" customHeight="1" x14ac:dyDescent="0.2">
      <c r="A384" s="135"/>
      <c r="B384" s="155"/>
      <c r="C384" s="135"/>
      <c r="D384" s="136"/>
      <c r="E384" s="136"/>
      <c r="F384" s="182"/>
      <c r="G384" s="163"/>
      <c r="H384" s="138"/>
      <c r="I384" s="138"/>
      <c r="J384" s="139"/>
      <c r="K384" s="164"/>
      <c r="L384" s="240"/>
      <c r="M384" s="241"/>
      <c r="N384" s="136"/>
      <c r="O384" s="139"/>
      <c r="P384" s="142"/>
      <c r="Q384" s="142"/>
      <c r="R384" s="143"/>
      <c r="S384" s="142"/>
      <c r="T384" s="142"/>
      <c r="U384" s="142"/>
      <c r="V384" s="142"/>
      <c r="W384" s="142"/>
      <c r="X384" s="142"/>
      <c r="Y384" s="142"/>
      <c r="Z384" s="142"/>
      <c r="AA384" s="142"/>
      <c r="AB384" s="143"/>
      <c r="AC384" s="142"/>
      <c r="AD384" s="143"/>
      <c r="AE384" s="142"/>
      <c r="AF384" s="143"/>
    </row>
    <row r="385" spans="1:32" ht="15.75" customHeight="1" x14ac:dyDescent="0.2">
      <c r="A385" s="135"/>
      <c r="B385" s="155"/>
      <c r="C385" s="135"/>
      <c r="D385" s="136"/>
      <c r="E385" s="136"/>
      <c r="F385" s="182"/>
      <c r="G385" s="163"/>
      <c r="H385" s="138"/>
      <c r="I385" s="138"/>
      <c r="J385" s="139"/>
      <c r="K385" s="164"/>
      <c r="L385" s="240"/>
      <c r="M385" s="241"/>
      <c r="N385" s="136"/>
      <c r="O385" s="139"/>
      <c r="P385" s="142"/>
      <c r="Q385" s="142"/>
      <c r="R385" s="143"/>
      <c r="S385" s="142"/>
      <c r="T385" s="142"/>
      <c r="U385" s="142"/>
      <c r="V385" s="142"/>
      <c r="W385" s="142"/>
      <c r="X385" s="142"/>
      <c r="Y385" s="142"/>
      <c r="Z385" s="142"/>
      <c r="AA385" s="142"/>
      <c r="AB385" s="143"/>
      <c r="AC385" s="142"/>
      <c r="AD385" s="143"/>
      <c r="AE385" s="142"/>
      <c r="AF385" s="143"/>
    </row>
    <row r="386" spans="1:32" ht="15.75" customHeight="1" x14ac:dyDescent="0.2">
      <c r="A386" s="135"/>
      <c r="B386" s="155"/>
      <c r="C386" s="135"/>
      <c r="D386" s="136"/>
      <c r="E386" s="136"/>
      <c r="F386" s="182"/>
      <c r="G386" s="163"/>
      <c r="H386" s="138"/>
      <c r="I386" s="138"/>
      <c r="J386" s="139"/>
      <c r="K386" s="164"/>
      <c r="L386" s="240"/>
      <c r="M386" s="241"/>
      <c r="N386" s="136"/>
      <c r="O386" s="139"/>
      <c r="P386" s="142"/>
      <c r="Q386" s="142"/>
      <c r="R386" s="143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3"/>
      <c r="AC386" s="142"/>
      <c r="AD386" s="143"/>
      <c r="AE386" s="142"/>
      <c r="AF386" s="143"/>
    </row>
    <row r="387" spans="1:32" ht="15.75" customHeight="1" x14ac:dyDescent="0.2">
      <c r="A387" s="135"/>
      <c r="B387" s="155"/>
      <c r="C387" s="135"/>
      <c r="D387" s="136"/>
      <c r="E387" s="136"/>
      <c r="F387" s="182"/>
      <c r="G387" s="163"/>
      <c r="H387" s="138"/>
      <c r="I387" s="138"/>
      <c r="J387" s="139"/>
      <c r="K387" s="164"/>
      <c r="L387" s="240"/>
      <c r="M387" s="241"/>
      <c r="N387" s="136"/>
      <c r="O387" s="139"/>
      <c r="P387" s="142"/>
      <c r="Q387" s="142"/>
      <c r="R387" s="143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3"/>
      <c r="AC387" s="142"/>
      <c r="AD387" s="143"/>
      <c r="AE387" s="142"/>
      <c r="AF387" s="143"/>
    </row>
    <row r="388" spans="1:32" ht="15.75" customHeight="1" x14ac:dyDescent="0.2">
      <c r="A388" s="135"/>
      <c r="B388" s="155"/>
      <c r="C388" s="135"/>
      <c r="D388" s="136"/>
      <c r="E388" s="136"/>
      <c r="F388" s="182"/>
      <c r="G388" s="163"/>
      <c r="H388" s="138"/>
      <c r="I388" s="138"/>
      <c r="J388" s="139"/>
      <c r="K388" s="164"/>
      <c r="L388" s="240"/>
      <c r="M388" s="241"/>
      <c r="N388" s="136"/>
      <c r="O388" s="139"/>
      <c r="P388" s="142"/>
      <c r="Q388" s="142"/>
      <c r="R388" s="143"/>
      <c r="S388" s="142"/>
      <c r="T388" s="142"/>
      <c r="U388" s="142"/>
      <c r="V388" s="142"/>
      <c r="W388" s="142"/>
      <c r="X388" s="142"/>
      <c r="Y388" s="142"/>
      <c r="Z388" s="142"/>
      <c r="AA388" s="142"/>
      <c r="AB388" s="143"/>
      <c r="AC388" s="142"/>
      <c r="AD388" s="143"/>
      <c r="AE388" s="142"/>
      <c r="AF388" s="143"/>
    </row>
    <row r="389" spans="1:32" ht="15.75" customHeight="1" x14ac:dyDescent="0.2">
      <c r="A389" s="135"/>
      <c r="B389" s="155"/>
      <c r="C389" s="135"/>
      <c r="D389" s="136"/>
      <c r="E389" s="136"/>
      <c r="F389" s="182"/>
      <c r="G389" s="163"/>
      <c r="H389" s="138"/>
      <c r="I389" s="138"/>
      <c r="J389" s="139"/>
      <c r="K389" s="164"/>
      <c r="L389" s="240"/>
      <c r="M389" s="241"/>
      <c r="N389" s="136"/>
      <c r="O389" s="139"/>
      <c r="P389" s="142"/>
      <c r="Q389" s="142"/>
      <c r="R389" s="143"/>
      <c r="S389" s="142"/>
      <c r="T389" s="142"/>
      <c r="U389" s="142"/>
      <c r="V389" s="142"/>
      <c r="W389" s="142"/>
      <c r="X389" s="142"/>
      <c r="Y389" s="142"/>
      <c r="Z389" s="142"/>
      <c r="AA389" s="142"/>
      <c r="AB389" s="143"/>
      <c r="AC389" s="142"/>
      <c r="AD389" s="143"/>
      <c r="AE389" s="142"/>
      <c r="AF389" s="143"/>
    </row>
    <row r="390" spans="1:32" ht="15.75" customHeight="1" x14ac:dyDescent="0.2">
      <c r="A390" s="135"/>
      <c r="B390" s="155"/>
      <c r="C390" s="135"/>
      <c r="D390" s="136"/>
      <c r="E390" s="136"/>
      <c r="F390" s="182"/>
      <c r="G390" s="163"/>
      <c r="H390" s="138"/>
      <c r="I390" s="138"/>
      <c r="J390" s="139"/>
      <c r="K390" s="164"/>
      <c r="L390" s="240"/>
      <c r="M390" s="241"/>
      <c r="N390" s="136"/>
      <c r="O390" s="139"/>
      <c r="P390" s="142"/>
      <c r="Q390" s="142"/>
      <c r="R390" s="143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3"/>
      <c r="AC390" s="142"/>
      <c r="AD390" s="143"/>
      <c r="AE390" s="142"/>
      <c r="AF390" s="143"/>
    </row>
    <row r="391" spans="1:32" ht="15.75" customHeight="1" x14ac:dyDescent="0.2">
      <c r="A391" s="135"/>
      <c r="B391" s="155"/>
      <c r="C391" s="135"/>
      <c r="D391" s="136"/>
      <c r="E391" s="136"/>
      <c r="F391" s="182"/>
      <c r="G391" s="163"/>
      <c r="H391" s="138"/>
      <c r="I391" s="138"/>
      <c r="J391" s="139"/>
      <c r="K391" s="164"/>
      <c r="L391" s="240"/>
      <c r="M391" s="241"/>
      <c r="N391" s="136"/>
      <c r="O391" s="139"/>
      <c r="P391" s="142"/>
      <c r="Q391" s="142"/>
      <c r="R391" s="143"/>
      <c r="S391" s="142"/>
      <c r="T391" s="142"/>
      <c r="U391" s="142"/>
      <c r="V391" s="142"/>
      <c r="W391" s="142"/>
      <c r="X391" s="142"/>
      <c r="Y391" s="142"/>
      <c r="Z391" s="142"/>
      <c r="AA391" s="142"/>
      <c r="AB391" s="143"/>
      <c r="AC391" s="142"/>
      <c r="AD391" s="143"/>
      <c r="AE391" s="142"/>
      <c r="AF391" s="143"/>
    </row>
    <row r="392" spans="1:32" ht="15.75" customHeight="1" x14ac:dyDescent="0.2">
      <c r="A392" s="135"/>
      <c r="B392" s="155"/>
      <c r="C392" s="135"/>
      <c r="D392" s="136"/>
      <c r="E392" s="136"/>
      <c r="F392" s="182"/>
      <c r="G392" s="163"/>
      <c r="H392" s="138"/>
      <c r="I392" s="138"/>
      <c r="J392" s="139"/>
      <c r="K392" s="164"/>
      <c r="L392" s="240"/>
      <c r="M392" s="241"/>
      <c r="N392" s="136"/>
      <c r="O392" s="139"/>
      <c r="P392" s="142"/>
      <c r="Q392" s="142"/>
      <c r="R392" s="143"/>
      <c r="S392" s="142"/>
      <c r="T392" s="142"/>
      <c r="U392" s="142"/>
      <c r="V392" s="142"/>
      <c r="W392" s="142"/>
      <c r="X392" s="142"/>
      <c r="Y392" s="142"/>
      <c r="Z392" s="142"/>
      <c r="AA392" s="142"/>
      <c r="AB392" s="143"/>
      <c r="AC392" s="142"/>
      <c r="AD392" s="143"/>
      <c r="AE392" s="142"/>
      <c r="AF392" s="143"/>
    </row>
    <row r="393" spans="1:32" ht="15.75" customHeight="1" x14ac:dyDescent="0.2">
      <c r="A393" s="135"/>
      <c r="B393" s="155"/>
      <c r="C393" s="135"/>
      <c r="D393" s="136"/>
      <c r="E393" s="136"/>
      <c r="F393" s="182"/>
      <c r="G393" s="163"/>
      <c r="H393" s="138"/>
      <c r="I393" s="138"/>
      <c r="J393" s="139"/>
      <c r="K393" s="164"/>
      <c r="L393" s="240"/>
      <c r="M393" s="241"/>
      <c r="N393" s="136"/>
      <c r="O393" s="139"/>
      <c r="P393" s="142"/>
      <c r="Q393" s="142"/>
      <c r="R393" s="143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3"/>
      <c r="AC393" s="142"/>
      <c r="AD393" s="143"/>
      <c r="AE393" s="142"/>
      <c r="AF393" s="143"/>
    </row>
    <row r="394" spans="1:32" ht="15.75" customHeight="1" x14ac:dyDescent="0.2">
      <c r="A394" s="135"/>
      <c r="B394" s="155"/>
      <c r="C394" s="135"/>
      <c r="D394" s="136"/>
      <c r="E394" s="136"/>
      <c r="F394" s="182"/>
      <c r="G394" s="163"/>
      <c r="H394" s="138"/>
      <c r="I394" s="138"/>
      <c r="J394" s="139"/>
      <c r="K394" s="164"/>
      <c r="L394" s="240"/>
      <c r="M394" s="241"/>
      <c r="N394" s="136"/>
      <c r="O394" s="139"/>
      <c r="P394" s="142"/>
      <c r="Q394" s="142"/>
      <c r="R394" s="143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3"/>
      <c r="AC394" s="142"/>
      <c r="AD394" s="143"/>
      <c r="AE394" s="142"/>
      <c r="AF394" s="143"/>
    </row>
    <row r="395" spans="1:32" ht="15.75" customHeight="1" x14ac:dyDescent="0.2">
      <c r="A395" s="135"/>
      <c r="B395" s="155"/>
      <c r="C395" s="135"/>
      <c r="D395" s="136"/>
      <c r="E395" s="136"/>
      <c r="F395" s="182"/>
      <c r="G395" s="163"/>
      <c r="H395" s="138"/>
      <c r="I395" s="138"/>
      <c r="J395" s="139"/>
      <c r="K395" s="164"/>
      <c r="L395" s="240"/>
      <c r="M395" s="241"/>
      <c r="N395" s="136"/>
      <c r="O395" s="139"/>
      <c r="P395" s="142"/>
      <c r="Q395" s="142"/>
      <c r="R395" s="143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3"/>
      <c r="AC395" s="142"/>
      <c r="AD395" s="143"/>
      <c r="AE395" s="142"/>
      <c r="AF395" s="143"/>
    </row>
    <row r="396" spans="1:32" ht="15.75" customHeight="1" x14ac:dyDescent="0.2">
      <c r="A396" s="135"/>
      <c r="B396" s="155"/>
      <c r="C396" s="135"/>
      <c r="D396" s="136"/>
      <c r="E396" s="136"/>
      <c r="F396" s="182"/>
      <c r="G396" s="163"/>
      <c r="H396" s="138"/>
      <c r="I396" s="138"/>
      <c r="J396" s="139"/>
      <c r="K396" s="164"/>
      <c r="L396" s="240"/>
      <c r="M396" s="241"/>
      <c r="N396" s="136"/>
      <c r="O396" s="139"/>
      <c r="P396" s="142"/>
      <c r="Q396" s="142"/>
      <c r="R396" s="143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3"/>
      <c r="AC396" s="142"/>
      <c r="AD396" s="143"/>
      <c r="AE396" s="142"/>
      <c r="AF396" s="143"/>
    </row>
    <row r="397" spans="1:32" ht="15.75" customHeight="1" x14ac:dyDescent="0.2">
      <c r="A397" s="135"/>
      <c r="B397" s="155"/>
      <c r="C397" s="135"/>
      <c r="D397" s="136"/>
      <c r="E397" s="136"/>
      <c r="F397" s="182"/>
      <c r="G397" s="163"/>
      <c r="H397" s="138"/>
      <c r="I397" s="138"/>
      <c r="J397" s="139"/>
      <c r="K397" s="164"/>
      <c r="L397" s="240"/>
      <c r="M397" s="241"/>
      <c r="N397" s="136"/>
      <c r="O397" s="139"/>
      <c r="P397" s="142"/>
      <c r="Q397" s="142"/>
      <c r="R397" s="143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3"/>
      <c r="AC397" s="142"/>
      <c r="AD397" s="143"/>
      <c r="AE397" s="142"/>
      <c r="AF397" s="143"/>
    </row>
    <row r="398" spans="1:32" ht="15.75" customHeight="1" x14ac:dyDescent="0.2">
      <c r="A398" s="135"/>
      <c r="B398" s="155"/>
      <c r="C398" s="135"/>
      <c r="D398" s="136"/>
      <c r="E398" s="136"/>
      <c r="F398" s="182"/>
      <c r="G398" s="163"/>
      <c r="H398" s="138"/>
      <c r="I398" s="138"/>
      <c r="J398" s="139"/>
      <c r="K398" s="164"/>
      <c r="L398" s="240"/>
      <c r="M398" s="241"/>
      <c r="N398" s="136"/>
      <c r="O398" s="139"/>
      <c r="P398" s="142"/>
      <c r="Q398" s="142"/>
      <c r="R398" s="143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3"/>
      <c r="AC398" s="142"/>
      <c r="AD398" s="143"/>
      <c r="AE398" s="142"/>
      <c r="AF398" s="143"/>
    </row>
    <row r="399" spans="1:32" ht="15.75" customHeight="1" x14ac:dyDescent="0.2">
      <c r="A399" s="135"/>
      <c r="B399" s="155"/>
      <c r="C399" s="135"/>
      <c r="D399" s="136"/>
      <c r="E399" s="136"/>
      <c r="F399" s="182"/>
      <c r="G399" s="163"/>
      <c r="H399" s="138"/>
      <c r="I399" s="138"/>
      <c r="J399" s="139"/>
      <c r="K399" s="164"/>
      <c r="L399" s="240"/>
      <c r="M399" s="241"/>
      <c r="N399" s="136"/>
      <c r="O399" s="139"/>
      <c r="P399" s="142"/>
      <c r="Q399" s="142"/>
      <c r="R399" s="143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3"/>
      <c r="AC399" s="142"/>
      <c r="AD399" s="143"/>
      <c r="AE399" s="142"/>
      <c r="AF399" s="143"/>
    </row>
    <row r="400" spans="1:32" ht="15.75" customHeight="1" x14ac:dyDescent="0.2">
      <c r="A400" s="135"/>
      <c r="B400" s="155"/>
      <c r="C400" s="135"/>
      <c r="D400" s="136"/>
      <c r="E400" s="136"/>
      <c r="F400" s="182"/>
      <c r="G400" s="163"/>
      <c r="H400" s="138"/>
      <c r="I400" s="138"/>
      <c r="J400" s="139"/>
      <c r="K400" s="164"/>
      <c r="L400" s="240"/>
      <c r="M400" s="241"/>
      <c r="N400" s="136"/>
      <c r="O400" s="139"/>
      <c r="P400" s="142"/>
      <c r="Q400" s="142"/>
      <c r="R400" s="143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3"/>
      <c r="AC400" s="142"/>
      <c r="AD400" s="143"/>
      <c r="AE400" s="142"/>
      <c r="AF400" s="143"/>
    </row>
    <row r="401" spans="1:32" ht="15.75" customHeight="1" x14ac:dyDescent="0.2">
      <c r="A401" s="135"/>
      <c r="B401" s="155"/>
      <c r="C401" s="135"/>
      <c r="D401" s="136"/>
      <c r="E401" s="136"/>
      <c r="F401" s="182"/>
      <c r="G401" s="163"/>
      <c r="H401" s="138"/>
      <c r="I401" s="138"/>
      <c r="J401" s="139"/>
      <c r="K401" s="164"/>
      <c r="L401" s="240"/>
      <c r="M401" s="241"/>
      <c r="N401" s="136"/>
      <c r="O401" s="139"/>
      <c r="P401" s="142"/>
      <c r="Q401" s="142"/>
      <c r="R401" s="143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3"/>
      <c r="AC401" s="142"/>
      <c r="AD401" s="143"/>
      <c r="AE401" s="142"/>
      <c r="AF401" s="143"/>
    </row>
    <row r="402" spans="1:32" ht="15.75" customHeight="1" x14ac:dyDescent="0.2">
      <c r="A402" s="135"/>
      <c r="B402" s="155"/>
      <c r="C402" s="135"/>
      <c r="D402" s="136"/>
      <c r="E402" s="136"/>
      <c r="F402" s="182"/>
      <c r="G402" s="163"/>
      <c r="H402" s="138"/>
      <c r="I402" s="138"/>
      <c r="J402" s="139"/>
      <c r="K402" s="164"/>
      <c r="L402" s="240"/>
      <c r="M402" s="241"/>
      <c r="N402" s="136"/>
      <c r="O402" s="139"/>
      <c r="P402" s="142"/>
      <c r="Q402" s="142"/>
      <c r="R402" s="143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3"/>
      <c r="AC402" s="142"/>
      <c r="AD402" s="143"/>
      <c r="AE402" s="142"/>
      <c r="AF402" s="143"/>
    </row>
    <row r="403" spans="1:32" ht="15.75" customHeight="1" x14ac:dyDescent="0.2">
      <c r="A403" s="135"/>
      <c r="B403" s="155"/>
      <c r="C403" s="135"/>
      <c r="D403" s="136"/>
      <c r="E403" s="136"/>
      <c r="F403" s="182"/>
      <c r="G403" s="163"/>
      <c r="H403" s="138"/>
      <c r="I403" s="138"/>
      <c r="J403" s="139"/>
      <c r="K403" s="164"/>
      <c r="L403" s="240"/>
      <c r="M403" s="241"/>
      <c r="N403" s="136"/>
      <c r="O403" s="139"/>
      <c r="P403" s="142"/>
      <c r="Q403" s="142"/>
      <c r="R403" s="143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3"/>
      <c r="AC403" s="142"/>
      <c r="AD403" s="143"/>
      <c r="AE403" s="142"/>
      <c r="AF403" s="143"/>
    </row>
    <row r="404" spans="1:32" ht="15.75" customHeight="1" x14ac:dyDescent="0.2">
      <c r="A404" s="135"/>
      <c r="B404" s="155"/>
      <c r="C404" s="135"/>
      <c r="D404" s="136"/>
      <c r="E404" s="136"/>
      <c r="F404" s="182"/>
      <c r="G404" s="163"/>
      <c r="H404" s="138"/>
      <c r="I404" s="138"/>
      <c r="J404" s="139"/>
      <c r="K404" s="164"/>
      <c r="L404" s="240"/>
      <c r="M404" s="241"/>
      <c r="N404" s="136"/>
      <c r="O404" s="139"/>
      <c r="P404" s="142"/>
      <c r="Q404" s="142"/>
      <c r="R404" s="143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3"/>
      <c r="AC404" s="142"/>
      <c r="AD404" s="143"/>
      <c r="AE404" s="142"/>
      <c r="AF404" s="143"/>
    </row>
    <row r="405" spans="1:32" ht="15.75" customHeight="1" x14ac:dyDescent="0.2">
      <c r="A405" s="135"/>
      <c r="B405" s="155"/>
      <c r="C405" s="135"/>
      <c r="D405" s="136"/>
      <c r="E405" s="136"/>
      <c r="F405" s="182"/>
      <c r="G405" s="163"/>
      <c r="H405" s="138"/>
      <c r="I405" s="138"/>
      <c r="J405" s="139"/>
      <c r="K405" s="164"/>
      <c r="L405" s="240"/>
      <c r="M405" s="241"/>
      <c r="N405" s="136"/>
      <c r="O405" s="139"/>
      <c r="P405" s="142"/>
      <c r="Q405" s="142"/>
      <c r="R405" s="143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3"/>
      <c r="AC405" s="142"/>
      <c r="AD405" s="143"/>
      <c r="AE405" s="142"/>
      <c r="AF405" s="143"/>
    </row>
    <row r="406" spans="1:32" ht="15.75" customHeight="1" x14ac:dyDescent="0.2">
      <c r="A406" s="135"/>
      <c r="B406" s="155"/>
      <c r="C406" s="135"/>
      <c r="D406" s="136"/>
      <c r="E406" s="136"/>
      <c r="F406" s="182"/>
      <c r="G406" s="163"/>
      <c r="H406" s="138"/>
      <c r="I406" s="138"/>
      <c r="J406" s="139"/>
      <c r="K406" s="164"/>
      <c r="L406" s="240"/>
      <c r="M406" s="241"/>
      <c r="N406" s="136"/>
      <c r="O406" s="139"/>
      <c r="P406" s="142"/>
      <c r="Q406" s="142"/>
      <c r="R406" s="143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3"/>
      <c r="AC406" s="142"/>
      <c r="AD406" s="143"/>
      <c r="AE406" s="142"/>
      <c r="AF406" s="143"/>
    </row>
    <row r="407" spans="1:32" ht="15.75" customHeight="1" x14ac:dyDescent="0.2">
      <c r="A407" s="135"/>
      <c r="B407" s="155"/>
      <c r="C407" s="135"/>
      <c r="D407" s="136"/>
      <c r="E407" s="136"/>
      <c r="F407" s="182"/>
      <c r="G407" s="163"/>
      <c r="H407" s="138"/>
      <c r="I407" s="138"/>
      <c r="J407" s="139"/>
      <c r="K407" s="164"/>
      <c r="L407" s="240"/>
      <c r="M407" s="241"/>
      <c r="N407" s="136"/>
      <c r="O407" s="139"/>
      <c r="P407" s="142"/>
      <c r="Q407" s="142"/>
      <c r="R407" s="143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3"/>
      <c r="AC407" s="142"/>
      <c r="AD407" s="143"/>
      <c r="AE407" s="142"/>
      <c r="AF407" s="143"/>
    </row>
    <row r="408" spans="1:32" ht="15.75" customHeight="1" x14ac:dyDescent="0.2">
      <c r="A408" s="135"/>
      <c r="B408" s="155"/>
      <c r="C408" s="135"/>
      <c r="D408" s="136"/>
      <c r="E408" s="136"/>
      <c r="F408" s="182"/>
      <c r="G408" s="163"/>
      <c r="H408" s="138"/>
      <c r="I408" s="138"/>
      <c r="J408" s="139"/>
      <c r="K408" s="164"/>
      <c r="L408" s="240"/>
      <c r="M408" s="241"/>
      <c r="N408" s="136"/>
      <c r="O408" s="139"/>
      <c r="P408" s="142"/>
      <c r="Q408" s="142"/>
      <c r="R408" s="143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3"/>
      <c r="AC408" s="142"/>
      <c r="AD408" s="143"/>
      <c r="AE408" s="142"/>
      <c r="AF408" s="143"/>
    </row>
    <row r="409" spans="1:32" ht="15.75" customHeight="1" x14ac:dyDescent="0.2">
      <c r="A409" s="135"/>
      <c r="B409" s="155"/>
      <c r="C409" s="135"/>
      <c r="D409" s="136"/>
      <c r="E409" s="136"/>
      <c r="F409" s="182"/>
      <c r="G409" s="163"/>
      <c r="H409" s="138"/>
      <c r="I409" s="138"/>
      <c r="J409" s="139"/>
      <c r="K409" s="164"/>
      <c r="L409" s="240"/>
      <c r="M409" s="241"/>
      <c r="N409" s="136"/>
      <c r="O409" s="139"/>
      <c r="P409" s="142"/>
      <c r="Q409" s="142"/>
      <c r="R409" s="143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3"/>
      <c r="AC409" s="142"/>
      <c r="AD409" s="143"/>
      <c r="AE409" s="142"/>
      <c r="AF409" s="143"/>
    </row>
    <row r="410" spans="1:32" ht="15.75" customHeight="1" x14ac:dyDescent="0.2">
      <c r="A410" s="135"/>
      <c r="B410" s="155"/>
      <c r="C410" s="135"/>
      <c r="D410" s="136"/>
      <c r="E410" s="136"/>
      <c r="F410" s="182"/>
      <c r="G410" s="163"/>
      <c r="H410" s="138"/>
      <c r="I410" s="138"/>
      <c r="J410" s="139"/>
      <c r="K410" s="164"/>
      <c r="L410" s="240"/>
      <c r="M410" s="241"/>
      <c r="N410" s="136"/>
      <c r="O410" s="139"/>
      <c r="P410" s="142"/>
      <c r="Q410" s="142"/>
      <c r="R410" s="143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3"/>
      <c r="AC410" s="142"/>
      <c r="AD410" s="143"/>
      <c r="AE410" s="142"/>
      <c r="AF410" s="143"/>
    </row>
    <row r="411" spans="1:32" ht="15.75" customHeight="1" x14ac:dyDescent="0.2">
      <c r="A411" s="135"/>
      <c r="B411" s="155"/>
      <c r="C411" s="135"/>
      <c r="D411" s="136"/>
      <c r="E411" s="136"/>
      <c r="F411" s="182"/>
      <c r="G411" s="163"/>
      <c r="H411" s="138"/>
      <c r="I411" s="138"/>
      <c r="J411" s="139"/>
      <c r="K411" s="164"/>
      <c r="L411" s="240"/>
      <c r="M411" s="241"/>
      <c r="N411" s="136"/>
      <c r="O411" s="139"/>
      <c r="P411" s="142"/>
      <c r="Q411" s="142"/>
      <c r="R411" s="143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3"/>
      <c r="AC411" s="142"/>
      <c r="AD411" s="143"/>
      <c r="AE411" s="142"/>
      <c r="AF411" s="143"/>
    </row>
    <row r="412" spans="1:32" ht="15.75" customHeight="1" x14ac:dyDescent="0.2">
      <c r="A412" s="135"/>
      <c r="B412" s="155"/>
      <c r="C412" s="135"/>
      <c r="D412" s="136"/>
      <c r="E412" s="136"/>
      <c r="F412" s="182"/>
      <c r="G412" s="163"/>
      <c r="H412" s="138"/>
      <c r="I412" s="138"/>
      <c r="J412" s="139"/>
      <c r="K412" s="164"/>
      <c r="L412" s="240"/>
      <c r="M412" s="241"/>
      <c r="N412" s="136"/>
      <c r="O412" s="139"/>
      <c r="P412" s="142"/>
      <c r="Q412" s="142"/>
      <c r="R412" s="143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3"/>
      <c r="AC412" s="142"/>
      <c r="AD412" s="143"/>
      <c r="AE412" s="142"/>
      <c r="AF412" s="143"/>
    </row>
    <row r="413" spans="1:32" ht="15.75" customHeight="1" x14ac:dyDescent="0.2">
      <c r="A413" s="135"/>
      <c r="B413" s="155"/>
      <c r="C413" s="135"/>
      <c r="D413" s="136"/>
      <c r="E413" s="136"/>
      <c r="F413" s="182"/>
      <c r="G413" s="163"/>
      <c r="H413" s="138"/>
      <c r="I413" s="138"/>
      <c r="J413" s="139"/>
      <c r="K413" s="164"/>
      <c r="L413" s="240"/>
      <c r="M413" s="241"/>
      <c r="N413" s="136"/>
      <c r="O413" s="139"/>
      <c r="P413" s="142"/>
      <c r="Q413" s="142"/>
      <c r="R413" s="143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3"/>
      <c r="AC413" s="142"/>
      <c r="AD413" s="143"/>
      <c r="AE413" s="142"/>
      <c r="AF413" s="143"/>
    </row>
    <row r="414" spans="1:32" ht="15.75" customHeight="1" x14ac:dyDescent="0.2">
      <c r="A414" s="135"/>
      <c r="B414" s="155"/>
      <c r="C414" s="135"/>
      <c r="D414" s="136"/>
      <c r="E414" s="136"/>
      <c r="F414" s="182"/>
      <c r="G414" s="163"/>
      <c r="H414" s="138"/>
      <c r="I414" s="138"/>
      <c r="J414" s="139"/>
      <c r="K414" s="164"/>
      <c r="L414" s="240"/>
      <c r="M414" s="241"/>
      <c r="N414" s="136"/>
      <c r="O414" s="139"/>
      <c r="P414" s="142"/>
      <c r="Q414" s="142"/>
      <c r="R414" s="143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3"/>
      <c r="AC414" s="142"/>
      <c r="AD414" s="143"/>
      <c r="AE414" s="142"/>
      <c r="AF414" s="143"/>
    </row>
    <row r="415" spans="1:32" ht="15.75" customHeight="1" x14ac:dyDescent="0.2">
      <c r="A415" s="135"/>
      <c r="B415" s="155"/>
      <c r="C415" s="135"/>
      <c r="D415" s="136"/>
      <c r="E415" s="136"/>
      <c r="F415" s="182"/>
      <c r="G415" s="163"/>
      <c r="H415" s="138"/>
      <c r="I415" s="138"/>
      <c r="J415" s="139"/>
      <c r="K415" s="164"/>
      <c r="L415" s="240"/>
      <c r="M415" s="241"/>
      <c r="N415" s="136"/>
      <c r="O415" s="139"/>
      <c r="P415" s="142"/>
      <c r="Q415" s="142"/>
      <c r="R415" s="143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3"/>
      <c r="AC415" s="142"/>
      <c r="AD415" s="143"/>
      <c r="AE415" s="142"/>
      <c r="AF415" s="143"/>
    </row>
    <row r="416" spans="1:32" ht="15.75" customHeight="1" x14ac:dyDescent="0.2">
      <c r="A416" s="135"/>
      <c r="B416" s="155"/>
      <c r="C416" s="135"/>
      <c r="D416" s="136"/>
      <c r="E416" s="136"/>
      <c r="F416" s="182"/>
      <c r="G416" s="163"/>
      <c r="H416" s="138"/>
      <c r="I416" s="138"/>
      <c r="J416" s="139"/>
      <c r="K416" s="164"/>
      <c r="L416" s="240"/>
      <c r="M416" s="241"/>
      <c r="N416" s="136"/>
      <c r="O416" s="139"/>
      <c r="P416" s="142"/>
      <c r="Q416" s="142"/>
      <c r="R416" s="143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3"/>
      <c r="AC416" s="142"/>
      <c r="AD416" s="143"/>
      <c r="AE416" s="142"/>
      <c r="AF416" s="143"/>
    </row>
    <row r="417" spans="1:32" ht="15.75" customHeight="1" x14ac:dyDescent="0.2">
      <c r="A417" s="135"/>
      <c r="B417" s="155"/>
      <c r="C417" s="135"/>
      <c r="D417" s="136"/>
      <c r="E417" s="136"/>
      <c r="F417" s="182"/>
      <c r="G417" s="163"/>
      <c r="H417" s="138"/>
      <c r="I417" s="138"/>
      <c r="J417" s="139"/>
      <c r="K417" s="164"/>
      <c r="L417" s="240"/>
      <c r="M417" s="241"/>
      <c r="N417" s="136"/>
      <c r="O417" s="139"/>
      <c r="P417" s="142"/>
      <c r="Q417" s="142"/>
      <c r="R417" s="143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3"/>
      <c r="AC417" s="142"/>
      <c r="AD417" s="143"/>
      <c r="AE417" s="142"/>
      <c r="AF417" s="143"/>
    </row>
    <row r="418" spans="1:32" ht="15.75" customHeight="1" x14ac:dyDescent="0.2">
      <c r="A418" s="135"/>
      <c r="B418" s="155"/>
      <c r="C418" s="135"/>
      <c r="D418" s="136"/>
      <c r="E418" s="136"/>
      <c r="F418" s="182"/>
      <c r="G418" s="163"/>
      <c r="H418" s="138"/>
      <c r="I418" s="138"/>
      <c r="J418" s="139"/>
      <c r="K418" s="164"/>
      <c r="L418" s="240"/>
      <c r="M418" s="241"/>
      <c r="N418" s="136"/>
      <c r="O418" s="139"/>
      <c r="P418" s="142"/>
      <c r="Q418" s="142"/>
      <c r="R418" s="143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3"/>
      <c r="AC418" s="142"/>
      <c r="AD418" s="143"/>
      <c r="AE418" s="142"/>
      <c r="AF418" s="143"/>
    </row>
    <row r="419" spans="1:32" ht="15.75" customHeight="1" x14ac:dyDescent="0.2">
      <c r="A419" s="135"/>
      <c r="B419" s="155"/>
      <c r="C419" s="135"/>
      <c r="D419" s="136"/>
      <c r="E419" s="136"/>
      <c r="F419" s="182"/>
      <c r="G419" s="163"/>
      <c r="H419" s="138"/>
      <c r="I419" s="138"/>
      <c r="J419" s="139"/>
      <c r="K419" s="164"/>
      <c r="L419" s="240"/>
      <c r="M419" s="241"/>
      <c r="N419" s="136"/>
      <c r="O419" s="139"/>
      <c r="P419" s="142"/>
      <c r="Q419" s="142"/>
      <c r="R419" s="143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3"/>
      <c r="AC419" s="142"/>
      <c r="AD419" s="143"/>
      <c r="AE419" s="142"/>
      <c r="AF419" s="143"/>
    </row>
    <row r="420" spans="1:32" ht="15.75" customHeight="1" x14ac:dyDescent="0.2">
      <c r="A420" s="135"/>
      <c r="B420" s="155"/>
      <c r="C420" s="135"/>
      <c r="D420" s="136"/>
      <c r="E420" s="136"/>
      <c r="F420" s="182"/>
      <c r="G420" s="163"/>
      <c r="H420" s="138"/>
      <c r="I420" s="138"/>
      <c r="J420" s="139"/>
      <c r="K420" s="164"/>
      <c r="L420" s="240"/>
      <c r="M420" s="241"/>
      <c r="N420" s="136"/>
      <c r="O420" s="139"/>
      <c r="P420" s="142"/>
      <c r="Q420" s="142"/>
      <c r="R420" s="143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3"/>
      <c r="AC420" s="142"/>
      <c r="AD420" s="143"/>
      <c r="AE420" s="142"/>
      <c r="AF420" s="143"/>
    </row>
    <row r="421" spans="1:32" ht="15.75" customHeight="1" x14ac:dyDescent="0.2">
      <c r="A421" s="135"/>
      <c r="B421" s="155"/>
      <c r="C421" s="135"/>
      <c r="D421" s="136"/>
      <c r="E421" s="136"/>
      <c r="F421" s="182"/>
      <c r="G421" s="163"/>
      <c r="H421" s="138"/>
      <c r="I421" s="138"/>
      <c r="J421" s="139"/>
      <c r="K421" s="164"/>
      <c r="L421" s="240"/>
      <c r="M421" s="241"/>
      <c r="N421" s="136"/>
      <c r="O421" s="139"/>
      <c r="P421" s="142"/>
      <c r="Q421" s="142"/>
      <c r="R421" s="143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3"/>
      <c r="AC421" s="142"/>
      <c r="AD421" s="143"/>
      <c r="AE421" s="142"/>
      <c r="AF421" s="143"/>
    </row>
    <row r="422" spans="1:32" ht="15.75" customHeight="1" x14ac:dyDescent="0.2">
      <c r="A422" s="135"/>
      <c r="B422" s="155"/>
      <c r="C422" s="135"/>
      <c r="D422" s="136"/>
      <c r="E422" s="136"/>
      <c r="F422" s="182"/>
      <c r="G422" s="163"/>
      <c r="H422" s="138"/>
      <c r="I422" s="138"/>
      <c r="J422" s="139"/>
      <c r="K422" s="164"/>
      <c r="L422" s="240"/>
      <c r="M422" s="241"/>
      <c r="N422" s="136"/>
      <c r="O422" s="139"/>
      <c r="P422" s="142"/>
      <c r="Q422" s="142"/>
      <c r="R422" s="143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3"/>
      <c r="AC422" s="142"/>
      <c r="AD422" s="143"/>
      <c r="AE422" s="142"/>
      <c r="AF422" s="143"/>
    </row>
    <row r="423" spans="1:32" ht="15.75" customHeight="1" x14ac:dyDescent="0.2">
      <c r="A423" s="135"/>
      <c r="B423" s="155"/>
      <c r="C423" s="135"/>
      <c r="D423" s="136"/>
      <c r="E423" s="136"/>
      <c r="F423" s="182"/>
      <c r="G423" s="163"/>
      <c r="H423" s="138"/>
      <c r="I423" s="138"/>
      <c r="J423" s="139"/>
      <c r="K423" s="164"/>
      <c r="L423" s="240"/>
      <c r="M423" s="241"/>
      <c r="N423" s="136"/>
      <c r="O423" s="139"/>
      <c r="P423" s="142"/>
      <c r="Q423" s="142"/>
      <c r="R423" s="143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3"/>
      <c r="AC423" s="142"/>
      <c r="AD423" s="143"/>
      <c r="AE423" s="142"/>
      <c r="AF423" s="143"/>
    </row>
    <row r="424" spans="1:32" ht="15.75" customHeight="1" x14ac:dyDescent="0.2">
      <c r="A424" s="135"/>
      <c r="B424" s="155"/>
      <c r="C424" s="135"/>
      <c r="D424" s="136"/>
      <c r="E424" s="136"/>
      <c r="F424" s="182"/>
      <c r="G424" s="163"/>
      <c r="H424" s="138"/>
      <c r="I424" s="138"/>
      <c r="J424" s="139"/>
      <c r="K424" s="164"/>
      <c r="L424" s="240"/>
      <c r="M424" s="241"/>
      <c r="N424" s="136"/>
      <c r="O424" s="139"/>
      <c r="P424" s="142"/>
      <c r="Q424" s="142"/>
      <c r="R424" s="143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3"/>
      <c r="AC424" s="142"/>
      <c r="AD424" s="143"/>
      <c r="AE424" s="142"/>
      <c r="AF424" s="143"/>
    </row>
    <row r="425" spans="1:32" ht="15.75" customHeight="1" x14ac:dyDescent="0.2">
      <c r="A425" s="135"/>
      <c r="B425" s="155"/>
      <c r="C425" s="135"/>
      <c r="D425" s="136"/>
      <c r="E425" s="136"/>
      <c r="F425" s="182"/>
      <c r="G425" s="163"/>
      <c r="H425" s="138"/>
      <c r="I425" s="138"/>
      <c r="J425" s="139"/>
      <c r="K425" s="164"/>
      <c r="L425" s="240"/>
      <c r="M425" s="241"/>
      <c r="N425" s="136"/>
      <c r="O425" s="139"/>
      <c r="P425" s="142"/>
      <c r="Q425" s="142"/>
      <c r="R425" s="143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3"/>
      <c r="AC425" s="142"/>
      <c r="AD425" s="143"/>
      <c r="AE425" s="142"/>
      <c r="AF425" s="143"/>
    </row>
    <row r="426" spans="1:32" ht="15.75" customHeight="1" x14ac:dyDescent="0.2">
      <c r="A426" s="135"/>
      <c r="B426" s="155"/>
      <c r="C426" s="135"/>
      <c r="D426" s="136"/>
      <c r="E426" s="136"/>
      <c r="F426" s="182"/>
      <c r="G426" s="163"/>
      <c r="H426" s="138"/>
      <c r="I426" s="138"/>
      <c r="J426" s="139"/>
      <c r="K426" s="164"/>
      <c r="L426" s="240"/>
      <c r="M426" s="241"/>
      <c r="N426" s="136"/>
      <c r="O426" s="139"/>
      <c r="P426" s="142"/>
      <c r="Q426" s="142"/>
      <c r="R426" s="143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3"/>
      <c r="AC426" s="142"/>
      <c r="AD426" s="143"/>
      <c r="AE426" s="142"/>
      <c r="AF426" s="143"/>
    </row>
    <row r="427" spans="1:32" ht="15.75" customHeight="1" x14ac:dyDescent="0.2">
      <c r="A427" s="135"/>
      <c r="B427" s="155"/>
      <c r="C427" s="135"/>
      <c r="D427" s="136"/>
      <c r="E427" s="136"/>
      <c r="F427" s="182"/>
      <c r="G427" s="163"/>
      <c r="H427" s="138"/>
      <c r="I427" s="138"/>
      <c r="J427" s="139"/>
      <c r="K427" s="164"/>
      <c r="L427" s="240"/>
      <c r="M427" s="241"/>
      <c r="N427" s="136"/>
      <c r="O427" s="139"/>
      <c r="P427" s="142"/>
      <c r="Q427" s="142"/>
      <c r="R427" s="143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3"/>
      <c r="AC427" s="142"/>
      <c r="AD427" s="143"/>
      <c r="AE427" s="142"/>
      <c r="AF427" s="143"/>
    </row>
    <row r="428" spans="1:32" ht="15.75" customHeight="1" x14ac:dyDescent="0.2">
      <c r="A428" s="135"/>
      <c r="B428" s="155"/>
      <c r="C428" s="135"/>
      <c r="D428" s="136"/>
      <c r="E428" s="136"/>
      <c r="F428" s="182"/>
      <c r="G428" s="163"/>
      <c r="H428" s="138"/>
      <c r="I428" s="138"/>
      <c r="J428" s="139"/>
      <c r="K428" s="164"/>
      <c r="L428" s="240"/>
      <c r="M428" s="241"/>
      <c r="N428" s="136"/>
      <c r="O428" s="139"/>
      <c r="P428" s="142"/>
      <c r="Q428" s="142"/>
      <c r="R428" s="143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3"/>
      <c r="AC428" s="142"/>
      <c r="AD428" s="143"/>
      <c r="AE428" s="142"/>
      <c r="AF428" s="143"/>
    </row>
    <row r="429" spans="1:32" ht="15.75" customHeight="1" x14ac:dyDescent="0.2">
      <c r="A429" s="135"/>
      <c r="B429" s="155"/>
      <c r="C429" s="135"/>
      <c r="D429" s="136"/>
      <c r="E429" s="136"/>
      <c r="F429" s="182"/>
      <c r="G429" s="163"/>
      <c r="H429" s="138"/>
      <c r="I429" s="138"/>
      <c r="J429" s="139"/>
      <c r="K429" s="164"/>
      <c r="L429" s="240"/>
      <c r="M429" s="241"/>
      <c r="N429" s="136"/>
      <c r="O429" s="139"/>
      <c r="P429" s="142"/>
      <c r="Q429" s="142"/>
      <c r="R429" s="143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3"/>
      <c r="AC429" s="142"/>
      <c r="AD429" s="143"/>
      <c r="AE429" s="142"/>
      <c r="AF429" s="143"/>
    </row>
    <row r="430" spans="1:32" ht="15.75" customHeight="1" x14ac:dyDescent="0.2">
      <c r="A430" s="135"/>
      <c r="B430" s="155"/>
      <c r="C430" s="135"/>
      <c r="D430" s="136"/>
      <c r="E430" s="136"/>
      <c r="F430" s="182"/>
      <c r="G430" s="163"/>
      <c r="H430" s="138"/>
      <c r="I430" s="138"/>
      <c r="J430" s="139"/>
      <c r="K430" s="164"/>
      <c r="L430" s="240"/>
      <c r="M430" s="241"/>
      <c r="N430" s="136"/>
      <c r="O430" s="139"/>
      <c r="P430" s="142"/>
      <c r="Q430" s="142"/>
      <c r="R430" s="143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3"/>
      <c r="AC430" s="142"/>
      <c r="AD430" s="143"/>
      <c r="AE430" s="142"/>
      <c r="AF430" s="143"/>
    </row>
    <row r="431" spans="1:32" ht="15.75" customHeight="1" x14ac:dyDescent="0.2">
      <c r="A431" s="135"/>
      <c r="B431" s="155"/>
      <c r="C431" s="135"/>
      <c r="D431" s="136"/>
      <c r="E431" s="136"/>
      <c r="F431" s="182"/>
      <c r="G431" s="163"/>
      <c r="H431" s="138"/>
      <c r="I431" s="138"/>
      <c r="J431" s="139"/>
      <c r="K431" s="164"/>
      <c r="L431" s="240"/>
      <c r="M431" s="241"/>
      <c r="N431" s="136"/>
      <c r="O431" s="139"/>
      <c r="P431" s="142"/>
      <c r="Q431" s="142"/>
      <c r="R431" s="143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3"/>
      <c r="AC431" s="142"/>
      <c r="AD431" s="143"/>
      <c r="AE431" s="142"/>
      <c r="AF431" s="143"/>
    </row>
    <row r="432" spans="1:32" ht="15.75" customHeight="1" x14ac:dyDescent="0.2">
      <c r="A432" s="135"/>
      <c r="B432" s="155"/>
      <c r="C432" s="135"/>
      <c r="D432" s="136"/>
      <c r="E432" s="136"/>
      <c r="F432" s="182"/>
      <c r="G432" s="163"/>
      <c r="H432" s="138"/>
      <c r="I432" s="138"/>
      <c r="J432" s="139"/>
      <c r="K432" s="164"/>
      <c r="L432" s="240"/>
      <c r="M432" s="241"/>
      <c r="N432" s="136"/>
      <c r="O432" s="139"/>
      <c r="P432" s="142"/>
      <c r="Q432" s="142"/>
      <c r="R432" s="143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3"/>
      <c r="AC432" s="142"/>
      <c r="AD432" s="143"/>
      <c r="AE432" s="142"/>
      <c r="AF432" s="143"/>
    </row>
    <row r="433" spans="1:32" ht="15.75" customHeight="1" x14ac:dyDescent="0.2">
      <c r="A433" s="135"/>
      <c r="B433" s="155"/>
      <c r="C433" s="135"/>
      <c r="D433" s="136"/>
      <c r="E433" s="136"/>
      <c r="F433" s="182"/>
      <c r="G433" s="163"/>
      <c r="H433" s="138"/>
      <c r="I433" s="138"/>
      <c r="J433" s="139"/>
      <c r="K433" s="164"/>
      <c r="L433" s="240"/>
      <c r="M433" s="241"/>
      <c r="N433" s="136"/>
      <c r="O433" s="139"/>
      <c r="P433" s="142"/>
      <c r="Q433" s="142"/>
      <c r="R433" s="143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3"/>
      <c r="AC433" s="142"/>
      <c r="AD433" s="143"/>
      <c r="AE433" s="142"/>
      <c r="AF433" s="143"/>
    </row>
    <row r="434" spans="1:32" ht="15.75" customHeight="1" x14ac:dyDescent="0.2">
      <c r="A434" s="135"/>
      <c r="B434" s="155"/>
      <c r="C434" s="135"/>
      <c r="D434" s="136"/>
      <c r="E434" s="136"/>
      <c r="F434" s="182"/>
      <c r="G434" s="163"/>
      <c r="H434" s="138"/>
      <c r="I434" s="138"/>
      <c r="J434" s="139"/>
      <c r="K434" s="164"/>
      <c r="L434" s="240"/>
      <c r="M434" s="241"/>
      <c r="N434" s="136"/>
      <c r="O434" s="139"/>
      <c r="P434" s="142"/>
      <c r="Q434" s="142"/>
      <c r="R434" s="143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3"/>
      <c r="AC434" s="142"/>
      <c r="AD434" s="143"/>
      <c r="AE434" s="142"/>
      <c r="AF434" s="143"/>
    </row>
    <row r="435" spans="1:32" ht="15.75" customHeight="1" x14ac:dyDescent="0.2">
      <c r="A435" s="135"/>
      <c r="B435" s="155"/>
      <c r="C435" s="135"/>
      <c r="D435" s="136"/>
      <c r="E435" s="136"/>
      <c r="F435" s="182"/>
      <c r="G435" s="163"/>
      <c r="H435" s="138"/>
      <c r="I435" s="138"/>
      <c r="J435" s="139"/>
      <c r="K435" s="164"/>
      <c r="L435" s="240"/>
      <c r="M435" s="241"/>
      <c r="N435" s="136"/>
      <c r="O435" s="139"/>
      <c r="P435" s="142"/>
      <c r="Q435" s="142"/>
      <c r="R435" s="143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3"/>
      <c r="AC435" s="142"/>
      <c r="AD435" s="143"/>
      <c r="AE435" s="142"/>
      <c r="AF435" s="143"/>
    </row>
    <row r="436" spans="1:32" ht="15.75" customHeight="1" x14ac:dyDescent="0.2">
      <c r="A436" s="135"/>
      <c r="B436" s="155"/>
      <c r="C436" s="135"/>
      <c r="D436" s="136"/>
      <c r="E436" s="136"/>
      <c r="F436" s="182"/>
      <c r="G436" s="163"/>
      <c r="H436" s="138"/>
      <c r="I436" s="138"/>
      <c r="J436" s="139"/>
      <c r="K436" s="164"/>
      <c r="L436" s="240"/>
      <c r="M436" s="241"/>
      <c r="N436" s="136"/>
      <c r="O436" s="139"/>
      <c r="P436" s="142"/>
      <c r="Q436" s="142"/>
      <c r="R436" s="143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3"/>
      <c r="AC436" s="142"/>
      <c r="AD436" s="143"/>
      <c r="AE436" s="142"/>
      <c r="AF436" s="143"/>
    </row>
    <row r="437" spans="1:32" ht="15.75" customHeight="1" x14ac:dyDescent="0.2">
      <c r="A437" s="135"/>
      <c r="B437" s="155"/>
      <c r="C437" s="135"/>
      <c r="D437" s="136"/>
      <c r="E437" s="136"/>
      <c r="F437" s="182"/>
      <c r="G437" s="163"/>
      <c r="H437" s="138"/>
      <c r="I437" s="138"/>
      <c r="J437" s="139"/>
      <c r="K437" s="164"/>
      <c r="L437" s="240"/>
      <c r="M437" s="241"/>
      <c r="N437" s="136"/>
      <c r="O437" s="139"/>
      <c r="P437" s="142"/>
      <c r="Q437" s="142"/>
      <c r="R437" s="143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3"/>
      <c r="AC437" s="142"/>
      <c r="AD437" s="143"/>
      <c r="AE437" s="142"/>
      <c r="AF437" s="143"/>
    </row>
    <row r="438" spans="1:32" ht="15.75" customHeight="1" x14ac:dyDescent="0.2">
      <c r="A438" s="135"/>
      <c r="B438" s="155"/>
      <c r="C438" s="135"/>
      <c r="D438" s="136"/>
      <c r="E438" s="136"/>
      <c r="F438" s="182"/>
      <c r="G438" s="163"/>
      <c r="H438" s="138"/>
      <c r="I438" s="138"/>
      <c r="J438" s="139"/>
      <c r="K438" s="164"/>
      <c r="L438" s="240"/>
      <c r="M438" s="241"/>
      <c r="N438" s="136"/>
      <c r="O438" s="139"/>
      <c r="P438" s="142"/>
      <c r="Q438" s="142"/>
      <c r="R438" s="143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3"/>
      <c r="AC438" s="142"/>
      <c r="AD438" s="143"/>
      <c r="AE438" s="142"/>
      <c r="AF438" s="143"/>
    </row>
    <row r="439" spans="1:32" ht="15.75" customHeight="1" x14ac:dyDescent="0.2">
      <c r="A439" s="135"/>
      <c r="B439" s="155"/>
      <c r="C439" s="135"/>
      <c r="D439" s="136"/>
      <c r="E439" s="136"/>
      <c r="F439" s="182"/>
      <c r="G439" s="163"/>
      <c r="H439" s="138"/>
      <c r="I439" s="138"/>
      <c r="J439" s="139"/>
      <c r="K439" s="164"/>
      <c r="L439" s="240"/>
      <c r="M439" s="241"/>
      <c r="N439" s="136"/>
      <c r="O439" s="139"/>
      <c r="P439" s="142"/>
      <c r="Q439" s="142"/>
      <c r="R439" s="143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3"/>
      <c r="AC439" s="142"/>
      <c r="AD439" s="143"/>
      <c r="AE439" s="142"/>
      <c r="AF439" s="143"/>
    </row>
    <row r="440" spans="1:32" ht="15.75" customHeight="1" x14ac:dyDescent="0.2">
      <c r="A440" s="135"/>
      <c r="B440" s="155"/>
      <c r="C440" s="135"/>
      <c r="D440" s="136"/>
      <c r="E440" s="136"/>
      <c r="F440" s="182"/>
      <c r="G440" s="163"/>
      <c r="H440" s="138"/>
      <c r="I440" s="138"/>
      <c r="J440" s="139"/>
      <c r="K440" s="164"/>
      <c r="L440" s="240"/>
      <c r="M440" s="241"/>
      <c r="N440" s="136"/>
      <c r="O440" s="139"/>
      <c r="P440" s="142"/>
      <c r="Q440" s="142"/>
      <c r="R440" s="143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3"/>
      <c r="AC440" s="142"/>
      <c r="AD440" s="143"/>
      <c r="AE440" s="142"/>
      <c r="AF440" s="143"/>
    </row>
    <row r="441" spans="1:32" ht="15.75" customHeight="1" x14ac:dyDescent="0.2">
      <c r="A441" s="135"/>
      <c r="B441" s="155"/>
      <c r="C441" s="135"/>
      <c r="D441" s="136"/>
      <c r="E441" s="136"/>
      <c r="F441" s="182"/>
      <c r="G441" s="163"/>
      <c r="H441" s="138"/>
      <c r="I441" s="138"/>
      <c r="J441" s="139"/>
      <c r="K441" s="164"/>
      <c r="L441" s="240"/>
      <c r="M441" s="241"/>
      <c r="N441" s="136"/>
      <c r="O441" s="139"/>
      <c r="P441" s="142"/>
      <c r="Q441" s="142"/>
      <c r="R441" s="143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3"/>
      <c r="AC441" s="142"/>
      <c r="AD441" s="143"/>
      <c r="AE441" s="142"/>
      <c r="AF441" s="143"/>
    </row>
    <row r="442" spans="1:32" ht="15.75" customHeight="1" x14ac:dyDescent="0.2">
      <c r="A442" s="135"/>
      <c r="B442" s="155"/>
      <c r="C442" s="135"/>
      <c r="D442" s="136"/>
      <c r="E442" s="136"/>
      <c r="F442" s="182"/>
      <c r="G442" s="163"/>
      <c r="H442" s="138"/>
      <c r="I442" s="138"/>
      <c r="J442" s="139"/>
      <c r="K442" s="164"/>
      <c r="L442" s="240"/>
      <c r="M442" s="241"/>
      <c r="N442" s="136"/>
      <c r="O442" s="139"/>
      <c r="P442" s="142"/>
      <c r="Q442" s="142"/>
      <c r="R442" s="143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3"/>
      <c r="AC442" s="142"/>
      <c r="AD442" s="143"/>
      <c r="AE442" s="142"/>
      <c r="AF442" s="143"/>
    </row>
    <row r="443" spans="1:32" ht="15.75" customHeight="1" x14ac:dyDescent="0.2">
      <c r="A443" s="135"/>
      <c r="B443" s="155"/>
      <c r="C443" s="135"/>
      <c r="D443" s="136"/>
      <c r="E443" s="136"/>
      <c r="F443" s="182"/>
      <c r="G443" s="163"/>
      <c r="H443" s="138"/>
      <c r="I443" s="138"/>
      <c r="J443" s="139"/>
      <c r="K443" s="164"/>
      <c r="L443" s="240"/>
      <c r="M443" s="241"/>
      <c r="N443" s="136"/>
      <c r="O443" s="139"/>
      <c r="P443" s="142"/>
      <c r="Q443" s="142"/>
      <c r="R443" s="143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3"/>
      <c r="AC443" s="142"/>
      <c r="AD443" s="143"/>
      <c r="AE443" s="142"/>
      <c r="AF443" s="143"/>
    </row>
    <row r="444" spans="1:32" ht="15.75" customHeight="1" x14ac:dyDescent="0.2">
      <c r="A444" s="135"/>
      <c r="B444" s="155"/>
      <c r="C444" s="135"/>
      <c r="D444" s="136"/>
      <c r="E444" s="136"/>
      <c r="F444" s="182"/>
      <c r="G444" s="163"/>
      <c r="H444" s="138"/>
      <c r="I444" s="138"/>
      <c r="J444" s="139"/>
      <c r="K444" s="164"/>
      <c r="L444" s="240"/>
      <c r="M444" s="241"/>
      <c r="N444" s="136"/>
      <c r="O444" s="139"/>
      <c r="P444" s="142"/>
      <c r="Q444" s="142"/>
      <c r="R444" s="143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3"/>
      <c r="AC444" s="142"/>
      <c r="AD444" s="143"/>
      <c r="AE444" s="142"/>
      <c r="AF444" s="143"/>
    </row>
    <row r="445" spans="1:32" ht="15.75" customHeight="1" x14ac:dyDescent="0.2">
      <c r="A445" s="135"/>
      <c r="B445" s="155"/>
      <c r="C445" s="135"/>
      <c r="D445" s="136"/>
      <c r="E445" s="136"/>
      <c r="F445" s="182"/>
      <c r="G445" s="163"/>
      <c r="H445" s="138"/>
      <c r="I445" s="138"/>
      <c r="J445" s="139"/>
      <c r="K445" s="164"/>
      <c r="L445" s="240"/>
      <c r="M445" s="241"/>
      <c r="N445" s="136"/>
      <c r="O445" s="139"/>
      <c r="P445" s="142"/>
      <c r="Q445" s="142"/>
      <c r="R445" s="143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3"/>
      <c r="AC445" s="142"/>
      <c r="AD445" s="143"/>
      <c r="AE445" s="142"/>
      <c r="AF445" s="143"/>
    </row>
    <row r="446" spans="1:32" ht="15.75" customHeight="1" x14ac:dyDescent="0.2">
      <c r="A446" s="135"/>
      <c r="B446" s="155"/>
      <c r="C446" s="135"/>
      <c r="D446" s="136"/>
      <c r="E446" s="136"/>
      <c r="F446" s="182"/>
      <c r="G446" s="163"/>
      <c r="H446" s="138"/>
      <c r="I446" s="138"/>
      <c r="J446" s="139"/>
      <c r="K446" s="164"/>
      <c r="L446" s="240"/>
      <c r="M446" s="241"/>
      <c r="N446" s="136"/>
      <c r="O446" s="139"/>
      <c r="P446" s="142"/>
      <c r="Q446" s="142"/>
      <c r="R446" s="143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3"/>
      <c r="AC446" s="142"/>
      <c r="AD446" s="143"/>
      <c r="AE446" s="142"/>
      <c r="AF446" s="143"/>
    </row>
    <row r="447" spans="1:32" ht="15.75" customHeight="1" x14ac:dyDescent="0.2">
      <c r="A447" s="135"/>
      <c r="B447" s="155"/>
      <c r="C447" s="135"/>
      <c r="D447" s="136"/>
      <c r="E447" s="136"/>
      <c r="F447" s="182"/>
      <c r="G447" s="163"/>
      <c r="H447" s="138"/>
      <c r="I447" s="138"/>
      <c r="J447" s="139"/>
      <c r="K447" s="164"/>
      <c r="L447" s="240"/>
      <c r="M447" s="241"/>
      <c r="N447" s="136"/>
      <c r="O447" s="139"/>
      <c r="P447" s="142"/>
      <c r="Q447" s="142"/>
      <c r="R447" s="143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3"/>
      <c r="AC447" s="142"/>
      <c r="AD447" s="143"/>
      <c r="AE447" s="142"/>
      <c r="AF447" s="143"/>
    </row>
    <row r="448" spans="1:32" ht="15.75" customHeight="1" x14ac:dyDescent="0.2">
      <c r="A448" s="135"/>
      <c r="B448" s="155"/>
      <c r="C448" s="135"/>
      <c r="D448" s="136"/>
      <c r="E448" s="136"/>
      <c r="F448" s="182"/>
      <c r="G448" s="163"/>
      <c r="H448" s="138"/>
      <c r="I448" s="138"/>
      <c r="J448" s="139"/>
      <c r="K448" s="164"/>
      <c r="L448" s="240"/>
      <c r="M448" s="241"/>
      <c r="N448" s="136"/>
      <c r="O448" s="139"/>
      <c r="P448" s="142"/>
      <c r="Q448" s="142"/>
      <c r="R448" s="143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3"/>
      <c r="AC448" s="142"/>
      <c r="AD448" s="143"/>
      <c r="AE448" s="142"/>
      <c r="AF448" s="143"/>
    </row>
    <row r="449" spans="1:32" ht="15.75" customHeight="1" x14ac:dyDescent="0.2">
      <c r="A449" s="135"/>
      <c r="B449" s="155"/>
      <c r="C449" s="135"/>
      <c r="D449" s="136"/>
      <c r="E449" s="136"/>
      <c r="F449" s="182"/>
      <c r="G449" s="163"/>
      <c r="H449" s="138"/>
      <c r="I449" s="138"/>
      <c r="J449" s="139"/>
      <c r="K449" s="164"/>
      <c r="L449" s="240"/>
      <c r="M449" s="241"/>
      <c r="N449" s="136"/>
      <c r="O449" s="139"/>
      <c r="P449" s="142"/>
      <c r="Q449" s="142"/>
      <c r="R449" s="143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3"/>
      <c r="AC449" s="142"/>
      <c r="AD449" s="143"/>
      <c r="AE449" s="142"/>
      <c r="AF449" s="143"/>
    </row>
    <row r="450" spans="1:32" ht="15.75" customHeight="1" x14ac:dyDescent="0.2">
      <c r="A450" s="135"/>
      <c r="B450" s="155"/>
      <c r="C450" s="135"/>
      <c r="D450" s="136"/>
      <c r="E450" s="136"/>
      <c r="F450" s="182"/>
      <c r="G450" s="163"/>
      <c r="H450" s="138"/>
      <c r="I450" s="138"/>
      <c r="J450" s="139"/>
      <c r="K450" s="164"/>
      <c r="L450" s="240"/>
      <c r="M450" s="241"/>
      <c r="N450" s="136"/>
      <c r="O450" s="139"/>
      <c r="P450" s="142"/>
      <c r="Q450" s="142"/>
      <c r="R450" s="143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3"/>
      <c r="AC450" s="142"/>
      <c r="AD450" s="143"/>
      <c r="AE450" s="142"/>
      <c r="AF450" s="143"/>
    </row>
    <row r="451" spans="1:32" ht="15.75" customHeight="1" x14ac:dyDescent="0.2">
      <c r="A451" s="135"/>
      <c r="B451" s="155"/>
      <c r="C451" s="135"/>
      <c r="D451" s="136"/>
      <c r="E451" s="136"/>
      <c r="F451" s="182"/>
      <c r="G451" s="163"/>
      <c r="H451" s="138"/>
      <c r="I451" s="138"/>
      <c r="J451" s="139"/>
      <c r="K451" s="164"/>
      <c r="L451" s="240"/>
      <c r="M451" s="241"/>
      <c r="N451" s="136"/>
      <c r="O451" s="139"/>
      <c r="P451" s="142"/>
      <c r="Q451" s="142"/>
      <c r="R451" s="143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3"/>
      <c r="AC451" s="142"/>
      <c r="AD451" s="143"/>
      <c r="AE451" s="142"/>
      <c r="AF451" s="143"/>
    </row>
    <row r="452" spans="1:32" ht="15.75" customHeight="1" x14ac:dyDescent="0.2">
      <c r="A452" s="135"/>
      <c r="B452" s="155"/>
      <c r="C452" s="135"/>
      <c r="D452" s="136"/>
      <c r="E452" s="136"/>
      <c r="F452" s="182"/>
      <c r="G452" s="163"/>
      <c r="H452" s="138"/>
      <c r="I452" s="138"/>
      <c r="J452" s="139"/>
      <c r="K452" s="164"/>
      <c r="L452" s="240"/>
      <c r="M452" s="241"/>
      <c r="N452" s="136"/>
      <c r="O452" s="139"/>
      <c r="P452" s="142"/>
      <c r="Q452" s="142"/>
      <c r="R452" s="143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3"/>
      <c r="AC452" s="142"/>
      <c r="AD452" s="143"/>
      <c r="AE452" s="142"/>
      <c r="AF452" s="143"/>
    </row>
    <row r="453" spans="1:32" ht="15.75" customHeight="1" x14ac:dyDescent="0.2">
      <c r="A453" s="135"/>
      <c r="B453" s="155"/>
      <c r="C453" s="135"/>
      <c r="D453" s="136"/>
      <c r="E453" s="136"/>
      <c r="F453" s="182"/>
      <c r="G453" s="163"/>
      <c r="H453" s="138"/>
      <c r="I453" s="138"/>
      <c r="J453" s="139"/>
      <c r="K453" s="164"/>
      <c r="L453" s="240"/>
      <c r="M453" s="241"/>
      <c r="N453" s="136"/>
      <c r="O453" s="139"/>
      <c r="P453" s="142"/>
      <c r="Q453" s="142"/>
      <c r="R453" s="143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3"/>
      <c r="AC453" s="142"/>
      <c r="AD453" s="143"/>
      <c r="AE453" s="142"/>
      <c r="AF453" s="143"/>
    </row>
    <row r="454" spans="1:32" ht="15.75" customHeight="1" x14ac:dyDescent="0.2">
      <c r="A454" s="135"/>
      <c r="B454" s="155"/>
      <c r="C454" s="135"/>
      <c r="D454" s="136"/>
      <c r="E454" s="136"/>
      <c r="F454" s="182"/>
      <c r="G454" s="163"/>
      <c r="H454" s="138"/>
      <c r="I454" s="138"/>
      <c r="J454" s="139"/>
      <c r="K454" s="164"/>
      <c r="L454" s="240"/>
      <c r="M454" s="241"/>
      <c r="N454" s="136"/>
      <c r="O454" s="139"/>
      <c r="P454" s="142"/>
      <c r="Q454" s="142"/>
      <c r="R454" s="143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3"/>
      <c r="AC454" s="142"/>
      <c r="AD454" s="143"/>
      <c r="AE454" s="142"/>
      <c r="AF454" s="143"/>
    </row>
    <row r="455" spans="1:32" ht="15.75" customHeight="1" x14ac:dyDescent="0.2">
      <c r="A455" s="135"/>
      <c r="B455" s="155"/>
      <c r="C455" s="135"/>
      <c r="D455" s="136"/>
      <c r="E455" s="136"/>
      <c r="F455" s="182"/>
      <c r="G455" s="163"/>
      <c r="H455" s="138"/>
      <c r="I455" s="138"/>
      <c r="J455" s="139"/>
      <c r="K455" s="164"/>
      <c r="L455" s="240"/>
      <c r="M455" s="241"/>
      <c r="N455" s="136"/>
      <c r="O455" s="139"/>
      <c r="P455" s="142"/>
      <c r="Q455" s="142"/>
      <c r="R455" s="143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3"/>
      <c r="AC455" s="142"/>
      <c r="AD455" s="143"/>
      <c r="AE455" s="142"/>
      <c r="AF455" s="143"/>
    </row>
    <row r="456" spans="1:32" ht="15.75" customHeight="1" x14ac:dyDescent="0.2">
      <c r="A456" s="135"/>
      <c r="B456" s="155"/>
      <c r="C456" s="135"/>
      <c r="D456" s="136"/>
      <c r="E456" s="136"/>
      <c r="F456" s="182"/>
      <c r="G456" s="163"/>
      <c r="H456" s="138"/>
      <c r="I456" s="138"/>
      <c r="J456" s="139"/>
      <c r="K456" s="164"/>
      <c r="L456" s="240"/>
      <c r="M456" s="241"/>
      <c r="N456" s="136"/>
      <c r="O456" s="139"/>
      <c r="P456" s="142"/>
      <c r="Q456" s="142"/>
      <c r="R456" s="143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3"/>
      <c r="AC456" s="142"/>
      <c r="AD456" s="143"/>
      <c r="AE456" s="142"/>
      <c r="AF456" s="143"/>
    </row>
    <row r="457" spans="1:32" ht="15.75" customHeight="1" x14ac:dyDescent="0.2">
      <c r="A457" s="135"/>
      <c r="B457" s="155"/>
      <c r="C457" s="135"/>
      <c r="D457" s="136"/>
      <c r="E457" s="136"/>
      <c r="F457" s="182"/>
      <c r="G457" s="163"/>
      <c r="H457" s="138"/>
      <c r="I457" s="138"/>
      <c r="J457" s="139"/>
      <c r="K457" s="164"/>
      <c r="L457" s="240"/>
      <c r="M457" s="241"/>
      <c r="N457" s="136"/>
      <c r="O457" s="139"/>
      <c r="P457" s="142"/>
      <c r="Q457" s="142"/>
      <c r="R457" s="143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3"/>
      <c r="AC457" s="142"/>
      <c r="AD457" s="143"/>
      <c r="AE457" s="142"/>
      <c r="AF457" s="143"/>
    </row>
    <row r="458" spans="1:32" ht="15.75" customHeight="1" x14ac:dyDescent="0.2">
      <c r="A458" s="135"/>
      <c r="B458" s="155"/>
      <c r="C458" s="135"/>
      <c r="D458" s="136"/>
      <c r="E458" s="136"/>
      <c r="F458" s="182"/>
      <c r="G458" s="163"/>
      <c r="H458" s="138"/>
      <c r="I458" s="138"/>
      <c r="J458" s="139"/>
      <c r="K458" s="164"/>
      <c r="L458" s="240"/>
      <c r="M458" s="241"/>
      <c r="N458" s="136"/>
      <c r="O458" s="139"/>
      <c r="P458" s="142"/>
      <c r="Q458" s="142"/>
      <c r="R458" s="143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3"/>
      <c r="AC458" s="142"/>
      <c r="AD458" s="143"/>
      <c r="AE458" s="142"/>
      <c r="AF458" s="143"/>
    </row>
    <row r="459" spans="1:32" ht="15.75" customHeight="1" x14ac:dyDescent="0.2">
      <c r="A459" s="135"/>
      <c r="B459" s="155"/>
      <c r="C459" s="135"/>
      <c r="D459" s="136"/>
      <c r="E459" s="136"/>
      <c r="F459" s="182"/>
      <c r="G459" s="163"/>
      <c r="H459" s="138"/>
      <c r="I459" s="138"/>
      <c r="J459" s="139"/>
      <c r="K459" s="164"/>
      <c r="L459" s="240"/>
      <c r="M459" s="241"/>
      <c r="N459" s="136"/>
      <c r="O459" s="139"/>
      <c r="P459" s="142"/>
      <c r="Q459" s="142"/>
      <c r="R459" s="143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3"/>
      <c r="AC459" s="142"/>
      <c r="AD459" s="143"/>
      <c r="AE459" s="142"/>
      <c r="AF459" s="143"/>
    </row>
    <row r="460" spans="1:32" ht="15.75" customHeight="1" x14ac:dyDescent="0.2">
      <c r="A460" s="135"/>
      <c r="B460" s="155"/>
      <c r="C460" s="135"/>
      <c r="D460" s="136"/>
      <c r="E460" s="136"/>
      <c r="F460" s="182"/>
      <c r="G460" s="163"/>
      <c r="H460" s="138"/>
      <c r="I460" s="138"/>
      <c r="J460" s="139"/>
      <c r="K460" s="164"/>
      <c r="L460" s="240"/>
      <c r="M460" s="241"/>
      <c r="N460" s="136"/>
      <c r="O460" s="139"/>
      <c r="P460" s="142"/>
      <c r="Q460" s="142"/>
      <c r="R460" s="143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3"/>
      <c r="AC460" s="142"/>
      <c r="AD460" s="143"/>
      <c r="AE460" s="142"/>
      <c r="AF460" s="143"/>
    </row>
    <row r="461" spans="1:32" ht="15.75" customHeight="1" x14ac:dyDescent="0.2">
      <c r="A461" s="135"/>
      <c r="B461" s="155"/>
      <c r="C461" s="135"/>
      <c r="D461" s="136"/>
      <c r="E461" s="136"/>
      <c r="F461" s="182"/>
      <c r="G461" s="163"/>
      <c r="H461" s="138"/>
      <c r="I461" s="138"/>
      <c r="J461" s="139"/>
      <c r="K461" s="164"/>
      <c r="L461" s="240"/>
      <c r="M461" s="241"/>
      <c r="N461" s="136"/>
      <c r="O461" s="139"/>
      <c r="P461" s="142"/>
      <c r="Q461" s="142"/>
      <c r="R461" s="143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3"/>
      <c r="AC461" s="142"/>
      <c r="AD461" s="143"/>
      <c r="AE461" s="142"/>
      <c r="AF461" s="143"/>
    </row>
    <row r="462" spans="1:32" ht="15.75" customHeight="1" x14ac:dyDescent="0.2">
      <c r="A462" s="135"/>
      <c r="B462" s="155"/>
      <c r="C462" s="135"/>
      <c r="D462" s="136"/>
      <c r="E462" s="136"/>
      <c r="F462" s="182"/>
      <c r="G462" s="163"/>
      <c r="H462" s="138"/>
      <c r="I462" s="138"/>
      <c r="J462" s="139"/>
      <c r="K462" s="164"/>
      <c r="L462" s="240"/>
      <c r="M462" s="241"/>
      <c r="N462" s="136"/>
      <c r="O462" s="139"/>
      <c r="P462" s="142"/>
      <c r="Q462" s="142"/>
      <c r="R462" s="143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3"/>
      <c r="AC462" s="142"/>
      <c r="AD462" s="143"/>
      <c r="AE462" s="142"/>
      <c r="AF462" s="143"/>
    </row>
    <row r="463" spans="1:32" ht="15.75" customHeight="1" x14ac:dyDescent="0.2">
      <c r="A463" s="135"/>
      <c r="B463" s="155"/>
      <c r="C463" s="135"/>
      <c r="D463" s="136"/>
      <c r="E463" s="136"/>
      <c r="F463" s="182"/>
      <c r="G463" s="163"/>
      <c r="H463" s="138"/>
      <c r="I463" s="138"/>
      <c r="J463" s="139"/>
      <c r="K463" s="164"/>
      <c r="L463" s="240"/>
      <c r="M463" s="241"/>
      <c r="N463" s="136"/>
      <c r="O463" s="139"/>
      <c r="P463" s="142"/>
      <c r="Q463" s="142"/>
      <c r="R463" s="143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3"/>
      <c r="AC463" s="142"/>
      <c r="AD463" s="143"/>
      <c r="AE463" s="142"/>
      <c r="AF463" s="143"/>
    </row>
    <row r="464" spans="1:32" ht="15.75" customHeight="1" x14ac:dyDescent="0.2">
      <c r="A464" s="135"/>
      <c r="B464" s="155"/>
      <c r="C464" s="135"/>
      <c r="D464" s="136"/>
      <c r="E464" s="136"/>
      <c r="F464" s="182"/>
      <c r="G464" s="163"/>
      <c r="H464" s="138"/>
      <c r="I464" s="138"/>
      <c r="J464" s="139"/>
      <c r="K464" s="164"/>
      <c r="L464" s="240"/>
      <c r="M464" s="241"/>
      <c r="N464" s="136"/>
      <c r="O464" s="139"/>
      <c r="P464" s="142"/>
      <c r="Q464" s="142"/>
      <c r="R464" s="143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3"/>
      <c r="AC464" s="142"/>
      <c r="AD464" s="143"/>
      <c r="AE464" s="142"/>
      <c r="AF464" s="143"/>
    </row>
    <row r="465" spans="1:32" ht="15.75" customHeight="1" x14ac:dyDescent="0.2">
      <c r="A465" s="135"/>
      <c r="B465" s="155"/>
      <c r="C465" s="135"/>
      <c r="D465" s="136"/>
      <c r="E465" s="136"/>
      <c r="F465" s="182"/>
      <c r="G465" s="163"/>
      <c r="H465" s="138"/>
      <c r="I465" s="138"/>
      <c r="J465" s="139"/>
      <c r="K465" s="164"/>
      <c r="L465" s="240"/>
      <c r="M465" s="241"/>
      <c r="N465" s="136"/>
      <c r="O465" s="139"/>
      <c r="P465" s="142"/>
      <c r="Q465" s="142"/>
      <c r="R465" s="143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3"/>
      <c r="AC465" s="142"/>
      <c r="AD465" s="143"/>
      <c r="AE465" s="142"/>
      <c r="AF465" s="143"/>
    </row>
    <row r="466" spans="1:32" ht="15.75" customHeight="1" x14ac:dyDescent="0.2">
      <c r="A466" s="135"/>
      <c r="B466" s="155"/>
      <c r="C466" s="135"/>
      <c r="D466" s="136"/>
      <c r="E466" s="136"/>
      <c r="F466" s="182"/>
      <c r="G466" s="163"/>
      <c r="H466" s="138"/>
      <c r="I466" s="138"/>
      <c r="J466" s="139"/>
      <c r="K466" s="164"/>
      <c r="L466" s="240"/>
      <c r="M466" s="241"/>
      <c r="N466" s="136"/>
      <c r="O466" s="139"/>
      <c r="P466" s="142"/>
      <c r="Q466" s="142"/>
      <c r="R466" s="143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3"/>
      <c r="AC466" s="142"/>
      <c r="AD466" s="143"/>
      <c r="AE466" s="142"/>
      <c r="AF466" s="143"/>
    </row>
    <row r="467" spans="1:32" ht="15.75" customHeight="1" x14ac:dyDescent="0.2">
      <c r="A467" s="135"/>
      <c r="B467" s="155"/>
      <c r="C467" s="135"/>
      <c r="D467" s="136"/>
      <c r="E467" s="136"/>
      <c r="F467" s="182"/>
      <c r="G467" s="163"/>
      <c r="H467" s="138"/>
      <c r="I467" s="138"/>
      <c r="J467" s="139"/>
      <c r="K467" s="164"/>
      <c r="L467" s="240"/>
      <c r="M467" s="241"/>
      <c r="N467" s="136"/>
      <c r="O467" s="139"/>
      <c r="P467" s="142"/>
      <c r="Q467" s="142"/>
      <c r="R467" s="143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3"/>
      <c r="AC467" s="142"/>
      <c r="AD467" s="143"/>
      <c r="AE467" s="142"/>
      <c r="AF467" s="143"/>
    </row>
    <row r="468" spans="1:32" ht="15.75" customHeight="1" x14ac:dyDescent="0.2">
      <c r="A468" s="135"/>
      <c r="B468" s="155"/>
      <c r="C468" s="135"/>
      <c r="D468" s="136"/>
      <c r="E468" s="136"/>
      <c r="F468" s="182"/>
      <c r="G468" s="163"/>
      <c r="H468" s="138"/>
      <c r="I468" s="138"/>
      <c r="J468" s="139"/>
      <c r="K468" s="164"/>
      <c r="L468" s="240"/>
      <c r="M468" s="241"/>
      <c r="N468" s="136"/>
      <c r="O468" s="139"/>
      <c r="P468" s="142"/>
      <c r="Q468" s="142"/>
      <c r="R468" s="143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3"/>
      <c r="AC468" s="142"/>
      <c r="AD468" s="143"/>
      <c r="AE468" s="142"/>
      <c r="AF468" s="143"/>
    </row>
    <row r="469" spans="1:32" ht="15.75" customHeight="1" x14ac:dyDescent="0.2">
      <c r="A469" s="135"/>
      <c r="B469" s="155"/>
      <c r="C469" s="135"/>
      <c r="D469" s="136"/>
      <c r="E469" s="136"/>
      <c r="F469" s="182"/>
      <c r="G469" s="163"/>
      <c r="H469" s="138"/>
      <c r="I469" s="138"/>
      <c r="J469" s="139"/>
      <c r="K469" s="164"/>
      <c r="L469" s="240"/>
      <c r="M469" s="241"/>
      <c r="N469" s="136"/>
      <c r="O469" s="139"/>
      <c r="P469" s="142"/>
      <c r="Q469" s="142"/>
      <c r="R469" s="143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3"/>
      <c r="AC469" s="142"/>
      <c r="AD469" s="143"/>
      <c r="AE469" s="142"/>
      <c r="AF469" s="143"/>
    </row>
    <row r="470" spans="1:32" ht="15.75" customHeight="1" x14ac:dyDescent="0.2">
      <c r="A470" s="135"/>
      <c r="B470" s="155"/>
      <c r="C470" s="135"/>
      <c r="D470" s="136"/>
      <c r="E470" s="136"/>
      <c r="F470" s="182"/>
      <c r="G470" s="163"/>
      <c r="H470" s="138"/>
      <c r="I470" s="138"/>
      <c r="J470" s="139"/>
      <c r="K470" s="164"/>
      <c r="L470" s="240"/>
      <c r="M470" s="241"/>
      <c r="N470" s="136"/>
      <c r="O470" s="139"/>
      <c r="P470" s="142"/>
      <c r="Q470" s="142"/>
      <c r="R470" s="143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3"/>
      <c r="AC470" s="142"/>
      <c r="AD470" s="143"/>
      <c r="AE470" s="142"/>
      <c r="AF470" s="143"/>
    </row>
    <row r="471" spans="1:32" ht="15.75" customHeight="1" x14ac:dyDescent="0.2">
      <c r="A471" s="135"/>
      <c r="B471" s="155"/>
      <c r="C471" s="135"/>
      <c r="D471" s="136"/>
      <c r="E471" s="136"/>
      <c r="F471" s="182"/>
      <c r="G471" s="163"/>
      <c r="H471" s="138"/>
      <c r="I471" s="138"/>
      <c r="J471" s="139"/>
      <c r="K471" s="164"/>
      <c r="L471" s="240"/>
      <c r="M471" s="241"/>
      <c r="N471" s="136"/>
      <c r="O471" s="139"/>
      <c r="P471" s="142"/>
      <c r="Q471" s="142"/>
      <c r="R471" s="143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3"/>
      <c r="AC471" s="142"/>
      <c r="AD471" s="143"/>
      <c r="AE471" s="142"/>
      <c r="AF471" s="143"/>
    </row>
    <row r="472" spans="1:32" ht="15.75" customHeight="1" x14ac:dyDescent="0.2">
      <c r="A472" s="135"/>
      <c r="B472" s="155"/>
      <c r="C472" s="135"/>
      <c r="D472" s="136"/>
      <c r="E472" s="136"/>
      <c r="F472" s="182"/>
      <c r="G472" s="163"/>
      <c r="H472" s="138"/>
      <c r="I472" s="138"/>
      <c r="J472" s="139"/>
      <c r="K472" s="164"/>
      <c r="L472" s="240"/>
      <c r="M472" s="241"/>
      <c r="N472" s="136"/>
      <c r="O472" s="139"/>
      <c r="P472" s="142"/>
      <c r="Q472" s="142"/>
      <c r="R472" s="143"/>
      <c r="S472" s="142"/>
      <c r="T472" s="142"/>
      <c r="U472" s="142"/>
      <c r="V472" s="142"/>
      <c r="W472" s="142"/>
      <c r="X472" s="142"/>
      <c r="Y472" s="142"/>
      <c r="Z472" s="142"/>
      <c r="AA472" s="142"/>
      <c r="AB472" s="143"/>
      <c r="AC472" s="142"/>
      <c r="AD472" s="143"/>
      <c r="AE472" s="142"/>
      <c r="AF472" s="143"/>
    </row>
    <row r="473" spans="1:32" ht="15.75" customHeight="1" x14ac:dyDescent="0.2">
      <c r="A473" s="135"/>
      <c r="B473" s="155"/>
      <c r="C473" s="135"/>
      <c r="D473" s="136"/>
      <c r="E473" s="136"/>
      <c r="F473" s="182"/>
      <c r="G473" s="163"/>
      <c r="H473" s="138"/>
      <c r="I473" s="138"/>
      <c r="J473" s="139"/>
      <c r="K473" s="164"/>
      <c r="L473" s="240"/>
      <c r="M473" s="241"/>
      <c r="N473" s="136"/>
      <c r="O473" s="139"/>
      <c r="P473" s="142"/>
      <c r="Q473" s="142"/>
      <c r="R473" s="143"/>
      <c r="S473" s="142"/>
      <c r="T473" s="142"/>
      <c r="U473" s="142"/>
      <c r="V473" s="142"/>
      <c r="W473" s="142"/>
      <c r="X473" s="142"/>
      <c r="Y473" s="142"/>
      <c r="Z473" s="142"/>
      <c r="AA473" s="142"/>
      <c r="AB473" s="143"/>
      <c r="AC473" s="142"/>
      <c r="AD473" s="143"/>
      <c r="AE473" s="142"/>
      <c r="AF473" s="143"/>
    </row>
    <row r="474" spans="1:32" ht="15.75" customHeight="1" x14ac:dyDescent="0.2">
      <c r="A474" s="135"/>
      <c r="B474" s="155"/>
      <c r="C474" s="135"/>
      <c r="D474" s="136"/>
      <c r="E474" s="136"/>
      <c r="F474" s="182"/>
      <c r="G474" s="163"/>
      <c r="H474" s="138"/>
      <c r="I474" s="138"/>
      <c r="J474" s="139"/>
      <c r="K474" s="164"/>
      <c r="L474" s="240"/>
      <c r="M474" s="241"/>
      <c r="N474" s="136"/>
      <c r="O474" s="139"/>
      <c r="P474" s="142"/>
      <c r="Q474" s="142"/>
      <c r="R474" s="143"/>
      <c r="S474" s="142"/>
      <c r="T474" s="142"/>
      <c r="U474" s="142"/>
      <c r="V474" s="142"/>
      <c r="W474" s="142"/>
      <c r="X474" s="142"/>
      <c r="Y474" s="142"/>
      <c r="Z474" s="142"/>
      <c r="AA474" s="142"/>
      <c r="AB474" s="143"/>
      <c r="AC474" s="142"/>
      <c r="AD474" s="143"/>
      <c r="AE474" s="142"/>
      <c r="AF474" s="143"/>
    </row>
    <row r="475" spans="1:32" ht="15.75" customHeight="1" x14ac:dyDescent="0.2">
      <c r="A475" s="135"/>
      <c r="B475" s="155"/>
      <c r="C475" s="135"/>
      <c r="D475" s="136"/>
      <c r="E475" s="136"/>
      <c r="F475" s="182"/>
      <c r="G475" s="163"/>
      <c r="H475" s="138"/>
      <c r="I475" s="138"/>
      <c r="J475" s="139"/>
      <c r="K475" s="164"/>
      <c r="L475" s="240"/>
      <c r="M475" s="241"/>
      <c r="N475" s="136"/>
      <c r="O475" s="139"/>
      <c r="P475" s="142"/>
      <c r="Q475" s="142"/>
      <c r="R475" s="143"/>
      <c r="S475" s="142"/>
      <c r="T475" s="142"/>
      <c r="U475" s="142"/>
      <c r="V475" s="142"/>
      <c r="W475" s="142"/>
      <c r="X475" s="142"/>
      <c r="Y475" s="142"/>
      <c r="Z475" s="142"/>
      <c r="AA475" s="142"/>
      <c r="AB475" s="143"/>
      <c r="AC475" s="142"/>
      <c r="AD475" s="143"/>
      <c r="AE475" s="142"/>
      <c r="AF475" s="143"/>
    </row>
    <row r="476" spans="1:32" ht="15.75" customHeight="1" x14ac:dyDescent="0.2">
      <c r="A476" s="135"/>
      <c r="B476" s="155"/>
      <c r="C476" s="135"/>
      <c r="D476" s="136"/>
      <c r="E476" s="136"/>
      <c r="F476" s="182"/>
      <c r="G476" s="163"/>
      <c r="H476" s="138"/>
      <c r="I476" s="138"/>
      <c r="J476" s="139"/>
      <c r="K476" s="164"/>
      <c r="L476" s="240"/>
      <c r="M476" s="241"/>
      <c r="N476" s="136"/>
      <c r="O476" s="139"/>
      <c r="P476" s="142"/>
      <c r="Q476" s="142"/>
      <c r="R476" s="143"/>
      <c r="S476" s="142"/>
      <c r="T476" s="142"/>
      <c r="U476" s="142"/>
      <c r="V476" s="142"/>
      <c r="W476" s="142"/>
      <c r="X476" s="142"/>
      <c r="Y476" s="142"/>
      <c r="Z476" s="142"/>
      <c r="AA476" s="142"/>
      <c r="AB476" s="143"/>
      <c r="AC476" s="142"/>
      <c r="AD476" s="143"/>
      <c r="AE476" s="142"/>
      <c r="AF476" s="143"/>
    </row>
    <row r="477" spans="1:32" ht="15.75" customHeight="1" x14ac:dyDescent="0.2">
      <c r="A477" s="135"/>
      <c r="B477" s="155"/>
      <c r="C477" s="135"/>
      <c r="D477" s="136"/>
      <c r="E477" s="136"/>
      <c r="F477" s="182"/>
      <c r="G477" s="163"/>
      <c r="H477" s="138"/>
      <c r="I477" s="138"/>
      <c r="J477" s="139"/>
      <c r="K477" s="164"/>
      <c r="L477" s="240"/>
      <c r="M477" s="241"/>
      <c r="N477" s="136"/>
      <c r="O477" s="139"/>
      <c r="P477" s="142"/>
      <c r="Q477" s="142"/>
      <c r="R477" s="143"/>
      <c r="S477" s="142"/>
      <c r="T477" s="142"/>
      <c r="U477" s="142"/>
      <c r="V477" s="142"/>
      <c r="W477" s="142"/>
      <c r="X477" s="142"/>
      <c r="Y477" s="142"/>
      <c r="Z477" s="142"/>
      <c r="AA477" s="142"/>
      <c r="AB477" s="143"/>
      <c r="AC477" s="142"/>
      <c r="AD477" s="143"/>
      <c r="AE477" s="142"/>
      <c r="AF477" s="143"/>
    </row>
    <row r="478" spans="1:32" ht="15.75" customHeight="1" x14ac:dyDescent="0.2">
      <c r="A478" s="135"/>
      <c r="B478" s="155"/>
      <c r="C478" s="135"/>
      <c r="D478" s="136"/>
      <c r="E478" s="136"/>
      <c r="F478" s="182"/>
      <c r="G478" s="163"/>
      <c r="H478" s="138"/>
      <c r="I478" s="138"/>
      <c r="J478" s="139"/>
      <c r="K478" s="164"/>
      <c r="L478" s="240"/>
      <c r="M478" s="241"/>
      <c r="N478" s="136"/>
      <c r="O478" s="139"/>
      <c r="P478" s="142"/>
      <c r="Q478" s="142"/>
      <c r="R478" s="143"/>
      <c r="S478" s="142"/>
      <c r="T478" s="142"/>
      <c r="U478" s="142"/>
      <c r="V478" s="142"/>
      <c r="W478" s="142"/>
      <c r="X478" s="142"/>
      <c r="Y478" s="142"/>
      <c r="Z478" s="142"/>
      <c r="AA478" s="142"/>
      <c r="AB478" s="143"/>
      <c r="AC478" s="142"/>
      <c r="AD478" s="143"/>
      <c r="AE478" s="142"/>
      <c r="AF478" s="143"/>
    </row>
    <row r="479" spans="1:32" ht="15.75" customHeight="1" x14ac:dyDescent="0.2">
      <c r="A479" s="135"/>
      <c r="B479" s="155"/>
      <c r="C479" s="135"/>
      <c r="D479" s="136"/>
      <c r="E479" s="136"/>
      <c r="F479" s="182"/>
      <c r="G479" s="163"/>
      <c r="H479" s="138"/>
      <c r="I479" s="138"/>
      <c r="J479" s="139"/>
      <c r="K479" s="164"/>
      <c r="L479" s="240"/>
      <c r="M479" s="241"/>
      <c r="N479" s="136"/>
      <c r="O479" s="139"/>
      <c r="P479" s="142"/>
      <c r="Q479" s="142"/>
      <c r="R479" s="143"/>
      <c r="S479" s="142"/>
      <c r="T479" s="142"/>
      <c r="U479" s="142"/>
      <c r="V479" s="142"/>
      <c r="W479" s="142"/>
      <c r="X479" s="142"/>
      <c r="Y479" s="142"/>
      <c r="Z479" s="142"/>
      <c r="AA479" s="142"/>
      <c r="AB479" s="143"/>
      <c r="AC479" s="142"/>
      <c r="AD479" s="143"/>
      <c r="AE479" s="142"/>
      <c r="AF479" s="143"/>
    </row>
    <row r="480" spans="1:32" ht="15.75" customHeight="1" x14ac:dyDescent="0.2">
      <c r="A480" s="135"/>
      <c r="B480" s="155"/>
      <c r="C480" s="135"/>
      <c r="D480" s="136"/>
      <c r="E480" s="136"/>
      <c r="F480" s="182"/>
      <c r="G480" s="163"/>
      <c r="H480" s="138"/>
      <c r="I480" s="138"/>
      <c r="J480" s="139"/>
      <c r="K480" s="164"/>
      <c r="L480" s="240"/>
      <c r="M480" s="241"/>
      <c r="N480" s="136"/>
      <c r="O480" s="139"/>
      <c r="P480" s="142"/>
      <c r="Q480" s="142"/>
      <c r="R480" s="143"/>
      <c r="S480" s="142"/>
      <c r="T480" s="142"/>
      <c r="U480" s="142"/>
      <c r="V480" s="142"/>
      <c r="W480" s="142"/>
      <c r="X480" s="142"/>
      <c r="Y480" s="142"/>
      <c r="Z480" s="142"/>
      <c r="AA480" s="142"/>
      <c r="AB480" s="143"/>
      <c r="AC480" s="142"/>
      <c r="AD480" s="143"/>
      <c r="AE480" s="142"/>
      <c r="AF480" s="143"/>
    </row>
    <row r="481" spans="1:32" ht="15.75" customHeight="1" x14ac:dyDescent="0.2">
      <c r="A481" s="135"/>
      <c r="B481" s="155"/>
      <c r="C481" s="135"/>
      <c r="D481" s="136"/>
      <c r="E481" s="136"/>
      <c r="F481" s="182"/>
      <c r="G481" s="163"/>
      <c r="H481" s="138"/>
      <c r="I481" s="138"/>
      <c r="J481" s="139"/>
      <c r="K481" s="164"/>
      <c r="L481" s="240"/>
      <c r="M481" s="241"/>
      <c r="N481" s="136"/>
      <c r="O481" s="139"/>
      <c r="P481" s="142"/>
      <c r="Q481" s="142"/>
      <c r="R481" s="143"/>
      <c r="S481" s="142"/>
      <c r="T481" s="142"/>
      <c r="U481" s="142"/>
      <c r="V481" s="142"/>
      <c r="W481" s="142"/>
      <c r="X481" s="142"/>
      <c r="Y481" s="142"/>
      <c r="Z481" s="142"/>
      <c r="AA481" s="142"/>
      <c r="AB481" s="143"/>
      <c r="AC481" s="142"/>
      <c r="AD481" s="143"/>
      <c r="AE481" s="142"/>
      <c r="AF481" s="143"/>
    </row>
    <row r="482" spans="1:32" ht="15.75" customHeight="1" x14ac:dyDescent="0.2">
      <c r="A482" s="135"/>
      <c r="B482" s="155"/>
      <c r="C482" s="135"/>
      <c r="D482" s="136"/>
      <c r="E482" s="136"/>
      <c r="F482" s="182"/>
      <c r="G482" s="163"/>
      <c r="H482" s="138"/>
      <c r="I482" s="138"/>
      <c r="J482" s="139"/>
      <c r="K482" s="164"/>
      <c r="L482" s="240"/>
      <c r="M482" s="241"/>
      <c r="N482" s="136"/>
      <c r="O482" s="139"/>
      <c r="P482" s="142"/>
      <c r="Q482" s="142"/>
      <c r="R482" s="143"/>
      <c r="S482" s="142"/>
      <c r="T482" s="142"/>
      <c r="U482" s="142"/>
      <c r="V482" s="142"/>
      <c r="W482" s="142"/>
      <c r="X482" s="142"/>
      <c r="Y482" s="142"/>
      <c r="Z482" s="142"/>
      <c r="AA482" s="142"/>
      <c r="AB482" s="143"/>
      <c r="AC482" s="142"/>
      <c r="AD482" s="143"/>
      <c r="AE482" s="142"/>
      <c r="AF482" s="143"/>
    </row>
    <row r="483" spans="1:32" ht="15.75" customHeight="1" x14ac:dyDescent="0.2">
      <c r="A483" s="135"/>
      <c r="B483" s="155"/>
      <c r="C483" s="135"/>
      <c r="D483" s="136"/>
      <c r="E483" s="136"/>
      <c r="F483" s="182"/>
      <c r="G483" s="163"/>
      <c r="H483" s="138"/>
      <c r="I483" s="138"/>
      <c r="J483" s="139"/>
      <c r="K483" s="164"/>
      <c r="L483" s="240"/>
      <c r="M483" s="241"/>
      <c r="N483" s="136"/>
      <c r="O483" s="139"/>
      <c r="P483" s="142"/>
      <c r="Q483" s="142"/>
      <c r="R483" s="143"/>
      <c r="S483" s="142"/>
      <c r="T483" s="142"/>
      <c r="U483" s="142"/>
      <c r="V483" s="142"/>
      <c r="W483" s="142"/>
      <c r="X483" s="142"/>
      <c r="Y483" s="142"/>
      <c r="Z483" s="142"/>
      <c r="AA483" s="142"/>
      <c r="AB483" s="143"/>
      <c r="AC483" s="142"/>
      <c r="AD483" s="143"/>
      <c r="AE483" s="142"/>
      <c r="AF483" s="143"/>
    </row>
    <row r="484" spans="1:32" ht="15.75" customHeight="1" x14ac:dyDescent="0.2">
      <c r="A484" s="135"/>
      <c r="B484" s="155"/>
      <c r="C484" s="135"/>
      <c r="D484" s="136"/>
      <c r="E484" s="136"/>
      <c r="F484" s="182"/>
      <c r="G484" s="163"/>
      <c r="H484" s="138"/>
      <c r="I484" s="138"/>
      <c r="J484" s="139"/>
      <c r="K484" s="164"/>
      <c r="L484" s="240"/>
      <c r="M484" s="241"/>
      <c r="N484" s="136"/>
      <c r="O484" s="139"/>
      <c r="P484" s="142"/>
      <c r="Q484" s="142"/>
      <c r="R484" s="143"/>
      <c r="S484" s="142"/>
      <c r="T484" s="142"/>
      <c r="U484" s="142"/>
      <c r="V484" s="142"/>
      <c r="W484" s="142"/>
      <c r="X484" s="142"/>
      <c r="Y484" s="142"/>
      <c r="Z484" s="142"/>
      <c r="AA484" s="142"/>
      <c r="AB484" s="143"/>
      <c r="AC484" s="142"/>
      <c r="AD484" s="143"/>
      <c r="AE484" s="142"/>
      <c r="AF484" s="143"/>
    </row>
    <row r="485" spans="1:32" ht="15.75" customHeight="1" x14ac:dyDescent="0.2">
      <c r="A485" s="135"/>
      <c r="B485" s="155"/>
      <c r="C485" s="135"/>
      <c r="D485" s="136"/>
      <c r="E485" s="136"/>
      <c r="F485" s="182"/>
      <c r="G485" s="163"/>
      <c r="H485" s="138"/>
      <c r="I485" s="138"/>
      <c r="J485" s="139"/>
      <c r="K485" s="164"/>
      <c r="L485" s="240"/>
      <c r="M485" s="241"/>
      <c r="N485" s="136"/>
      <c r="O485" s="139"/>
      <c r="P485" s="142"/>
      <c r="Q485" s="142"/>
      <c r="R485" s="143"/>
      <c r="S485" s="142"/>
      <c r="T485" s="142"/>
      <c r="U485" s="142"/>
      <c r="V485" s="142"/>
      <c r="W485" s="142"/>
      <c r="X485" s="142"/>
      <c r="Y485" s="142"/>
      <c r="Z485" s="142"/>
      <c r="AA485" s="142"/>
      <c r="AB485" s="143"/>
      <c r="AC485" s="142"/>
      <c r="AD485" s="143"/>
      <c r="AE485" s="142"/>
      <c r="AF485" s="143"/>
    </row>
    <row r="486" spans="1:32" ht="15.75" customHeight="1" x14ac:dyDescent="0.2">
      <c r="A486" s="135"/>
      <c r="B486" s="155"/>
      <c r="C486" s="135"/>
      <c r="D486" s="136"/>
      <c r="E486" s="136"/>
      <c r="F486" s="182"/>
      <c r="G486" s="163"/>
      <c r="H486" s="138"/>
      <c r="I486" s="138"/>
      <c r="J486" s="139"/>
      <c r="K486" s="164"/>
      <c r="L486" s="240"/>
      <c r="M486" s="241"/>
      <c r="N486" s="136"/>
      <c r="O486" s="139"/>
      <c r="P486" s="142"/>
      <c r="Q486" s="142"/>
      <c r="R486" s="143"/>
      <c r="S486" s="142"/>
      <c r="T486" s="142"/>
      <c r="U486" s="142"/>
      <c r="V486" s="142"/>
      <c r="W486" s="142"/>
      <c r="X486" s="142"/>
      <c r="Y486" s="142"/>
      <c r="Z486" s="142"/>
      <c r="AA486" s="142"/>
      <c r="AB486" s="143"/>
      <c r="AC486" s="142"/>
      <c r="AD486" s="143"/>
      <c r="AE486" s="142"/>
      <c r="AF486" s="143"/>
    </row>
    <row r="487" spans="1:32" ht="15.75" customHeight="1" x14ac:dyDescent="0.2">
      <c r="A487" s="135"/>
      <c r="B487" s="155"/>
      <c r="C487" s="135"/>
      <c r="D487" s="136"/>
      <c r="E487" s="136"/>
      <c r="F487" s="182"/>
      <c r="G487" s="163"/>
      <c r="H487" s="138"/>
      <c r="I487" s="138"/>
      <c r="J487" s="139"/>
      <c r="K487" s="164"/>
      <c r="L487" s="240"/>
      <c r="M487" s="241"/>
      <c r="N487" s="136"/>
      <c r="O487" s="139"/>
      <c r="P487" s="142"/>
      <c r="Q487" s="142"/>
      <c r="R487" s="143"/>
      <c r="S487" s="142"/>
      <c r="T487" s="142"/>
      <c r="U487" s="142"/>
      <c r="V487" s="142"/>
      <c r="W487" s="142"/>
      <c r="X487" s="142"/>
      <c r="Y487" s="142"/>
      <c r="Z487" s="142"/>
      <c r="AA487" s="142"/>
      <c r="AB487" s="143"/>
      <c r="AC487" s="142"/>
      <c r="AD487" s="143"/>
      <c r="AE487" s="142"/>
      <c r="AF487" s="143"/>
    </row>
    <row r="488" spans="1:32" ht="15.75" customHeight="1" x14ac:dyDescent="0.2">
      <c r="A488" s="135"/>
      <c r="B488" s="155"/>
      <c r="C488" s="135"/>
      <c r="D488" s="136"/>
      <c r="E488" s="136"/>
      <c r="F488" s="182"/>
      <c r="G488" s="163"/>
      <c r="H488" s="138"/>
      <c r="I488" s="138"/>
      <c r="J488" s="139"/>
      <c r="K488" s="164"/>
      <c r="L488" s="240"/>
      <c r="M488" s="241"/>
      <c r="N488" s="136"/>
      <c r="O488" s="139"/>
      <c r="P488" s="142"/>
      <c r="Q488" s="142"/>
      <c r="R488" s="143"/>
      <c r="S488" s="142"/>
      <c r="T488" s="142"/>
      <c r="U488" s="142"/>
      <c r="V488" s="142"/>
      <c r="W488" s="142"/>
      <c r="X488" s="142"/>
      <c r="Y488" s="142"/>
      <c r="Z488" s="142"/>
      <c r="AA488" s="142"/>
      <c r="AB488" s="143"/>
      <c r="AC488" s="142"/>
      <c r="AD488" s="143"/>
      <c r="AE488" s="142"/>
      <c r="AF488" s="143"/>
    </row>
    <row r="489" spans="1:32" ht="15.75" customHeight="1" x14ac:dyDescent="0.2">
      <c r="A489" s="135"/>
      <c r="B489" s="155"/>
      <c r="C489" s="135"/>
      <c r="D489" s="136"/>
      <c r="E489" s="136"/>
      <c r="F489" s="182"/>
      <c r="G489" s="163"/>
      <c r="H489" s="138"/>
      <c r="I489" s="138"/>
      <c r="J489" s="139"/>
      <c r="K489" s="164"/>
      <c r="L489" s="240"/>
      <c r="M489" s="241"/>
      <c r="N489" s="136"/>
      <c r="O489" s="139"/>
      <c r="P489" s="142"/>
      <c r="Q489" s="142"/>
      <c r="R489" s="143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3"/>
      <c r="AC489" s="142"/>
      <c r="AD489" s="143"/>
      <c r="AE489" s="142"/>
      <c r="AF489" s="143"/>
    </row>
    <row r="490" spans="1:32" ht="15.75" customHeight="1" x14ac:dyDescent="0.2">
      <c r="A490" s="135"/>
      <c r="B490" s="155"/>
      <c r="C490" s="135"/>
      <c r="D490" s="136"/>
      <c r="E490" s="136"/>
      <c r="F490" s="182"/>
      <c r="G490" s="163"/>
      <c r="H490" s="138"/>
      <c r="I490" s="138"/>
      <c r="J490" s="139"/>
      <c r="K490" s="164"/>
      <c r="L490" s="240"/>
      <c r="M490" s="241"/>
      <c r="N490" s="136"/>
      <c r="O490" s="139"/>
      <c r="P490" s="142"/>
      <c r="Q490" s="142"/>
      <c r="R490" s="143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3"/>
      <c r="AC490" s="142"/>
      <c r="AD490" s="143"/>
      <c r="AE490" s="142"/>
      <c r="AF490" s="143"/>
    </row>
    <row r="491" spans="1:32" ht="15.75" customHeight="1" x14ac:dyDescent="0.2">
      <c r="A491" s="135"/>
      <c r="B491" s="155"/>
      <c r="C491" s="135"/>
      <c r="D491" s="136"/>
      <c r="E491" s="136"/>
      <c r="F491" s="182"/>
      <c r="G491" s="163"/>
      <c r="H491" s="138"/>
      <c r="I491" s="138"/>
      <c r="J491" s="139"/>
      <c r="K491" s="164"/>
      <c r="L491" s="240"/>
      <c r="M491" s="241"/>
      <c r="N491" s="136"/>
      <c r="O491" s="139"/>
      <c r="P491" s="142"/>
      <c r="Q491" s="142"/>
      <c r="R491" s="143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3"/>
      <c r="AC491" s="142"/>
      <c r="AD491" s="143"/>
      <c r="AE491" s="142"/>
      <c r="AF491" s="143"/>
    </row>
    <row r="492" spans="1:32" ht="15.75" customHeight="1" x14ac:dyDescent="0.2">
      <c r="A492" s="135"/>
      <c r="B492" s="155"/>
      <c r="C492" s="135"/>
      <c r="D492" s="136"/>
      <c r="E492" s="136"/>
      <c r="F492" s="182"/>
      <c r="G492" s="163"/>
      <c r="H492" s="138"/>
      <c r="I492" s="138"/>
      <c r="J492" s="139"/>
      <c r="K492" s="164"/>
      <c r="L492" s="240"/>
      <c r="M492" s="241"/>
      <c r="N492" s="136"/>
      <c r="O492" s="139"/>
      <c r="P492" s="142"/>
      <c r="Q492" s="142"/>
      <c r="R492" s="143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3"/>
      <c r="AC492" s="142"/>
      <c r="AD492" s="143"/>
      <c r="AE492" s="142"/>
      <c r="AF492" s="143"/>
    </row>
    <row r="493" spans="1:32" ht="15.75" customHeight="1" x14ac:dyDescent="0.2">
      <c r="A493" s="135"/>
      <c r="B493" s="155"/>
      <c r="C493" s="135"/>
      <c r="D493" s="136"/>
      <c r="E493" s="136"/>
      <c r="F493" s="182"/>
      <c r="G493" s="163"/>
      <c r="H493" s="138"/>
      <c r="I493" s="138"/>
      <c r="J493" s="139"/>
      <c r="K493" s="164"/>
      <c r="L493" s="240"/>
      <c r="M493" s="241"/>
      <c r="N493" s="136"/>
      <c r="O493" s="139"/>
      <c r="P493" s="142"/>
      <c r="Q493" s="142"/>
      <c r="R493" s="143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3"/>
      <c r="AC493" s="142"/>
      <c r="AD493" s="143"/>
      <c r="AE493" s="142"/>
      <c r="AF493" s="143"/>
    </row>
    <row r="494" spans="1:32" ht="15.75" customHeight="1" x14ac:dyDescent="0.2">
      <c r="A494" s="135"/>
      <c r="B494" s="155"/>
      <c r="C494" s="135"/>
      <c r="D494" s="136"/>
      <c r="E494" s="136"/>
      <c r="F494" s="182"/>
      <c r="G494" s="163"/>
      <c r="H494" s="138"/>
      <c r="I494" s="138"/>
      <c r="J494" s="139"/>
      <c r="K494" s="164"/>
      <c r="L494" s="240"/>
      <c r="M494" s="241"/>
      <c r="N494" s="136"/>
      <c r="O494" s="139"/>
      <c r="P494" s="142"/>
      <c r="Q494" s="142"/>
      <c r="R494" s="143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3"/>
      <c r="AC494" s="142"/>
      <c r="AD494" s="143"/>
      <c r="AE494" s="142"/>
      <c r="AF494" s="143"/>
    </row>
    <row r="495" spans="1:32" ht="15.75" customHeight="1" x14ac:dyDescent="0.2">
      <c r="A495" s="135"/>
      <c r="B495" s="155"/>
      <c r="C495" s="135"/>
      <c r="D495" s="136"/>
      <c r="E495" s="136"/>
      <c r="F495" s="182"/>
      <c r="G495" s="163"/>
      <c r="H495" s="138"/>
      <c r="I495" s="138"/>
      <c r="J495" s="139"/>
      <c r="K495" s="164"/>
      <c r="L495" s="240"/>
      <c r="M495" s="241"/>
      <c r="N495" s="136"/>
      <c r="O495" s="139"/>
      <c r="P495" s="142"/>
      <c r="Q495" s="142"/>
      <c r="R495" s="143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3"/>
      <c r="AC495" s="142"/>
      <c r="AD495" s="143"/>
      <c r="AE495" s="142"/>
      <c r="AF495" s="143"/>
    </row>
    <row r="496" spans="1:32" ht="15.75" customHeight="1" x14ac:dyDescent="0.2">
      <c r="A496" s="135"/>
      <c r="B496" s="155"/>
      <c r="C496" s="135"/>
      <c r="D496" s="136"/>
      <c r="E496" s="136"/>
      <c r="F496" s="182"/>
      <c r="G496" s="163"/>
      <c r="H496" s="138"/>
      <c r="I496" s="138"/>
      <c r="J496" s="139"/>
      <c r="K496" s="164"/>
      <c r="L496" s="240"/>
      <c r="M496" s="241"/>
      <c r="N496" s="136"/>
      <c r="O496" s="139"/>
      <c r="P496" s="142"/>
      <c r="Q496" s="142"/>
      <c r="R496" s="143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3"/>
      <c r="AC496" s="142"/>
      <c r="AD496" s="143"/>
      <c r="AE496" s="142"/>
      <c r="AF496" s="143"/>
    </row>
    <row r="497" spans="1:32" ht="15.75" customHeight="1" x14ac:dyDescent="0.2">
      <c r="A497" s="135"/>
      <c r="B497" s="155"/>
      <c r="C497" s="135"/>
      <c r="D497" s="136"/>
      <c r="E497" s="136"/>
      <c r="F497" s="182"/>
      <c r="G497" s="163"/>
      <c r="H497" s="138"/>
      <c r="I497" s="138"/>
      <c r="J497" s="139"/>
      <c r="K497" s="164"/>
      <c r="L497" s="240"/>
      <c r="M497" s="241"/>
      <c r="N497" s="136"/>
      <c r="O497" s="139"/>
      <c r="P497" s="142"/>
      <c r="Q497" s="142"/>
      <c r="R497" s="143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3"/>
      <c r="AC497" s="142"/>
      <c r="AD497" s="143"/>
      <c r="AE497" s="142"/>
      <c r="AF497" s="143"/>
    </row>
    <row r="498" spans="1:32" ht="15.75" customHeight="1" x14ac:dyDescent="0.2">
      <c r="A498" s="135"/>
      <c r="B498" s="155"/>
      <c r="C498" s="135"/>
      <c r="D498" s="136"/>
      <c r="E498" s="136"/>
      <c r="F498" s="182"/>
      <c r="G498" s="163"/>
      <c r="H498" s="138"/>
      <c r="I498" s="138"/>
      <c r="J498" s="139"/>
      <c r="K498" s="164"/>
      <c r="L498" s="240"/>
      <c r="M498" s="241"/>
      <c r="N498" s="136"/>
      <c r="O498" s="139"/>
      <c r="P498" s="142"/>
      <c r="Q498" s="142"/>
      <c r="R498" s="143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3"/>
      <c r="AC498" s="142"/>
      <c r="AD498" s="143"/>
      <c r="AE498" s="142"/>
      <c r="AF498" s="143"/>
    </row>
    <row r="499" spans="1:32" ht="15.75" customHeight="1" x14ac:dyDescent="0.2">
      <c r="A499" s="135"/>
      <c r="B499" s="155"/>
      <c r="C499" s="135"/>
      <c r="D499" s="136"/>
      <c r="E499" s="136"/>
      <c r="F499" s="182"/>
      <c r="G499" s="163"/>
      <c r="H499" s="138"/>
      <c r="I499" s="138"/>
      <c r="J499" s="139"/>
      <c r="K499" s="164"/>
      <c r="L499" s="240"/>
      <c r="M499" s="241"/>
      <c r="N499" s="136"/>
      <c r="O499" s="139"/>
      <c r="P499" s="142"/>
      <c r="Q499" s="142"/>
      <c r="R499" s="143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3"/>
      <c r="AC499" s="142"/>
      <c r="AD499" s="143"/>
      <c r="AE499" s="142"/>
      <c r="AF499" s="143"/>
    </row>
    <row r="500" spans="1:32" ht="15.75" customHeight="1" x14ac:dyDescent="0.2">
      <c r="A500" s="135"/>
      <c r="B500" s="155"/>
      <c r="C500" s="135"/>
      <c r="D500" s="136"/>
      <c r="E500" s="136"/>
      <c r="F500" s="182"/>
      <c r="G500" s="163"/>
      <c r="H500" s="138"/>
      <c r="I500" s="138"/>
      <c r="J500" s="139"/>
      <c r="K500" s="164"/>
      <c r="L500" s="240"/>
      <c r="M500" s="241"/>
      <c r="N500" s="136"/>
      <c r="O500" s="139"/>
      <c r="P500" s="142"/>
      <c r="Q500" s="142"/>
      <c r="R500" s="143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3"/>
      <c r="AC500" s="142"/>
      <c r="AD500" s="143"/>
      <c r="AE500" s="142"/>
      <c r="AF500" s="143"/>
    </row>
    <row r="501" spans="1:32" ht="15.75" customHeight="1" x14ac:dyDescent="0.2">
      <c r="A501" s="135"/>
      <c r="B501" s="155"/>
      <c r="C501" s="135"/>
      <c r="D501" s="136"/>
      <c r="E501" s="136"/>
      <c r="F501" s="182"/>
      <c r="G501" s="163"/>
      <c r="H501" s="138"/>
      <c r="I501" s="138"/>
      <c r="J501" s="139"/>
      <c r="K501" s="164"/>
      <c r="L501" s="240"/>
      <c r="M501" s="241"/>
      <c r="N501" s="136"/>
      <c r="O501" s="139"/>
      <c r="P501" s="142"/>
      <c r="Q501" s="142"/>
      <c r="R501" s="143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3"/>
      <c r="AC501" s="142"/>
      <c r="AD501" s="143"/>
      <c r="AE501" s="142"/>
      <c r="AF501" s="143"/>
    </row>
    <row r="502" spans="1:32" ht="15.75" customHeight="1" x14ac:dyDescent="0.2">
      <c r="A502" s="135"/>
      <c r="B502" s="155"/>
      <c r="C502" s="135"/>
      <c r="D502" s="136"/>
      <c r="E502" s="136"/>
      <c r="F502" s="182"/>
      <c r="G502" s="163"/>
      <c r="H502" s="138"/>
      <c r="I502" s="138"/>
      <c r="J502" s="139"/>
      <c r="K502" s="164"/>
      <c r="L502" s="240"/>
      <c r="M502" s="241"/>
      <c r="N502" s="136"/>
      <c r="O502" s="139"/>
      <c r="P502" s="142"/>
      <c r="Q502" s="142"/>
      <c r="R502" s="143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3"/>
      <c r="AC502" s="142"/>
      <c r="AD502" s="143"/>
      <c r="AE502" s="142"/>
      <c r="AF502" s="143"/>
    </row>
    <row r="503" spans="1:32" ht="15.75" customHeight="1" x14ac:dyDescent="0.2">
      <c r="A503" s="135"/>
      <c r="B503" s="155"/>
      <c r="C503" s="135"/>
      <c r="D503" s="136"/>
      <c r="E503" s="136"/>
      <c r="F503" s="182"/>
      <c r="G503" s="163"/>
      <c r="H503" s="138"/>
      <c r="I503" s="138"/>
      <c r="J503" s="139"/>
      <c r="K503" s="164"/>
      <c r="L503" s="240"/>
      <c r="M503" s="241"/>
      <c r="N503" s="136"/>
      <c r="O503" s="139"/>
      <c r="P503" s="142"/>
      <c r="Q503" s="142"/>
      <c r="R503" s="143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3"/>
      <c r="AC503" s="142"/>
      <c r="AD503" s="143"/>
      <c r="AE503" s="142"/>
      <c r="AF503" s="143"/>
    </row>
    <row r="504" spans="1:32" ht="15.75" customHeight="1" x14ac:dyDescent="0.2">
      <c r="A504" s="135"/>
      <c r="B504" s="155"/>
      <c r="C504" s="135"/>
      <c r="D504" s="136"/>
      <c r="E504" s="136"/>
      <c r="F504" s="182"/>
      <c r="G504" s="163"/>
      <c r="H504" s="138"/>
      <c r="I504" s="138"/>
      <c r="J504" s="139"/>
      <c r="K504" s="164"/>
      <c r="L504" s="240"/>
      <c r="M504" s="241"/>
      <c r="N504" s="136"/>
      <c r="O504" s="139"/>
      <c r="P504" s="142"/>
      <c r="Q504" s="142"/>
      <c r="R504" s="143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3"/>
      <c r="AC504" s="142"/>
      <c r="AD504" s="143"/>
      <c r="AE504" s="142"/>
      <c r="AF504" s="143"/>
    </row>
    <row r="505" spans="1:32" ht="15.75" customHeight="1" x14ac:dyDescent="0.2">
      <c r="A505" s="135"/>
      <c r="B505" s="155"/>
      <c r="C505" s="135"/>
      <c r="D505" s="136"/>
      <c r="E505" s="136"/>
      <c r="F505" s="182"/>
      <c r="G505" s="163"/>
      <c r="H505" s="138"/>
      <c r="I505" s="138"/>
      <c r="J505" s="139"/>
      <c r="K505" s="164"/>
      <c r="L505" s="240"/>
      <c r="M505" s="241"/>
      <c r="N505" s="136"/>
      <c r="O505" s="139"/>
      <c r="P505" s="142"/>
      <c r="Q505" s="142"/>
      <c r="R505" s="143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3"/>
      <c r="AC505" s="142"/>
      <c r="AD505" s="143"/>
      <c r="AE505" s="142"/>
      <c r="AF505" s="143"/>
    </row>
    <row r="506" spans="1:32" ht="15.75" customHeight="1" x14ac:dyDescent="0.2">
      <c r="A506" s="135"/>
      <c r="B506" s="155"/>
      <c r="C506" s="135"/>
      <c r="D506" s="136"/>
      <c r="E506" s="136"/>
      <c r="F506" s="182"/>
      <c r="G506" s="163"/>
      <c r="H506" s="138"/>
      <c r="I506" s="138"/>
      <c r="J506" s="139"/>
      <c r="K506" s="164"/>
      <c r="L506" s="240"/>
      <c r="M506" s="241"/>
      <c r="N506" s="136"/>
      <c r="O506" s="139"/>
      <c r="P506" s="142"/>
      <c r="Q506" s="142"/>
      <c r="R506" s="143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3"/>
      <c r="AC506" s="142"/>
      <c r="AD506" s="143"/>
      <c r="AE506" s="142"/>
      <c r="AF506" s="143"/>
    </row>
    <row r="507" spans="1:32" ht="15.75" customHeight="1" x14ac:dyDescent="0.2">
      <c r="A507" s="135"/>
      <c r="B507" s="155"/>
      <c r="C507" s="135"/>
      <c r="D507" s="136"/>
      <c r="E507" s="136"/>
      <c r="F507" s="182"/>
      <c r="G507" s="163"/>
      <c r="H507" s="138"/>
      <c r="I507" s="138"/>
      <c r="J507" s="139"/>
      <c r="K507" s="164"/>
      <c r="L507" s="240"/>
      <c r="M507" s="241"/>
      <c r="N507" s="136"/>
      <c r="O507" s="139"/>
      <c r="P507" s="142"/>
      <c r="Q507" s="142"/>
      <c r="R507" s="143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3"/>
      <c r="AC507" s="142"/>
      <c r="AD507" s="143"/>
      <c r="AE507" s="142"/>
      <c r="AF507" s="143"/>
    </row>
    <row r="508" spans="1:32" ht="15.75" customHeight="1" x14ac:dyDescent="0.2">
      <c r="A508" s="135"/>
      <c r="B508" s="155"/>
      <c r="C508" s="135"/>
      <c r="D508" s="136"/>
      <c r="E508" s="136"/>
      <c r="F508" s="182"/>
      <c r="G508" s="163"/>
      <c r="H508" s="138"/>
      <c r="I508" s="138"/>
      <c r="J508" s="139"/>
      <c r="K508" s="164"/>
      <c r="L508" s="240"/>
      <c r="M508" s="241"/>
      <c r="N508" s="136"/>
      <c r="O508" s="139"/>
      <c r="P508" s="142"/>
      <c r="Q508" s="142"/>
      <c r="R508" s="143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3"/>
      <c r="AC508" s="142"/>
      <c r="AD508" s="143"/>
      <c r="AE508" s="142"/>
      <c r="AF508" s="143"/>
    </row>
    <row r="509" spans="1:32" ht="15.75" customHeight="1" x14ac:dyDescent="0.2">
      <c r="A509" s="135"/>
      <c r="B509" s="155"/>
      <c r="C509" s="135"/>
      <c r="D509" s="136"/>
      <c r="E509" s="136"/>
      <c r="F509" s="182"/>
      <c r="G509" s="163"/>
      <c r="H509" s="138"/>
      <c r="I509" s="138"/>
      <c r="J509" s="139"/>
      <c r="K509" s="164"/>
      <c r="L509" s="240"/>
      <c r="M509" s="241"/>
      <c r="N509" s="136"/>
      <c r="O509" s="139"/>
      <c r="P509" s="142"/>
      <c r="Q509" s="142"/>
      <c r="R509" s="143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3"/>
      <c r="AC509" s="142"/>
      <c r="AD509" s="143"/>
      <c r="AE509" s="142"/>
      <c r="AF509" s="143"/>
    </row>
    <row r="510" spans="1:32" ht="15.75" customHeight="1" x14ac:dyDescent="0.2">
      <c r="A510" s="135"/>
      <c r="B510" s="155"/>
      <c r="C510" s="135"/>
      <c r="D510" s="136"/>
      <c r="E510" s="136"/>
      <c r="F510" s="182"/>
      <c r="G510" s="163"/>
      <c r="H510" s="138"/>
      <c r="I510" s="138"/>
      <c r="J510" s="139"/>
      <c r="K510" s="164"/>
      <c r="L510" s="240"/>
      <c r="M510" s="241"/>
      <c r="N510" s="136"/>
      <c r="O510" s="139"/>
      <c r="P510" s="142"/>
      <c r="Q510" s="142"/>
      <c r="R510" s="143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3"/>
      <c r="AC510" s="142"/>
      <c r="AD510" s="143"/>
      <c r="AE510" s="142"/>
      <c r="AF510" s="143"/>
    </row>
    <row r="511" spans="1:32" ht="15.75" customHeight="1" x14ac:dyDescent="0.2">
      <c r="A511" s="135"/>
      <c r="B511" s="155"/>
      <c r="C511" s="135"/>
      <c r="D511" s="136"/>
      <c r="E511" s="136"/>
      <c r="F511" s="182"/>
      <c r="G511" s="163"/>
      <c r="H511" s="138"/>
      <c r="I511" s="138"/>
      <c r="J511" s="139"/>
      <c r="K511" s="164"/>
      <c r="L511" s="240"/>
      <c r="M511" s="241"/>
      <c r="N511" s="136"/>
      <c r="O511" s="139"/>
      <c r="P511" s="142"/>
      <c r="Q511" s="142"/>
      <c r="R511" s="143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3"/>
      <c r="AC511" s="142"/>
      <c r="AD511" s="143"/>
      <c r="AE511" s="142"/>
      <c r="AF511" s="143"/>
    </row>
    <row r="512" spans="1:32" ht="15.75" customHeight="1" x14ac:dyDescent="0.2">
      <c r="A512" s="135"/>
      <c r="B512" s="155"/>
      <c r="C512" s="135"/>
      <c r="D512" s="136"/>
      <c r="E512" s="136"/>
      <c r="F512" s="182"/>
      <c r="G512" s="163"/>
      <c r="H512" s="138"/>
      <c r="I512" s="138"/>
      <c r="J512" s="139"/>
      <c r="K512" s="164"/>
      <c r="L512" s="240"/>
      <c r="M512" s="241"/>
      <c r="N512" s="136"/>
      <c r="O512" s="139"/>
      <c r="P512" s="142"/>
      <c r="Q512" s="142"/>
      <c r="R512" s="143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3"/>
      <c r="AC512" s="142"/>
      <c r="AD512" s="143"/>
      <c r="AE512" s="142"/>
      <c r="AF512" s="143"/>
    </row>
    <row r="513" spans="1:32" ht="15.75" customHeight="1" x14ac:dyDescent="0.2">
      <c r="A513" s="135"/>
      <c r="B513" s="155"/>
      <c r="C513" s="135"/>
      <c r="D513" s="136"/>
      <c r="E513" s="136"/>
      <c r="F513" s="182"/>
      <c r="G513" s="163"/>
      <c r="H513" s="138"/>
      <c r="I513" s="138"/>
      <c r="J513" s="139"/>
      <c r="K513" s="164"/>
      <c r="L513" s="240"/>
      <c r="M513" s="241"/>
      <c r="N513" s="136"/>
      <c r="O513" s="139"/>
      <c r="P513" s="142"/>
      <c r="Q513" s="142"/>
      <c r="R513" s="143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3"/>
      <c r="AC513" s="142"/>
      <c r="AD513" s="143"/>
      <c r="AE513" s="142"/>
      <c r="AF513" s="143"/>
    </row>
    <row r="514" spans="1:32" ht="15.75" customHeight="1" x14ac:dyDescent="0.2">
      <c r="A514" s="135"/>
      <c r="B514" s="155"/>
      <c r="C514" s="135"/>
      <c r="D514" s="136"/>
      <c r="E514" s="136"/>
      <c r="F514" s="182"/>
      <c r="G514" s="163"/>
      <c r="H514" s="138"/>
      <c r="I514" s="138"/>
      <c r="J514" s="139"/>
      <c r="K514" s="164"/>
      <c r="L514" s="240"/>
      <c r="M514" s="241"/>
      <c r="N514" s="136"/>
      <c r="O514" s="139"/>
      <c r="P514" s="142"/>
      <c r="Q514" s="142"/>
      <c r="R514" s="143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3"/>
      <c r="AC514" s="142"/>
      <c r="AD514" s="143"/>
      <c r="AE514" s="142"/>
      <c r="AF514" s="143"/>
    </row>
    <row r="515" spans="1:32" ht="15.75" customHeight="1" x14ac:dyDescent="0.2">
      <c r="A515" s="135"/>
      <c r="B515" s="155"/>
      <c r="C515" s="135"/>
      <c r="D515" s="136"/>
      <c r="E515" s="136"/>
      <c r="F515" s="182"/>
      <c r="G515" s="163"/>
      <c r="H515" s="138"/>
      <c r="I515" s="138"/>
      <c r="J515" s="139"/>
      <c r="K515" s="164"/>
      <c r="L515" s="240"/>
      <c r="M515" s="241"/>
      <c r="N515" s="136"/>
      <c r="O515" s="139"/>
      <c r="P515" s="142"/>
      <c r="Q515" s="142"/>
      <c r="R515" s="143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3"/>
      <c r="AC515" s="142"/>
      <c r="AD515" s="143"/>
      <c r="AE515" s="142"/>
      <c r="AF515" s="143"/>
    </row>
    <row r="516" spans="1:32" ht="15.75" customHeight="1" x14ac:dyDescent="0.2">
      <c r="A516" s="135"/>
      <c r="B516" s="155"/>
      <c r="C516" s="135"/>
      <c r="D516" s="136"/>
      <c r="E516" s="136"/>
      <c r="F516" s="182"/>
      <c r="G516" s="163"/>
      <c r="H516" s="138"/>
      <c r="I516" s="138"/>
      <c r="J516" s="139"/>
      <c r="K516" s="164"/>
      <c r="L516" s="240"/>
      <c r="M516" s="241"/>
      <c r="N516" s="136"/>
      <c r="O516" s="139"/>
      <c r="P516" s="142"/>
      <c r="Q516" s="142"/>
      <c r="R516" s="143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3"/>
      <c r="AC516" s="142"/>
      <c r="AD516" s="143"/>
      <c r="AE516" s="142"/>
      <c r="AF516" s="143"/>
    </row>
    <row r="517" spans="1:32" ht="15.75" customHeight="1" x14ac:dyDescent="0.2">
      <c r="A517" s="135"/>
      <c r="B517" s="155"/>
      <c r="C517" s="135"/>
      <c r="D517" s="136"/>
      <c r="E517" s="136"/>
      <c r="F517" s="182"/>
      <c r="G517" s="163"/>
      <c r="H517" s="138"/>
      <c r="I517" s="138"/>
      <c r="J517" s="139"/>
      <c r="K517" s="164"/>
      <c r="L517" s="240"/>
      <c r="M517" s="241"/>
      <c r="N517" s="136"/>
      <c r="O517" s="139"/>
      <c r="P517" s="142"/>
      <c r="Q517" s="142"/>
      <c r="R517" s="143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3"/>
      <c r="AC517" s="142"/>
      <c r="AD517" s="143"/>
      <c r="AE517" s="142"/>
      <c r="AF517" s="143"/>
    </row>
    <row r="518" spans="1:32" ht="15.75" customHeight="1" x14ac:dyDescent="0.2">
      <c r="A518" s="135"/>
      <c r="B518" s="155"/>
      <c r="C518" s="135"/>
      <c r="D518" s="136"/>
      <c r="E518" s="136"/>
      <c r="F518" s="182"/>
      <c r="G518" s="163"/>
      <c r="H518" s="138"/>
      <c r="I518" s="138"/>
      <c r="J518" s="139"/>
      <c r="K518" s="164"/>
      <c r="L518" s="240"/>
      <c r="M518" s="241"/>
      <c r="N518" s="136"/>
      <c r="O518" s="139"/>
      <c r="P518" s="142"/>
      <c r="Q518" s="142"/>
      <c r="R518" s="143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3"/>
      <c r="AC518" s="142"/>
      <c r="AD518" s="143"/>
      <c r="AE518" s="142"/>
      <c r="AF518" s="143"/>
    </row>
    <row r="519" spans="1:32" ht="15.75" customHeight="1" x14ac:dyDescent="0.2">
      <c r="A519" s="135"/>
      <c r="B519" s="155"/>
      <c r="C519" s="135"/>
      <c r="D519" s="136"/>
      <c r="E519" s="136"/>
      <c r="F519" s="182"/>
      <c r="G519" s="163"/>
      <c r="H519" s="138"/>
      <c r="I519" s="138"/>
      <c r="J519" s="139"/>
      <c r="K519" s="164"/>
      <c r="L519" s="240"/>
      <c r="M519" s="241"/>
      <c r="N519" s="136"/>
      <c r="O519" s="139"/>
      <c r="P519" s="142"/>
      <c r="Q519" s="142"/>
      <c r="R519" s="143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3"/>
      <c r="AC519" s="142"/>
      <c r="AD519" s="143"/>
      <c r="AE519" s="142"/>
      <c r="AF519" s="143"/>
    </row>
    <row r="520" spans="1:32" ht="15.75" customHeight="1" x14ac:dyDescent="0.2">
      <c r="A520" s="135"/>
      <c r="B520" s="155"/>
      <c r="C520" s="135"/>
      <c r="D520" s="136"/>
      <c r="E520" s="136"/>
      <c r="F520" s="182"/>
      <c r="G520" s="163"/>
      <c r="H520" s="138"/>
      <c r="I520" s="138"/>
      <c r="J520" s="139"/>
      <c r="K520" s="164"/>
      <c r="L520" s="240"/>
      <c r="M520" s="241"/>
      <c r="N520" s="136"/>
      <c r="O520" s="139"/>
      <c r="P520" s="142"/>
      <c r="Q520" s="142"/>
      <c r="R520" s="143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3"/>
      <c r="AC520" s="142"/>
      <c r="AD520" s="143"/>
      <c r="AE520" s="142"/>
      <c r="AF520" s="143"/>
    </row>
    <row r="521" spans="1:32" ht="15.75" customHeight="1" x14ac:dyDescent="0.2">
      <c r="A521" s="135"/>
      <c r="B521" s="155"/>
      <c r="C521" s="135"/>
      <c r="D521" s="136"/>
      <c r="E521" s="136"/>
      <c r="F521" s="182"/>
      <c r="G521" s="163"/>
      <c r="H521" s="138"/>
      <c r="I521" s="138"/>
      <c r="J521" s="139"/>
      <c r="K521" s="164"/>
      <c r="L521" s="240"/>
      <c r="M521" s="241"/>
      <c r="N521" s="136"/>
      <c r="O521" s="139"/>
      <c r="P521" s="142"/>
      <c r="Q521" s="142"/>
      <c r="R521" s="143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3"/>
      <c r="AC521" s="142"/>
      <c r="AD521" s="143"/>
      <c r="AE521" s="142"/>
      <c r="AF521" s="143"/>
    </row>
    <row r="522" spans="1:32" ht="15.75" customHeight="1" x14ac:dyDescent="0.2">
      <c r="A522" s="135"/>
      <c r="B522" s="155"/>
      <c r="C522" s="135"/>
      <c r="D522" s="136"/>
      <c r="E522" s="136"/>
      <c r="F522" s="182"/>
      <c r="G522" s="163"/>
      <c r="H522" s="138"/>
      <c r="I522" s="138"/>
      <c r="J522" s="139"/>
      <c r="K522" s="164"/>
      <c r="L522" s="240"/>
      <c r="M522" s="241"/>
      <c r="N522" s="136"/>
      <c r="O522" s="139"/>
      <c r="P522" s="142"/>
      <c r="Q522" s="142"/>
      <c r="R522" s="143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3"/>
      <c r="AC522" s="142"/>
      <c r="AD522" s="143"/>
      <c r="AE522" s="142"/>
      <c r="AF522" s="143"/>
    </row>
    <row r="523" spans="1:32" ht="15.75" customHeight="1" x14ac:dyDescent="0.2">
      <c r="A523" s="135"/>
      <c r="B523" s="155"/>
      <c r="C523" s="135"/>
      <c r="D523" s="136"/>
      <c r="E523" s="136"/>
      <c r="F523" s="182"/>
      <c r="G523" s="163"/>
      <c r="H523" s="138"/>
      <c r="I523" s="138"/>
      <c r="J523" s="139"/>
      <c r="K523" s="164"/>
      <c r="L523" s="240"/>
      <c r="M523" s="241"/>
      <c r="N523" s="136"/>
      <c r="O523" s="139"/>
      <c r="P523" s="142"/>
      <c r="Q523" s="142"/>
      <c r="R523" s="143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3"/>
      <c r="AC523" s="142"/>
      <c r="AD523" s="143"/>
      <c r="AE523" s="142"/>
      <c r="AF523" s="143"/>
    </row>
    <row r="524" spans="1:32" ht="15.75" customHeight="1" x14ac:dyDescent="0.2">
      <c r="A524" s="135"/>
      <c r="B524" s="155"/>
      <c r="C524" s="135"/>
      <c r="D524" s="136"/>
      <c r="E524" s="136"/>
      <c r="F524" s="182"/>
      <c r="G524" s="163"/>
      <c r="H524" s="138"/>
      <c r="I524" s="138"/>
      <c r="J524" s="139"/>
      <c r="K524" s="164"/>
      <c r="L524" s="240"/>
      <c r="M524" s="241"/>
      <c r="N524" s="136"/>
      <c r="O524" s="139"/>
      <c r="P524" s="142"/>
      <c r="Q524" s="142"/>
      <c r="R524" s="143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3"/>
      <c r="AC524" s="142"/>
      <c r="AD524" s="143"/>
      <c r="AE524" s="142"/>
      <c r="AF524" s="143"/>
    </row>
    <row r="525" spans="1:32" ht="15.75" customHeight="1" x14ac:dyDescent="0.2">
      <c r="A525" s="135"/>
      <c r="B525" s="155"/>
      <c r="C525" s="135"/>
      <c r="D525" s="136"/>
      <c r="E525" s="136"/>
      <c r="F525" s="182"/>
      <c r="G525" s="163"/>
      <c r="H525" s="138"/>
      <c r="I525" s="138"/>
      <c r="J525" s="139"/>
      <c r="K525" s="164"/>
      <c r="L525" s="240"/>
      <c r="M525" s="241"/>
      <c r="N525" s="136"/>
      <c r="O525" s="139"/>
      <c r="P525" s="142"/>
      <c r="Q525" s="142"/>
      <c r="R525" s="143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3"/>
      <c r="AC525" s="142"/>
      <c r="AD525" s="143"/>
      <c r="AE525" s="142"/>
      <c r="AF525" s="143"/>
    </row>
    <row r="526" spans="1:32" ht="15.75" customHeight="1" x14ac:dyDescent="0.2">
      <c r="A526" s="135"/>
      <c r="B526" s="155"/>
      <c r="C526" s="135"/>
      <c r="D526" s="136"/>
      <c r="E526" s="136"/>
      <c r="F526" s="182"/>
      <c r="G526" s="163"/>
      <c r="H526" s="138"/>
      <c r="I526" s="138"/>
      <c r="J526" s="139"/>
      <c r="K526" s="164"/>
      <c r="L526" s="240"/>
      <c r="M526" s="241"/>
      <c r="N526" s="136"/>
      <c r="O526" s="139"/>
      <c r="P526" s="142"/>
      <c r="Q526" s="142"/>
      <c r="R526" s="143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3"/>
      <c r="AC526" s="142"/>
      <c r="AD526" s="143"/>
      <c r="AE526" s="142"/>
      <c r="AF526" s="143"/>
    </row>
    <row r="527" spans="1:32" ht="15.75" customHeight="1" x14ac:dyDescent="0.2">
      <c r="A527" s="135"/>
      <c r="B527" s="155"/>
      <c r="C527" s="135"/>
      <c r="D527" s="136"/>
      <c r="E527" s="136"/>
      <c r="F527" s="182"/>
      <c r="G527" s="163"/>
      <c r="H527" s="138"/>
      <c r="I527" s="138"/>
      <c r="J527" s="139"/>
      <c r="K527" s="164"/>
      <c r="L527" s="240"/>
      <c r="M527" s="241"/>
      <c r="N527" s="136"/>
      <c r="O527" s="139"/>
      <c r="P527" s="142"/>
      <c r="Q527" s="142"/>
      <c r="R527" s="143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3"/>
      <c r="AC527" s="142"/>
      <c r="AD527" s="143"/>
      <c r="AE527" s="142"/>
      <c r="AF527" s="143"/>
    </row>
    <row r="528" spans="1:32" ht="15.75" customHeight="1" x14ac:dyDescent="0.2">
      <c r="A528" s="135"/>
      <c r="B528" s="155"/>
      <c r="C528" s="135"/>
      <c r="D528" s="136"/>
      <c r="E528" s="136"/>
      <c r="F528" s="182"/>
      <c r="G528" s="163"/>
      <c r="H528" s="138"/>
      <c r="I528" s="138"/>
      <c r="J528" s="139"/>
      <c r="K528" s="164"/>
      <c r="L528" s="240"/>
      <c r="M528" s="241"/>
      <c r="N528" s="136"/>
      <c r="O528" s="139"/>
      <c r="P528" s="142"/>
      <c r="Q528" s="142"/>
      <c r="R528" s="143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3"/>
      <c r="AC528" s="142"/>
      <c r="AD528" s="143"/>
      <c r="AE528" s="142"/>
      <c r="AF528" s="143"/>
    </row>
    <row r="529" spans="1:32" ht="15.75" customHeight="1" x14ac:dyDescent="0.2">
      <c r="A529" s="135"/>
      <c r="B529" s="155"/>
      <c r="C529" s="135"/>
      <c r="D529" s="136"/>
      <c r="E529" s="136"/>
      <c r="F529" s="182"/>
      <c r="G529" s="163"/>
      <c r="H529" s="138"/>
      <c r="I529" s="138"/>
      <c r="J529" s="139"/>
      <c r="K529" s="164"/>
      <c r="L529" s="240"/>
      <c r="M529" s="241"/>
      <c r="N529" s="136"/>
      <c r="O529" s="139"/>
      <c r="P529" s="142"/>
      <c r="Q529" s="142"/>
      <c r="R529" s="143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3"/>
      <c r="AC529" s="142"/>
      <c r="AD529" s="143"/>
      <c r="AE529" s="142"/>
      <c r="AF529" s="143"/>
    </row>
    <row r="530" spans="1:32" ht="15.75" customHeight="1" x14ac:dyDescent="0.2">
      <c r="A530" s="135"/>
      <c r="B530" s="155"/>
      <c r="C530" s="135"/>
      <c r="D530" s="136"/>
      <c r="E530" s="136"/>
      <c r="F530" s="182"/>
      <c r="G530" s="163"/>
      <c r="H530" s="138"/>
      <c r="I530" s="138"/>
      <c r="J530" s="139"/>
      <c r="K530" s="164"/>
      <c r="L530" s="240"/>
      <c r="M530" s="241"/>
      <c r="N530" s="136"/>
      <c r="O530" s="139"/>
      <c r="P530" s="142"/>
      <c r="Q530" s="142"/>
      <c r="R530" s="143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3"/>
      <c r="AC530" s="142"/>
      <c r="AD530" s="143"/>
      <c r="AE530" s="142"/>
      <c r="AF530" s="143"/>
    </row>
    <row r="531" spans="1:32" ht="15.75" customHeight="1" x14ac:dyDescent="0.2">
      <c r="A531" s="135"/>
      <c r="B531" s="155"/>
      <c r="C531" s="135"/>
      <c r="D531" s="136"/>
      <c r="E531" s="136"/>
      <c r="F531" s="182"/>
      <c r="G531" s="163"/>
      <c r="H531" s="138"/>
      <c r="I531" s="138"/>
      <c r="J531" s="139"/>
      <c r="K531" s="164"/>
      <c r="L531" s="240"/>
      <c r="M531" s="241"/>
      <c r="N531" s="136"/>
      <c r="O531" s="139"/>
      <c r="P531" s="142"/>
      <c r="Q531" s="142"/>
      <c r="R531" s="143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3"/>
      <c r="AC531" s="142"/>
      <c r="AD531" s="143"/>
      <c r="AE531" s="142"/>
      <c r="AF531" s="143"/>
    </row>
    <row r="532" spans="1:32" ht="15.75" customHeight="1" x14ac:dyDescent="0.2">
      <c r="A532" s="135"/>
      <c r="B532" s="155"/>
      <c r="C532" s="135"/>
      <c r="D532" s="136"/>
      <c r="E532" s="136"/>
      <c r="F532" s="182"/>
      <c r="G532" s="163"/>
      <c r="H532" s="138"/>
      <c r="I532" s="138"/>
      <c r="J532" s="139"/>
      <c r="K532" s="164"/>
      <c r="L532" s="240"/>
      <c r="M532" s="241"/>
      <c r="N532" s="136"/>
      <c r="O532" s="139"/>
      <c r="P532" s="142"/>
      <c r="Q532" s="142"/>
      <c r="R532" s="143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3"/>
      <c r="AC532" s="142"/>
      <c r="AD532" s="143"/>
      <c r="AE532" s="142"/>
      <c r="AF532" s="143"/>
    </row>
    <row r="533" spans="1:32" ht="15.75" customHeight="1" x14ac:dyDescent="0.2">
      <c r="A533" s="135"/>
      <c r="B533" s="155"/>
      <c r="C533" s="135"/>
      <c r="D533" s="136"/>
      <c r="E533" s="136"/>
      <c r="F533" s="182"/>
      <c r="G533" s="163"/>
      <c r="H533" s="138"/>
      <c r="I533" s="138"/>
      <c r="J533" s="139"/>
      <c r="K533" s="164"/>
      <c r="L533" s="240"/>
      <c r="M533" s="241"/>
      <c r="N533" s="136"/>
      <c r="O533" s="139"/>
      <c r="P533" s="142"/>
      <c r="Q533" s="142"/>
      <c r="R533" s="143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3"/>
      <c r="AC533" s="142"/>
      <c r="AD533" s="143"/>
      <c r="AE533" s="142"/>
      <c r="AF533" s="143"/>
    </row>
    <row r="534" spans="1:32" ht="15.75" customHeight="1" x14ac:dyDescent="0.2">
      <c r="A534" s="135"/>
      <c r="B534" s="155"/>
      <c r="C534" s="135"/>
      <c r="D534" s="136"/>
      <c r="E534" s="136"/>
      <c r="F534" s="182"/>
      <c r="G534" s="163"/>
      <c r="H534" s="138"/>
      <c r="I534" s="138"/>
      <c r="J534" s="139"/>
      <c r="K534" s="164"/>
      <c r="L534" s="240"/>
      <c r="M534" s="241"/>
      <c r="N534" s="136"/>
      <c r="O534" s="139"/>
      <c r="P534" s="142"/>
      <c r="Q534" s="142"/>
      <c r="R534" s="143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3"/>
      <c r="AC534" s="142"/>
      <c r="AD534" s="143"/>
      <c r="AE534" s="142"/>
      <c r="AF534" s="143"/>
    </row>
    <row r="535" spans="1:32" ht="15.75" customHeight="1" x14ac:dyDescent="0.2">
      <c r="A535" s="135"/>
      <c r="B535" s="155"/>
      <c r="C535" s="135"/>
      <c r="D535" s="136"/>
      <c r="E535" s="136"/>
      <c r="F535" s="182"/>
      <c r="G535" s="163"/>
      <c r="H535" s="138"/>
      <c r="I535" s="138"/>
      <c r="J535" s="139"/>
      <c r="K535" s="164"/>
      <c r="L535" s="240"/>
      <c r="M535" s="241"/>
      <c r="N535" s="136"/>
      <c r="O535" s="139"/>
      <c r="P535" s="142"/>
      <c r="Q535" s="142"/>
      <c r="R535" s="143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3"/>
      <c r="AC535" s="142"/>
      <c r="AD535" s="143"/>
      <c r="AE535" s="142"/>
      <c r="AF535" s="143"/>
    </row>
    <row r="536" spans="1:32" ht="15.75" customHeight="1" x14ac:dyDescent="0.2">
      <c r="A536" s="135"/>
      <c r="B536" s="155"/>
      <c r="C536" s="135"/>
      <c r="D536" s="136"/>
      <c r="E536" s="136"/>
      <c r="F536" s="182"/>
      <c r="G536" s="163"/>
      <c r="H536" s="138"/>
      <c r="I536" s="138"/>
      <c r="J536" s="139"/>
      <c r="K536" s="164"/>
      <c r="L536" s="240"/>
      <c r="M536" s="241"/>
      <c r="N536" s="136"/>
      <c r="O536" s="139"/>
      <c r="P536" s="142"/>
      <c r="Q536" s="142"/>
      <c r="R536" s="143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3"/>
      <c r="AC536" s="142"/>
      <c r="AD536" s="143"/>
      <c r="AE536" s="142"/>
      <c r="AF536" s="143"/>
    </row>
    <row r="537" spans="1:32" ht="15.75" customHeight="1" x14ac:dyDescent="0.2">
      <c r="A537" s="135"/>
      <c r="B537" s="155"/>
      <c r="C537" s="135"/>
      <c r="D537" s="136"/>
      <c r="E537" s="136"/>
      <c r="F537" s="182"/>
      <c r="G537" s="163"/>
      <c r="H537" s="138"/>
      <c r="I537" s="138"/>
      <c r="J537" s="139"/>
      <c r="K537" s="164"/>
      <c r="L537" s="240"/>
      <c r="M537" s="241"/>
      <c r="N537" s="136"/>
      <c r="O537" s="139"/>
      <c r="P537" s="142"/>
      <c r="Q537" s="142"/>
      <c r="R537" s="143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3"/>
      <c r="AC537" s="142"/>
      <c r="AD537" s="143"/>
      <c r="AE537" s="142"/>
      <c r="AF537" s="143"/>
    </row>
    <row r="538" spans="1:32" ht="15.75" customHeight="1" x14ac:dyDescent="0.2">
      <c r="A538" s="135"/>
      <c r="B538" s="155"/>
      <c r="C538" s="135"/>
      <c r="D538" s="136"/>
      <c r="E538" s="136"/>
      <c r="F538" s="182"/>
      <c r="G538" s="163"/>
      <c r="H538" s="138"/>
      <c r="I538" s="138"/>
      <c r="J538" s="139"/>
      <c r="K538" s="164"/>
      <c r="L538" s="240"/>
      <c r="M538" s="241"/>
      <c r="N538" s="136"/>
      <c r="O538" s="139"/>
      <c r="P538" s="142"/>
      <c r="Q538" s="142"/>
      <c r="R538" s="143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3"/>
      <c r="AC538" s="142"/>
      <c r="AD538" s="143"/>
      <c r="AE538" s="142"/>
      <c r="AF538" s="143"/>
    </row>
    <row r="539" spans="1:32" ht="15.75" customHeight="1" x14ac:dyDescent="0.2">
      <c r="A539" s="135"/>
      <c r="B539" s="155"/>
      <c r="C539" s="135"/>
      <c r="D539" s="136"/>
      <c r="E539" s="136"/>
      <c r="F539" s="182"/>
      <c r="G539" s="163"/>
      <c r="H539" s="138"/>
      <c r="I539" s="138"/>
      <c r="J539" s="139"/>
      <c r="K539" s="164"/>
      <c r="L539" s="240"/>
      <c r="M539" s="241"/>
      <c r="N539" s="136"/>
      <c r="O539" s="139"/>
      <c r="P539" s="142"/>
      <c r="Q539" s="142"/>
      <c r="R539" s="143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3"/>
      <c r="AC539" s="142"/>
      <c r="AD539" s="143"/>
      <c r="AE539" s="142"/>
      <c r="AF539" s="143"/>
    </row>
    <row r="540" spans="1:32" ht="15.75" customHeight="1" x14ac:dyDescent="0.2">
      <c r="A540" s="135"/>
      <c r="B540" s="155"/>
      <c r="C540" s="135"/>
      <c r="D540" s="136"/>
      <c r="E540" s="136"/>
      <c r="F540" s="182"/>
      <c r="G540" s="163"/>
      <c r="H540" s="138"/>
      <c r="I540" s="138"/>
      <c r="J540" s="139"/>
      <c r="K540" s="164"/>
      <c r="L540" s="240"/>
      <c r="M540" s="241"/>
      <c r="N540" s="136"/>
      <c r="O540" s="139"/>
      <c r="P540" s="142"/>
      <c r="Q540" s="142"/>
      <c r="R540" s="143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3"/>
      <c r="AC540" s="142"/>
      <c r="AD540" s="143"/>
      <c r="AE540" s="142"/>
      <c r="AF540" s="143"/>
    </row>
    <row r="541" spans="1:32" ht="15.75" customHeight="1" x14ac:dyDescent="0.2">
      <c r="A541" s="135"/>
      <c r="B541" s="155"/>
      <c r="C541" s="135"/>
      <c r="D541" s="136"/>
      <c r="E541" s="136"/>
      <c r="F541" s="182"/>
      <c r="G541" s="163"/>
      <c r="H541" s="138"/>
      <c r="I541" s="138"/>
      <c r="J541" s="139"/>
      <c r="K541" s="164"/>
      <c r="L541" s="240"/>
      <c r="M541" s="241"/>
      <c r="N541" s="136"/>
      <c r="O541" s="139"/>
      <c r="P541" s="142"/>
      <c r="Q541" s="142"/>
      <c r="R541" s="143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3"/>
      <c r="AC541" s="142"/>
      <c r="AD541" s="143"/>
      <c r="AE541" s="142"/>
      <c r="AF541" s="143"/>
    </row>
    <row r="542" spans="1:32" ht="15.75" customHeight="1" x14ac:dyDescent="0.2">
      <c r="A542" s="135"/>
      <c r="B542" s="155"/>
      <c r="C542" s="135"/>
      <c r="D542" s="136"/>
      <c r="E542" s="136"/>
      <c r="F542" s="182"/>
      <c r="G542" s="163"/>
      <c r="H542" s="138"/>
      <c r="I542" s="138"/>
      <c r="J542" s="139"/>
      <c r="K542" s="164"/>
      <c r="L542" s="240"/>
      <c r="M542" s="241"/>
      <c r="N542" s="136"/>
      <c r="O542" s="139"/>
      <c r="P542" s="142"/>
      <c r="Q542" s="142"/>
      <c r="R542" s="143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3"/>
      <c r="AC542" s="142"/>
      <c r="AD542" s="143"/>
      <c r="AE542" s="142"/>
      <c r="AF542" s="143"/>
    </row>
    <row r="543" spans="1:32" ht="15.75" customHeight="1" x14ac:dyDescent="0.2">
      <c r="A543" s="135"/>
      <c r="B543" s="155"/>
      <c r="C543" s="135"/>
      <c r="D543" s="136"/>
      <c r="E543" s="136"/>
      <c r="F543" s="182"/>
      <c r="G543" s="163"/>
      <c r="H543" s="138"/>
      <c r="I543" s="138"/>
      <c r="J543" s="139"/>
      <c r="K543" s="164"/>
      <c r="L543" s="240"/>
      <c r="M543" s="241"/>
      <c r="N543" s="136"/>
      <c r="O543" s="139"/>
      <c r="P543" s="142"/>
      <c r="Q543" s="142"/>
      <c r="R543" s="143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3"/>
      <c r="AC543" s="142"/>
      <c r="AD543" s="143"/>
      <c r="AE543" s="142"/>
      <c r="AF543" s="143"/>
    </row>
    <row r="544" spans="1:32" ht="15.75" customHeight="1" x14ac:dyDescent="0.2">
      <c r="A544" s="135"/>
      <c r="B544" s="155"/>
      <c r="C544" s="135"/>
      <c r="D544" s="136"/>
      <c r="E544" s="136"/>
      <c r="F544" s="182"/>
      <c r="G544" s="163"/>
      <c r="H544" s="138"/>
      <c r="I544" s="138"/>
      <c r="J544" s="139"/>
      <c r="K544" s="164"/>
      <c r="L544" s="240"/>
      <c r="M544" s="241"/>
      <c r="N544" s="136"/>
      <c r="O544" s="139"/>
      <c r="P544" s="142"/>
      <c r="Q544" s="142"/>
      <c r="R544" s="143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3"/>
      <c r="AC544" s="142"/>
      <c r="AD544" s="143"/>
      <c r="AE544" s="142"/>
      <c r="AF544" s="143"/>
    </row>
    <row r="545" spans="1:32" ht="15.75" customHeight="1" x14ac:dyDescent="0.2">
      <c r="A545" s="135"/>
      <c r="B545" s="155"/>
      <c r="C545" s="135"/>
      <c r="D545" s="136"/>
      <c r="E545" s="136"/>
      <c r="F545" s="182"/>
      <c r="G545" s="163"/>
      <c r="H545" s="138"/>
      <c r="I545" s="138"/>
      <c r="J545" s="139"/>
      <c r="K545" s="164"/>
      <c r="L545" s="240"/>
      <c r="M545" s="241"/>
      <c r="N545" s="136"/>
      <c r="O545" s="139"/>
      <c r="P545" s="142"/>
      <c r="Q545" s="142"/>
      <c r="R545" s="143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3"/>
      <c r="AC545" s="142"/>
      <c r="AD545" s="143"/>
      <c r="AE545" s="142"/>
      <c r="AF545" s="143"/>
    </row>
    <row r="546" spans="1:32" ht="15.75" customHeight="1" x14ac:dyDescent="0.2">
      <c r="A546" s="135"/>
      <c r="B546" s="155"/>
      <c r="C546" s="135"/>
      <c r="D546" s="136"/>
      <c r="E546" s="136"/>
      <c r="F546" s="182"/>
      <c r="G546" s="163"/>
      <c r="H546" s="138"/>
      <c r="I546" s="138"/>
      <c r="J546" s="139"/>
      <c r="K546" s="164"/>
      <c r="L546" s="240"/>
      <c r="M546" s="241"/>
      <c r="N546" s="136"/>
      <c r="O546" s="139"/>
      <c r="P546" s="142"/>
      <c r="Q546" s="142"/>
      <c r="R546" s="143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3"/>
      <c r="AC546" s="142"/>
      <c r="AD546" s="143"/>
      <c r="AE546" s="142"/>
      <c r="AF546" s="143"/>
    </row>
    <row r="547" spans="1:32" ht="15.75" customHeight="1" x14ac:dyDescent="0.2">
      <c r="A547" s="135"/>
      <c r="B547" s="155"/>
      <c r="C547" s="135"/>
      <c r="D547" s="136"/>
      <c r="E547" s="136"/>
      <c r="F547" s="182"/>
      <c r="G547" s="163"/>
      <c r="H547" s="138"/>
      <c r="I547" s="138"/>
      <c r="J547" s="139"/>
      <c r="K547" s="164"/>
      <c r="L547" s="240"/>
      <c r="M547" s="241"/>
      <c r="N547" s="136"/>
      <c r="O547" s="139"/>
      <c r="P547" s="142"/>
      <c r="Q547" s="142"/>
      <c r="R547" s="143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3"/>
      <c r="AC547" s="142"/>
      <c r="AD547" s="143"/>
      <c r="AE547" s="142"/>
      <c r="AF547" s="143"/>
    </row>
    <row r="548" spans="1:32" ht="15.75" customHeight="1" x14ac:dyDescent="0.2">
      <c r="A548" s="135"/>
      <c r="B548" s="155"/>
      <c r="C548" s="135"/>
      <c r="D548" s="136"/>
      <c r="E548" s="136"/>
      <c r="F548" s="182"/>
      <c r="G548" s="163"/>
      <c r="H548" s="138"/>
      <c r="I548" s="138"/>
      <c r="J548" s="139"/>
      <c r="K548" s="164"/>
      <c r="L548" s="240"/>
      <c r="M548" s="241"/>
      <c r="N548" s="136"/>
      <c r="O548" s="139"/>
      <c r="P548" s="142"/>
      <c r="Q548" s="142"/>
      <c r="R548" s="143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3"/>
      <c r="AC548" s="142"/>
      <c r="AD548" s="143"/>
      <c r="AE548" s="142"/>
      <c r="AF548" s="143"/>
    </row>
    <row r="549" spans="1:32" ht="15.75" customHeight="1" x14ac:dyDescent="0.2">
      <c r="A549" s="135"/>
      <c r="B549" s="155"/>
      <c r="C549" s="135"/>
      <c r="D549" s="136"/>
      <c r="E549" s="136"/>
      <c r="F549" s="182"/>
      <c r="G549" s="163"/>
      <c r="H549" s="138"/>
      <c r="I549" s="138"/>
      <c r="J549" s="139"/>
      <c r="K549" s="164"/>
      <c r="L549" s="240"/>
      <c r="M549" s="241"/>
      <c r="N549" s="136"/>
      <c r="O549" s="139"/>
      <c r="P549" s="142"/>
      <c r="Q549" s="142"/>
      <c r="R549" s="143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3"/>
      <c r="AC549" s="142"/>
      <c r="AD549" s="143"/>
      <c r="AE549" s="142"/>
      <c r="AF549" s="143"/>
    </row>
    <row r="550" spans="1:32" ht="15.75" customHeight="1" x14ac:dyDescent="0.2">
      <c r="A550" s="135"/>
      <c r="B550" s="155"/>
      <c r="C550" s="135"/>
      <c r="D550" s="136"/>
      <c r="E550" s="136"/>
      <c r="F550" s="182"/>
      <c r="G550" s="163"/>
      <c r="H550" s="138"/>
      <c r="I550" s="138"/>
      <c r="J550" s="139"/>
      <c r="K550" s="164"/>
      <c r="L550" s="240"/>
      <c r="M550" s="241"/>
      <c r="N550" s="136"/>
      <c r="O550" s="139"/>
      <c r="P550" s="142"/>
      <c r="Q550" s="142"/>
      <c r="R550" s="143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3"/>
      <c r="AC550" s="142"/>
      <c r="AD550" s="143"/>
      <c r="AE550" s="142"/>
      <c r="AF550" s="143"/>
    </row>
    <row r="551" spans="1:32" ht="15.75" customHeight="1" x14ac:dyDescent="0.2">
      <c r="A551" s="135"/>
      <c r="B551" s="155"/>
      <c r="C551" s="135"/>
      <c r="D551" s="136"/>
      <c r="E551" s="136"/>
      <c r="F551" s="182"/>
      <c r="G551" s="163"/>
      <c r="H551" s="138"/>
      <c r="I551" s="138"/>
      <c r="J551" s="139"/>
      <c r="K551" s="164"/>
      <c r="L551" s="240"/>
      <c r="M551" s="241"/>
      <c r="N551" s="136"/>
      <c r="O551" s="139"/>
      <c r="P551" s="142"/>
      <c r="Q551" s="142"/>
      <c r="R551" s="143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3"/>
      <c r="AC551" s="142"/>
      <c r="AD551" s="143"/>
      <c r="AE551" s="142"/>
      <c r="AF551" s="143"/>
    </row>
    <row r="552" spans="1:32" ht="15.75" customHeight="1" x14ac:dyDescent="0.2">
      <c r="A552" s="135"/>
      <c r="B552" s="155"/>
      <c r="C552" s="135"/>
      <c r="D552" s="136"/>
      <c r="E552" s="136"/>
      <c r="F552" s="182"/>
      <c r="G552" s="163"/>
      <c r="H552" s="138"/>
      <c r="I552" s="138"/>
      <c r="J552" s="139"/>
      <c r="K552" s="164"/>
      <c r="L552" s="240"/>
      <c r="M552" s="241"/>
      <c r="N552" s="136"/>
      <c r="O552" s="139"/>
      <c r="P552" s="142"/>
      <c r="Q552" s="142"/>
      <c r="R552" s="143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3"/>
      <c r="AC552" s="142"/>
      <c r="AD552" s="143"/>
      <c r="AE552" s="142"/>
      <c r="AF552" s="143"/>
    </row>
    <row r="553" spans="1:32" ht="15.75" customHeight="1" x14ac:dyDescent="0.2">
      <c r="A553" s="135"/>
      <c r="B553" s="155"/>
      <c r="C553" s="135"/>
      <c r="D553" s="136"/>
      <c r="E553" s="136"/>
      <c r="F553" s="182"/>
      <c r="G553" s="163"/>
      <c r="H553" s="138"/>
      <c r="I553" s="138"/>
      <c r="J553" s="139"/>
      <c r="K553" s="164"/>
      <c r="L553" s="240"/>
      <c r="M553" s="241"/>
      <c r="N553" s="136"/>
      <c r="O553" s="139"/>
      <c r="P553" s="142"/>
      <c r="Q553" s="142"/>
      <c r="R553" s="143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3"/>
      <c r="AC553" s="142"/>
      <c r="AD553" s="143"/>
      <c r="AE553" s="142"/>
      <c r="AF553" s="143"/>
    </row>
    <row r="554" spans="1:32" ht="15.75" customHeight="1" x14ac:dyDescent="0.2">
      <c r="A554" s="135"/>
      <c r="B554" s="155"/>
      <c r="C554" s="135"/>
      <c r="D554" s="136"/>
      <c r="E554" s="136"/>
      <c r="F554" s="182"/>
      <c r="G554" s="163"/>
      <c r="H554" s="138"/>
      <c r="I554" s="138"/>
      <c r="J554" s="139"/>
      <c r="K554" s="164"/>
      <c r="L554" s="240"/>
      <c r="M554" s="241"/>
      <c r="N554" s="136"/>
      <c r="O554" s="139"/>
      <c r="P554" s="142"/>
      <c r="Q554" s="142"/>
      <c r="R554" s="143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3"/>
      <c r="AC554" s="142"/>
      <c r="AD554" s="143"/>
      <c r="AE554" s="142"/>
      <c r="AF554" s="143"/>
    </row>
    <row r="555" spans="1:32" ht="15.75" customHeight="1" x14ac:dyDescent="0.2">
      <c r="A555" s="135"/>
      <c r="B555" s="155"/>
      <c r="C555" s="135"/>
      <c r="D555" s="136"/>
      <c r="E555" s="136"/>
      <c r="F555" s="182"/>
      <c r="G555" s="163"/>
      <c r="H555" s="138"/>
      <c r="I555" s="138"/>
      <c r="J555" s="139"/>
      <c r="K555" s="164"/>
      <c r="L555" s="240"/>
      <c r="M555" s="241"/>
      <c r="N555" s="136"/>
      <c r="O555" s="139"/>
      <c r="P555" s="142"/>
      <c r="Q555" s="142"/>
      <c r="R555" s="143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3"/>
      <c r="AC555" s="142"/>
      <c r="AD555" s="143"/>
      <c r="AE555" s="142"/>
      <c r="AF555" s="143"/>
    </row>
    <row r="556" spans="1:32" ht="15.75" customHeight="1" x14ac:dyDescent="0.2">
      <c r="A556" s="135"/>
      <c r="B556" s="155"/>
      <c r="C556" s="135"/>
      <c r="D556" s="136"/>
      <c r="E556" s="136"/>
      <c r="F556" s="182"/>
      <c r="G556" s="163"/>
      <c r="H556" s="138"/>
      <c r="I556" s="138"/>
      <c r="J556" s="139"/>
      <c r="K556" s="164"/>
      <c r="L556" s="240"/>
      <c r="M556" s="241"/>
      <c r="N556" s="136"/>
      <c r="O556" s="139"/>
      <c r="P556" s="142"/>
      <c r="Q556" s="142"/>
      <c r="R556" s="143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3"/>
      <c r="AC556" s="142"/>
      <c r="AD556" s="143"/>
      <c r="AE556" s="142"/>
      <c r="AF556" s="143"/>
    </row>
    <row r="557" spans="1:32" ht="15.75" customHeight="1" x14ac:dyDescent="0.2">
      <c r="A557" s="135"/>
      <c r="B557" s="155"/>
      <c r="C557" s="135"/>
      <c r="D557" s="136"/>
      <c r="E557" s="136"/>
      <c r="F557" s="182"/>
      <c r="G557" s="163"/>
      <c r="H557" s="138"/>
      <c r="I557" s="138"/>
      <c r="J557" s="139"/>
      <c r="K557" s="164"/>
      <c r="L557" s="240"/>
      <c r="M557" s="241"/>
      <c r="N557" s="136"/>
      <c r="O557" s="139"/>
      <c r="P557" s="142"/>
      <c r="Q557" s="142"/>
      <c r="R557" s="143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3"/>
      <c r="AC557" s="142"/>
      <c r="AD557" s="143"/>
      <c r="AE557" s="142"/>
      <c r="AF557" s="143"/>
    </row>
    <row r="558" spans="1:32" ht="15.75" customHeight="1" x14ac:dyDescent="0.2">
      <c r="A558" s="135"/>
      <c r="B558" s="155"/>
      <c r="C558" s="135"/>
      <c r="D558" s="136"/>
      <c r="E558" s="136"/>
      <c r="F558" s="182"/>
      <c r="G558" s="163"/>
      <c r="H558" s="138"/>
      <c r="I558" s="138"/>
      <c r="J558" s="139"/>
      <c r="K558" s="164"/>
      <c r="L558" s="240"/>
      <c r="M558" s="241"/>
      <c r="N558" s="136"/>
      <c r="O558" s="139"/>
      <c r="P558" s="142"/>
      <c r="Q558" s="142"/>
      <c r="R558" s="143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3"/>
      <c r="AC558" s="142"/>
      <c r="AD558" s="143"/>
      <c r="AE558" s="142"/>
      <c r="AF558" s="143"/>
    </row>
    <row r="559" spans="1:32" ht="15.75" customHeight="1" x14ac:dyDescent="0.2">
      <c r="A559" s="135"/>
      <c r="B559" s="155"/>
      <c r="C559" s="135"/>
      <c r="D559" s="136"/>
      <c r="E559" s="136"/>
      <c r="F559" s="182"/>
      <c r="G559" s="163"/>
      <c r="H559" s="138"/>
      <c r="I559" s="138"/>
      <c r="J559" s="139"/>
      <c r="K559" s="164"/>
      <c r="L559" s="240"/>
      <c r="M559" s="241"/>
      <c r="N559" s="136"/>
      <c r="O559" s="139"/>
      <c r="P559" s="142"/>
      <c r="Q559" s="142"/>
      <c r="R559" s="143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3"/>
      <c r="AC559" s="142"/>
      <c r="AD559" s="143"/>
      <c r="AE559" s="142"/>
      <c r="AF559" s="143"/>
    </row>
    <row r="560" spans="1:32" ht="15.75" customHeight="1" x14ac:dyDescent="0.2">
      <c r="A560" s="135"/>
      <c r="B560" s="155"/>
      <c r="C560" s="135"/>
      <c r="D560" s="136"/>
      <c r="E560" s="136"/>
      <c r="F560" s="182"/>
      <c r="G560" s="163"/>
      <c r="H560" s="138"/>
      <c r="I560" s="138"/>
      <c r="J560" s="139"/>
      <c r="K560" s="164"/>
      <c r="L560" s="240"/>
      <c r="M560" s="241"/>
      <c r="N560" s="136"/>
      <c r="O560" s="139"/>
      <c r="P560" s="142"/>
      <c r="Q560" s="142"/>
      <c r="R560" s="143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3"/>
      <c r="AC560" s="142"/>
      <c r="AD560" s="143"/>
      <c r="AE560" s="142"/>
      <c r="AF560" s="143"/>
    </row>
    <row r="561" spans="1:32" ht="15.75" customHeight="1" x14ac:dyDescent="0.2">
      <c r="A561" s="135"/>
      <c r="B561" s="155"/>
      <c r="C561" s="135"/>
      <c r="D561" s="136"/>
      <c r="E561" s="136"/>
      <c r="F561" s="182"/>
      <c r="G561" s="163"/>
      <c r="H561" s="138"/>
      <c r="I561" s="138"/>
      <c r="J561" s="139"/>
      <c r="K561" s="164"/>
      <c r="L561" s="240"/>
      <c r="M561" s="241"/>
      <c r="N561" s="136"/>
      <c r="O561" s="139"/>
      <c r="P561" s="142"/>
      <c r="Q561" s="142"/>
      <c r="R561" s="143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3"/>
      <c r="AC561" s="142"/>
      <c r="AD561" s="143"/>
      <c r="AE561" s="142"/>
      <c r="AF561" s="143"/>
    </row>
    <row r="562" spans="1:32" ht="15.75" customHeight="1" x14ac:dyDescent="0.2">
      <c r="A562" s="135"/>
      <c r="B562" s="155"/>
      <c r="C562" s="135"/>
      <c r="D562" s="136"/>
      <c r="E562" s="136"/>
      <c r="F562" s="182"/>
      <c r="G562" s="163"/>
      <c r="H562" s="138"/>
      <c r="I562" s="138"/>
      <c r="J562" s="139"/>
      <c r="K562" s="164"/>
      <c r="L562" s="240"/>
      <c r="M562" s="241"/>
      <c r="N562" s="136"/>
      <c r="O562" s="139"/>
      <c r="P562" s="142"/>
      <c r="Q562" s="142"/>
      <c r="R562" s="143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3"/>
      <c r="AC562" s="142"/>
      <c r="AD562" s="143"/>
      <c r="AE562" s="142"/>
      <c r="AF562" s="143"/>
    </row>
    <row r="563" spans="1:32" ht="15.75" customHeight="1" x14ac:dyDescent="0.2">
      <c r="A563" s="135"/>
      <c r="B563" s="155"/>
      <c r="C563" s="135"/>
      <c r="D563" s="136"/>
      <c r="E563" s="136"/>
      <c r="F563" s="182"/>
      <c r="G563" s="163"/>
      <c r="H563" s="138"/>
      <c r="I563" s="138"/>
      <c r="J563" s="139"/>
      <c r="K563" s="164"/>
      <c r="L563" s="240"/>
      <c r="M563" s="241"/>
      <c r="N563" s="136"/>
      <c r="O563" s="139"/>
      <c r="P563" s="142"/>
      <c r="Q563" s="142"/>
      <c r="R563" s="143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3"/>
      <c r="AC563" s="142"/>
      <c r="AD563" s="143"/>
      <c r="AE563" s="142"/>
      <c r="AF563" s="143"/>
    </row>
    <row r="564" spans="1:32" ht="15.75" customHeight="1" x14ac:dyDescent="0.2">
      <c r="A564" s="135"/>
      <c r="B564" s="155"/>
      <c r="C564" s="135"/>
      <c r="D564" s="136"/>
      <c r="E564" s="136"/>
      <c r="F564" s="182"/>
      <c r="G564" s="163"/>
      <c r="H564" s="138"/>
      <c r="I564" s="138"/>
      <c r="J564" s="139"/>
      <c r="K564" s="164"/>
      <c r="L564" s="240"/>
      <c r="M564" s="241"/>
      <c r="N564" s="136"/>
      <c r="O564" s="139"/>
      <c r="P564" s="142"/>
      <c r="Q564" s="142"/>
      <c r="R564" s="143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3"/>
      <c r="AC564" s="142"/>
      <c r="AD564" s="143"/>
      <c r="AE564" s="142"/>
      <c r="AF564" s="143"/>
    </row>
    <row r="565" spans="1:32" ht="15.75" customHeight="1" x14ac:dyDescent="0.2">
      <c r="A565" s="135"/>
      <c r="B565" s="155"/>
      <c r="C565" s="135"/>
      <c r="D565" s="136"/>
      <c r="E565" s="136"/>
      <c r="F565" s="182"/>
      <c r="G565" s="163"/>
      <c r="H565" s="138"/>
      <c r="I565" s="138"/>
      <c r="J565" s="139"/>
      <c r="K565" s="164"/>
      <c r="L565" s="240"/>
      <c r="M565" s="241"/>
      <c r="N565" s="136"/>
      <c r="O565" s="139"/>
      <c r="P565" s="142"/>
      <c r="Q565" s="142"/>
      <c r="R565" s="143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3"/>
      <c r="AC565" s="142"/>
      <c r="AD565" s="143"/>
      <c r="AE565" s="142"/>
      <c r="AF565" s="143"/>
    </row>
    <row r="566" spans="1:32" ht="15.75" customHeight="1" x14ac:dyDescent="0.2">
      <c r="A566" s="135"/>
      <c r="B566" s="155"/>
      <c r="C566" s="135"/>
      <c r="D566" s="136"/>
      <c r="E566" s="136"/>
      <c r="F566" s="182"/>
      <c r="G566" s="163"/>
      <c r="H566" s="138"/>
      <c r="I566" s="138"/>
      <c r="J566" s="139"/>
      <c r="K566" s="164"/>
      <c r="L566" s="240"/>
      <c r="M566" s="241"/>
      <c r="N566" s="136"/>
      <c r="O566" s="139"/>
      <c r="P566" s="142"/>
      <c r="Q566" s="142"/>
      <c r="R566" s="143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3"/>
      <c r="AC566" s="142"/>
      <c r="AD566" s="143"/>
      <c r="AE566" s="142"/>
      <c r="AF566" s="143"/>
    </row>
    <row r="567" spans="1:32" ht="15.75" customHeight="1" x14ac:dyDescent="0.2">
      <c r="A567" s="135"/>
      <c r="B567" s="155"/>
      <c r="C567" s="135"/>
      <c r="D567" s="136"/>
      <c r="E567" s="136"/>
      <c r="F567" s="182"/>
      <c r="G567" s="163"/>
      <c r="H567" s="138"/>
      <c r="I567" s="138"/>
      <c r="J567" s="139"/>
      <c r="K567" s="164"/>
      <c r="L567" s="240"/>
      <c r="M567" s="241"/>
      <c r="N567" s="136"/>
      <c r="O567" s="139"/>
      <c r="P567" s="142"/>
      <c r="Q567" s="142"/>
      <c r="R567" s="143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3"/>
      <c r="AC567" s="142"/>
      <c r="AD567" s="143"/>
      <c r="AE567" s="142"/>
      <c r="AF567" s="143"/>
    </row>
    <row r="568" spans="1:32" ht="15.75" customHeight="1" x14ac:dyDescent="0.2">
      <c r="A568" s="135"/>
      <c r="B568" s="155"/>
      <c r="C568" s="135"/>
      <c r="D568" s="136"/>
      <c r="E568" s="136"/>
      <c r="F568" s="182"/>
      <c r="G568" s="163"/>
      <c r="H568" s="138"/>
      <c r="I568" s="138"/>
      <c r="J568" s="139"/>
      <c r="K568" s="164"/>
      <c r="L568" s="240"/>
      <c r="M568" s="241"/>
      <c r="N568" s="136"/>
      <c r="O568" s="139"/>
      <c r="P568" s="142"/>
      <c r="Q568" s="142"/>
      <c r="R568" s="143"/>
      <c r="S568" s="142"/>
      <c r="T568" s="142"/>
      <c r="U568" s="142"/>
      <c r="V568" s="142"/>
      <c r="W568" s="142"/>
      <c r="X568" s="142"/>
      <c r="Y568" s="142"/>
      <c r="Z568" s="142"/>
      <c r="AA568" s="142"/>
      <c r="AB568" s="143"/>
      <c r="AC568" s="142"/>
      <c r="AD568" s="143"/>
      <c r="AE568" s="142"/>
      <c r="AF568" s="143"/>
    </row>
    <row r="569" spans="1:32" ht="15.75" customHeight="1" x14ac:dyDescent="0.2">
      <c r="A569" s="135"/>
      <c r="B569" s="155"/>
      <c r="C569" s="135"/>
      <c r="D569" s="136"/>
      <c r="E569" s="136"/>
      <c r="F569" s="182"/>
      <c r="G569" s="163"/>
      <c r="H569" s="138"/>
      <c r="I569" s="138"/>
      <c r="J569" s="139"/>
      <c r="K569" s="164"/>
      <c r="L569" s="240"/>
      <c r="M569" s="241"/>
      <c r="N569" s="136"/>
      <c r="O569" s="139"/>
      <c r="P569" s="142"/>
      <c r="Q569" s="142"/>
      <c r="R569" s="143"/>
      <c r="S569" s="142"/>
      <c r="T569" s="142"/>
      <c r="U569" s="142"/>
      <c r="V569" s="142"/>
      <c r="W569" s="142"/>
      <c r="X569" s="142"/>
      <c r="Y569" s="142"/>
      <c r="Z569" s="142"/>
      <c r="AA569" s="142"/>
      <c r="AB569" s="143"/>
      <c r="AC569" s="142"/>
      <c r="AD569" s="143"/>
      <c r="AE569" s="142"/>
      <c r="AF569" s="143"/>
    </row>
    <row r="570" spans="1:32" ht="15.75" customHeight="1" x14ac:dyDescent="0.2">
      <c r="A570" s="135"/>
      <c r="B570" s="155"/>
      <c r="C570" s="135"/>
      <c r="D570" s="136"/>
      <c r="E570" s="136"/>
      <c r="F570" s="182"/>
      <c r="G570" s="163"/>
      <c r="H570" s="138"/>
      <c r="I570" s="138"/>
      <c r="J570" s="139"/>
      <c r="K570" s="164"/>
      <c r="L570" s="240"/>
      <c r="M570" s="241"/>
      <c r="N570" s="136"/>
      <c r="O570" s="139"/>
      <c r="P570" s="142"/>
      <c r="Q570" s="142"/>
      <c r="R570" s="143"/>
      <c r="S570" s="142"/>
      <c r="T570" s="142"/>
      <c r="U570" s="142"/>
      <c r="V570" s="142"/>
      <c r="W570" s="142"/>
      <c r="X570" s="142"/>
      <c r="Y570" s="142"/>
      <c r="Z570" s="142"/>
      <c r="AA570" s="142"/>
      <c r="AB570" s="143"/>
      <c r="AC570" s="142"/>
      <c r="AD570" s="143"/>
      <c r="AE570" s="142"/>
      <c r="AF570" s="143"/>
    </row>
    <row r="571" spans="1:32" ht="15.75" customHeight="1" x14ac:dyDescent="0.2">
      <c r="A571" s="135"/>
      <c r="B571" s="155"/>
      <c r="C571" s="135"/>
      <c r="D571" s="136"/>
      <c r="E571" s="136"/>
      <c r="F571" s="182"/>
      <c r="G571" s="163"/>
      <c r="H571" s="138"/>
      <c r="I571" s="138"/>
      <c r="J571" s="139"/>
      <c r="K571" s="164"/>
      <c r="L571" s="240"/>
      <c r="M571" s="241"/>
      <c r="N571" s="136"/>
      <c r="O571" s="139"/>
      <c r="P571" s="142"/>
      <c r="Q571" s="142"/>
      <c r="R571" s="143"/>
      <c r="S571" s="142"/>
      <c r="T571" s="142"/>
      <c r="U571" s="142"/>
      <c r="V571" s="142"/>
      <c r="W571" s="142"/>
      <c r="X571" s="142"/>
      <c r="Y571" s="142"/>
      <c r="Z571" s="142"/>
      <c r="AA571" s="142"/>
      <c r="AB571" s="143"/>
      <c r="AC571" s="142"/>
      <c r="AD571" s="143"/>
      <c r="AE571" s="142"/>
      <c r="AF571" s="143"/>
    </row>
    <row r="572" spans="1:32" ht="15.75" customHeight="1" x14ac:dyDescent="0.2">
      <c r="A572" s="135"/>
      <c r="B572" s="155"/>
      <c r="C572" s="135"/>
      <c r="D572" s="136"/>
      <c r="E572" s="136"/>
      <c r="F572" s="182"/>
      <c r="G572" s="163"/>
      <c r="H572" s="138"/>
      <c r="I572" s="138"/>
      <c r="J572" s="139"/>
      <c r="K572" s="164"/>
      <c r="L572" s="240"/>
      <c r="M572" s="241"/>
      <c r="N572" s="136"/>
      <c r="O572" s="139"/>
      <c r="P572" s="142"/>
      <c r="Q572" s="142"/>
      <c r="R572" s="143"/>
      <c r="S572" s="142"/>
      <c r="T572" s="142"/>
      <c r="U572" s="142"/>
      <c r="V572" s="142"/>
      <c r="W572" s="142"/>
      <c r="X572" s="142"/>
      <c r="Y572" s="142"/>
      <c r="Z572" s="142"/>
      <c r="AA572" s="142"/>
      <c r="AB572" s="143"/>
      <c r="AC572" s="142"/>
      <c r="AD572" s="143"/>
      <c r="AE572" s="142"/>
      <c r="AF572" s="143"/>
    </row>
    <row r="573" spans="1:32" ht="15.75" customHeight="1" x14ac:dyDescent="0.2">
      <c r="A573" s="135"/>
      <c r="B573" s="155"/>
      <c r="C573" s="135"/>
      <c r="D573" s="136"/>
      <c r="E573" s="136"/>
      <c r="F573" s="182"/>
      <c r="G573" s="163"/>
      <c r="H573" s="138"/>
      <c r="I573" s="138"/>
      <c r="J573" s="139"/>
      <c r="K573" s="164"/>
      <c r="L573" s="240"/>
      <c r="M573" s="241"/>
      <c r="N573" s="136"/>
      <c r="O573" s="139"/>
      <c r="P573" s="142"/>
      <c r="Q573" s="142"/>
      <c r="R573" s="143"/>
      <c r="S573" s="142"/>
      <c r="T573" s="142"/>
      <c r="U573" s="142"/>
      <c r="V573" s="142"/>
      <c r="W573" s="142"/>
      <c r="X573" s="142"/>
      <c r="Y573" s="142"/>
      <c r="Z573" s="142"/>
      <c r="AA573" s="142"/>
      <c r="AB573" s="143"/>
      <c r="AC573" s="142"/>
      <c r="AD573" s="143"/>
      <c r="AE573" s="142"/>
      <c r="AF573" s="143"/>
    </row>
    <row r="574" spans="1:32" ht="15.75" customHeight="1" x14ac:dyDescent="0.2">
      <c r="A574" s="135"/>
      <c r="B574" s="155"/>
      <c r="C574" s="135"/>
      <c r="D574" s="136"/>
      <c r="E574" s="136"/>
      <c r="F574" s="182"/>
      <c r="G574" s="163"/>
      <c r="H574" s="138"/>
      <c r="I574" s="138"/>
      <c r="J574" s="139"/>
      <c r="K574" s="164"/>
      <c r="L574" s="240"/>
      <c r="M574" s="241"/>
      <c r="N574" s="136"/>
      <c r="O574" s="139"/>
      <c r="P574" s="142"/>
      <c r="Q574" s="142"/>
      <c r="R574" s="143"/>
      <c r="S574" s="142"/>
      <c r="T574" s="142"/>
      <c r="U574" s="142"/>
      <c r="V574" s="142"/>
      <c r="W574" s="142"/>
      <c r="X574" s="142"/>
      <c r="Y574" s="142"/>
      <c r="Z574" s="142"/>
      <c r="AA574" s="142"/>
      <c r="AB574" s="143"/>
      <c r="AC574" s="142"/>
      <c r="AD574" s="143"/>
      <c r="AE574" s="142"/>
      <c r="AF574" s="143"/>
    </row>
    <row r="575" spans="1:32" ht="15.75" customHeight="1" x14ac:dyDescent="0.2">
      <c r="A575" s="135"/>
      <c r="B575" s="155"/>
      <c r="C575" s="135"/>
      <c r="D575" s="136"/>
      <c r="E575" s="136"/>
      <c r="F575" s="182"/>
      <c r="G575" s="163"/>
      <c r="H575" s="138"/>
      <c r="I575" s="138"/>
      <c r="J575" s="139"/>
      <c r="K575" s="164"/>
      <c r="L575" s="240"/>
      <c r="M575" s="241"/>
      <c r="N575" s="136"/>
      <c r="O575" s="139"/>
      <c r="P575" s="142"/>
      <c r="Q575" s="142"/>
      <c r="R575" s="143"/>
      <c r="S575" s="142"/>
      <c r="T575" s="142"/>
      <c r="U575" s="142"/>
      <c r="V575" s="142"/>
      <c r="W575" s="142"/>
      <c r="X575" s="142"/>
      <c r="Y575" s="142"/>
      <c r="Z575" s="142"/>
      <c r="AA575" s="142"/>
      <c r="AB575" s="143"/>
      <c r="AC575" s="142"/>
      <c r="AD575" s="143"/>
      <c r="AE575" s="142"/>
      <c r="AF575" s="143"/>
    </row>
    <row r="576" spans="1:32" ht="15.75" customHeight="1" x14ac:dyDescent="0.2">
      <c r="A576" s="135"/>
      <c r="B576" s="155"/>
      <c r="C576" s="135"/>
      <c r="D576" s="136"/>
      <c r="E576" s="136"/>
      <c r="F576" s="182"/>
      <c r="G576" s="163"/>
      <c r="H576" s="138"/>
      <c r="I576" s="138"/>
      <c r="J576" s="139"/>
      <c r="K576" s="164"/>
      <c r="L576" s="240"/>
      <c r="M576" s="241"/>
      <c r="N576" s="136"/>
      <c r="O576" s="139"/>
      <c r="P576" s="142"/>
      <c r="Q576" s="142"/>
      <c r="R576" s="143"/>
      <c r="S576" s="142"/>
      <c r="T576" s="142"/>
      <c r="U576" s="142"/>
      <c r="V576" s="142"/>
      <c r="W576" s="142"/>
      <c r="X576" s="142"/>
      <c r="Y576" s="142"/>
      <c r="Z576" s="142"/>
      <c r="AA576" s="142"/>
      <c r="AB576" s="143"/>
      <c r="AC576" s="142"/>
      <c r="AD576" s="143"/>
      <c r="AE576" s="142"/>
      <c r="AF576" s="143"/>
    </row>
    <row r="577" spans="1:32" ht="15.75" customHeight="1" x14ac:dyDescent="0.2">
      <c r="A577" s="135"/>
      <c r="B577" s="155"/>
      <c r="C577" s="135"/>
      <c r="D577" s="136"/>
      <c r="E577" s="136"/>
      <c r="F577" s="182"/>
      <c r="G577" s="163"/>
      <c r="H577" s="138"/>
      <c r="I577" s="138"/>
      <c r="J577" s="139"/>
      <c r="K577" s="164"/>
      <c r="L577" s="240"/>
      <c r="M577" s="241"/>
      <c r="N577" s="136"/>
      <c r="O577" s="139"/>
      <c r="P577" s="142"/>
      <c r="Q577" s="142"/>
      <c r="R577" s="143"/>
      <c r="S577" s="142"/>
      <c r="T577" s="142"/>
      <c r="U577" s="142"/>
      <c r="V577" s="142"/>
      <c r="W577" s="142"/>
      <c r="X577" s="142"/>
      <c r="Y577" s="142"/>
      <c r="Z577" s="142"/>
      <c r="AA577" s="142"/>
      <c r="AB577" s="143"/>
      <c r="AC577" s="142"/>
      <c r="AD577" s="143"/>
      <c r="AE577" s="142"/>
      <c r="AF577" s="143"/>
    </row>
    <row r="578" spans="1:32" ht="15.75" customHeight="1" x14ac:dyDescent="0.2">
      <c r="A578" s="135"/>
      <c r="B578" s="155"/>
      <c r="C578" s="135"/>
      <c r="D578" s="136"/>
      <c r="E578" s="136"/>
      <c r="F578" s="182"/>
      <c r="G578" s="163"/>
      <c r="H578" s="138"/>
      <c r="I578" s="138"/>
      <c r="J578" s="139"/>
      <c r="K578" s="164"/>
      <c r="L578" s="240"/>
      <c r="M578" s="241"/>
      <c r="N578" s="136"/>
      <c r="O578" s="139"/>
      <c r="P578" s="142"/>
      <c r="Q578" s="142"/>
      <c r="R578" s="143"/>
      <c r="S578" s="142"/>
      <c r="T578" s="142"/>
      <c r="U578" s="142"/>
      <c r="V578" s="142"/>
      <c r="W578" s="142"/>
      <c r="X578" s="142"/>
      <c r="Y578" s="142"/>
      <c r="Z578" s="142"/>
      <c r="AA578" s="142"/>
      <c r="AB578" s="143"/>
      <c r="AC578" s="142"/>
      <c r="AD578" s="143"/>
      <c r="AE578" s="142"/>
      <c r="AF578" s="143"/>
    </row>
    <row r="579" spans="1:32" ht="15.75" customHeight="1" x14ac:dyDescent="0.2">
      <c r="A579" s="135"/>
      <c r="B579" s="155"/>
      <c r="C579" s="135"/>
      <c r="D579" s="136"/>
      <c r="E579" s="136"/>
      <c r="F579" s="182"/>
      <c r="G579" s="163"/>
      <c r="H579" s="138"/>
      <c r="I579" s="138"/>
      <c r="J579" s="139"/>
      <c r="K579" s="164"/>
      <c r="L579" s="240"/>
      <c r="M579" s="241"/>
      <c r="N579" s="136"/>
      <c r="O579" s="139"/>
      <c r="P579" s="142"/>
      <c r="Q579" s="142"/>
      <c r="R579" s="143"/>
      <c r="S579" s="142"/>
      <c r="T579" s="142"/>
      <c r="U579" s="142"/>
      <c r="V579" s="142"/>
      <c r="W579" s="142"/>
      <c r="X579" s="142"/>
      <c r="Y579" s="142"/>
      <c r="Z579" s="142"/>
      <c r="AA579" s="142"/>
      <c r="AB579" s="143"/>
      <c r="AC579" s="142"/>
      <c r="AD579" s="143"/>
      <c r="AE579" s="142"/>
      <c r="AF579" s="143"/>
    </row>
    <row r="580" spans="1:32" ht="15.75" customHeight="1" x14ac:dyDescent="0.2">
      <c r="A580" s="135"/>
      <c r="B580" s="155"/>
      <c r="C580" s="135"/>
      <c r="D580" s="136"/>
      <c r="E580" s="136"/>
      <c r="F580" s="182"/>
      <c r="G580" s="163"/>
      <c r="H580" s="138"/>
      <c r="I580" s="138"/>
      <c r="J580" s="139"/>
      <c r="K580" s="164"/>
      <c r="L580" s="240"/>
      <c r="M580" s="241"/>
      <c r="N580" s="136"/>
      <c r="O580" s="139"/>
      <c r="P580" s="142"/>
      <c r="Q580" s="142"/>
      <c r="R580" s="143"/>
      <c r="S580" s="142"/>
      <c r="T580" s="142"/>
      <c r="U580" s="142"/>
      <c r="V580" s="142"/>
      <c r="W580" s="142"/>
      <c r="X580" s="142"/>
      <c r="Y580" s="142"/>
      <c r="Z580" s="142"/>
      <c r="AA580" s="142"/>
      <c r="AB580" s="143"/>
      <c r="AC580" s="142"/>
      <c r="AD580" s="143"/>
      <c r="AE580" s="142"/>
      <c r="AF580" s="143"/>
    </row>
    <row r="581" spans="1:32" ht="15.75" customHeight="1" x14ac:dyDescent="0.2">
      <c r="A581" s="135"/>
      <c r="B581" s="155"/>
      <c r="C581" s="135"/>
      <c r="D581" s="136"/>
      <c r="E581" s="136"/>
      <c r="F581" s="182"/>
      <c r="G581" s="163"/>
      <c r="H581" s="138"/>
      <c r="I581" s="138"/>
      <c r="J581" s="139"/>
      <c r="K581" s="164"/>
      <c r="L581" s="240"/>
      <c r="M581" s="241"/>
      <c r="N581" s="136"/>
      <c r="O581" s="139"/>
      <c r="P581" s="142"/>
      <c r="Q581" s="142"/>
      <c r="R581" s="143"/>
      <c r="S581" s="142"/>
      <c r="T581" s="142"/>
      <c r="U581" s="142"/>
      <c r="V581" s="142"/>
      <c r="W581" s="142"/>
      <c r="X581" s="142"/>
      <c r="Y581" s="142"/>
      <c r="Z581" s="142"/>
      <c r="AA581" s="142"/>
      <c r="AB581" s="143"/>
      <c r="AC581" s="142"/>
      <c r="AD581" s="143"/>
      <c r="AE581" s="142"/>
      <c r="AF581" s="143"/>
    </row>
    <row r="582" spans="1:32" ht="15.75" customHeight="1" x14ac:dyDescent="0.2">
      <c r="A582" s="135"/>
      <c r="B582" s="155"/>
      <c r="C582" s="135"/>
      <c r="D582" s="136"/>
      <c r="E582" s="136"/>
      <c r="F582" s="182"/>
      <c r="G582" s="163"/>
      <c r="H582" s="138"/>
      <c r="I582" s="138"/>
      <c r="J582" s="139"/>
      <c r="K582" s="164"/>
      <c r="L582" s="240"/>
      <c r="M582" s="241"/>
      <c r="N582" s="136"/>
      <c r="O582" s="139"/>
      <c r="P582" s="142"/>
      <c r="Q582" s="142"/>
      <c r="R582" s="143"/>
      <c r="S582" s="142"/>
      <c r="T582" s="142"/>
      <c r="U582" s="142"/>
      <c r="V582" s="142"/>
      <c r="W582" s="142"/>
      <c r="X582" s="142"/>
      <c r="Y582" s="142"/>
      <c r="Z582" s="142"/>
      <c r="AA582" s="142"/>
      <c r="AB582" s="143"/>
      <c r="AC582" s="142"/>
      <c r="AD582" s="143"/>
      <c r="AE582" s="142"/>
      <c r="AF582" s="143"/>
    </row>
    <row r="583" spans="1:32" ht="15.75" customHeight="1" x14ac:dyDescent="0.2">
      <c r="A583" s="135"/>
      <c r="B583" s="155"/>
      <c r="C583" s="135"/>
      <c r="D583" s="136"/>
      <c r="E583" s="136"/>
      <c r="F583" s="182"/>
      <c r="G583" s="163"/>
      <c r="H583" s="138"/>
      <c r="I583" s="138"/>
      <c r="J583" s="139"/>
      <c r="K583" s="164"/>
      <c r="L583" s="240"/>
      <c r="M583" s="241"/>
      <c r="N583" s="136"/>
      <c r="O583" s="139"/>
      <c r="P583" s="142"/>
      <c r="Q583" s="142"/>
      <c r="R583" s="143"/>
      <c r="S583" s="142"/>
      <c r="T583" s="142"/>
      <c r="U583" s="142"/>
      <c r="V583" s="142"/>
      <c r="W583" s="142"/>
      <c r="X583" s="142"/>
      <c r="Y583" s="142"/>
      <c r="Z583" s="142"/>
      <c r="AA583" s="142"/>
      <c r="AB583" s="143"/>
      <c r="AC583" s="142"/>
      <c r="AD583" s="143"/>
      <c r="AE583" s="142"/>
      <c r="AF583" s="143"/>
    </row>
    <row r="584" spans="1:32" ht="15.75" customHeight="1" x14ac:dyDescent="0.2">
      <c r="A584" s="135"/>
      <c r="B584" s="155"/>
      <c r="C584" s="135"/>
      <c r="D584" s="136"/>
      <c r="E584" s="136"/>
      <c r="F584" s="182"/>
      <c r="G584" s="163"/>
      <c r="H584" s="138"/>
      <c r="I584" s="138"/>
      <c r="J584" s="139"/>
      <c r="K584" s="164"/>
      <c r="L584" s="240"/>
      <c r="M584" s="241"/>
      <c r="N584" s="136"/>
      <c r="O584" s="139"/>
      <c r="P584" s="142"/>
      <c r="Q584" s="142"/>
      <c r="R584" s="143"/>
      <c r="S584" s="142"/>
      <c r="T584" s="142"/>
      <c r="U584" s="142"/>
      <c r="V584" s="142"/>
      <c r="W584" s="142"/>
      <c r="X584" s="142"/>
      <c r="Y584" s="142"/>
      <c r="Z584" s="142"/>
      <c r="AA584" s="142"/>
      <c r="AB584" s="143"/>
      <c r="AC584" s="142"/>
      <c r="AD584" s="143"/>
      <c r="AE584" s="142"/>
      <c r="AF584" s="143"/>
    </row>
    <row r="585" spans="1:32" ht="15.75" customHeight="1" x14ac:dyDescent="0.2">
      <c r="A585" s="135"/>
      <c r="B585" s="155"/>
      <c r="C585" s="135"/>
      <c r="D585" s="136"/>
      <c r="E585" s="136"/>
      <c r="F585" s="182"/>
      <c r="G585" s="163"/>
      <c r="H585" s="138"/>
      <c r="I585" s="138"/>
      <c r="J585" s="139"/>
      <c r="K585" s="164"/>
      <c r="L585" s="240"/>
      <c r="M585" s="241"/>
      <c r="N585" s="136"/>
      <c r="O585" s="139"/>
      <c r="P585" s="142"/>
      <c r="Q585" s="142"/>
      <c r="R585" s="143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3"/>
      <c r="AC585" s="142"/>
      <c r="AD585" s="143"/>
      <c r="AE585" s="142"/>
      <c r="AF585" s="143"/>
    </row>
    <row r="586" spans="1:32" ht="15.75" customHeight="1" x14ac:dyDescent="0.2">
      <c r="A586" s="135"/>
      <c r="B586" s="155"/>
      <c r="C586" s="135"/>
      <c r="D586" s="136"/>
      <c r="E586" s="136"/>
      <c r="F586" s="182"/>
      <c r="G586" s="163"/>
      <c r="H586" s="138"/>
      <c r="I586" s="138"/>
      <c r="J586" s="139"/>
      <c r="K586" s="164"/>
      <c r="L586" s="240"/>
      <c r="M586" s="241"/>
      <c r="N586" s="136"/>
      <c r="O586" s="139"/>
      <c r="P586" s="142"/>
      <c r="Q586" s="142"/>
      <c r="R586" s="143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3"/>
      <c r="AC586" s="142"/>
      <c r="AD586" s="143"/>
      <c r="AE586" s="142"/>
      <c r="AF586" s="143"/>
    </row>
    <row r="587" spans="1:32" ht="15.75" customHeight="1" x14ac:dyDescent="0.2">
      <c r="A587" s="135"/>
      <c r="B587" s="155"/>
      <c r="C587" s="135"/>
      <c r="D587" s="136"/>
      <c r="E587" s="136"/>
      <c r="F587" s="182"/>
      <c r="G587" s="163"/>
      <c r="H587" s="138"/>
      <c r="I587" s="138"/>
      <c r="J587" s="139"/>
      <c r="K587" s="164"/>
      <c r="L587" s="240"/>
      <c r="M587" s="241"/>
      <c r="N587" s="136"/>
      <c r="O587" s="139"/>
      <c r="P587" s="142"/>
      <c r="Q587" s="142"/>
      <c r="R587" s="143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3"/>
      <c r="AC587" s="142"/>
      <c r="AD587" s="143"/>
      <c r="AE587" s="142"/>
      <c r="AF587" s="143"/>
    </row>
    <row r="588" spans="1:32" ht="15.75" customHeight="1" x14ac:dyDescent="0.2">
      <c r="A588" s="135"/>
      <c r="B588" s="155"/>
      <c r="C588" s="135"/>
      <c r="D588" s="136"/>
      <c r="E588" s="136"/>
      <c r="F588" s="182"/>
      <c r="G588" s="163"/>
      <c r="H588" s="138"/>
      <c r="I588" s="138"/>
      <c r="J588" s="139"/>
      <c r="K588" s="164"/>
      <c r="L588" s="240"/>
      <c r="M588" s="241"/>
      <c r="N588" s="136"/>
      <c r="O588" s="139"/>
      <c r="P588" s="142"/>
      <c r="Q588" s="142"/>
      <c r="R588" s="143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3"/>
      <c r="AC588" s="142"/>
      <c r="AD588" s="143"/>
      <c r="AE588" s="142"/>
      <c r="AF588" s="143"/>
    </row>
    <row r="589" spans="1:32" ht="15.75" customHeight="1" x14ac:dyDescent="0.2">
      <c r="A589" s="135"/>
      <c r="B589" s="155"/>
      <c r="C589" s="135"/>
      <c r="D589" s="136"/>
      <c r="E589" s="136"/>
      <c r="F589" s="182"/>
      <c r="G589" s="163"/>
      <c r="H589" s="138"/>
      <c r="I589" s="138"/>
      <c r="J589" s="139"/>
      <c r="K589" s="164"/>
      <c r="L589" s="240"/>
      <c r="M589" s="241"/>
      <c r="N589" s="136"/>
      <c r="O589" s="139"/>
      <c r="P589" s="142"/>
      <c r="Q589" s="142"/>
      <c r="R589" s="143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3"/>
      <c r="AC589" s="142"/>
      <c r="AD589" s="143"/>
      <c r="AE589" s="142"/>
      <c r="AF589" s="143"/>
    </row>
    <row r="590" spans="1:32" ht="15.75" customHeight="1" x14ac:dyDescent="0.2">
      <c r="A590" s="135"/>
      <c r="B590" s="155"/>
      <c r="C590" s="135"/>
      <c r="D590" s="136"/>
      <c r="E590" s="136"/>
      <c r="F590" s="182"/>
      <c r="G590" s="163"/>
      <c r="H590" s="138"/>
      <c r="I590" s="138"/>
      <c r="J590" s="139"/>
      <c r="K590" s="164"/>
      <c r="L590" s="240"/>
      <c r="M590" s="241"/>
      <c r="N590" s="136"/>
      <c r="O590" s="139"/>
      <c r="P590" s="142"/>
      <c r="Q590" s="142"/>
      <c r="R590" s="143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3"/>
      <c r="AC590" s="142"/>
      <c r="AD590" s="143"/>
      <c r="AE590" s="142"/>
      <c r="AF590" s="143"/>
    </row>
    <row r="591" spans="1:32" ht="15.75" customHeight="1" x14ac:dyDescent="0.2">
      <c r="A591" s="135"/>
      <c r="B591" s="155"/>
      <c r="C591" s="135"/>
      <c r="D591" s="136"/>
      <c r="E591" s="136"/>
      <c r="F591" s="182"/>
      <c r="G591" s="163"/>
      <c r="H591" s="138"/>
      <c r="I591" s="138"/>
      <c r="J591" s="139"/>
      <c r="K591" s="164"/>
      <c r="L591" s="240"/>
      <c r="M591" s="241"/>
      <c r="N591" s="136"/>
      <c r="O591" s="139"/>
      <c r="P591" s="142"/>
      <c r="Q591" s="142"/>
      <c r="R591" s="143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3"/>
      <c r="AC591" s="142"/>
      <c r="AD591" s="143"/>
      <c r="AE591" s="142"/>
      <c r="AF591" s="143"/>
    </row>
    <row r="592" spans="1:32" ht="15.75" customHeight="1" x14ac:dyDescent="0.2">
      <c r="A592" s="135"/>
      <c r="B592" s="155"/>
      <c r="C592" s="135"/>
      <c r="D592" s="136"/>
      <c r="E592" s="136"/>
      <c r="F592" s="182"/>
      <c r="G592" s="163"/>
      <c r="H592" s="138"/>
      <c r="I592" s="138"/>
      <c r="J592" s="139"/>
      <c r="K592" s="164"/>
      <c r="L592" s="240"/>
      <c r="M592" s="241"/>
      <c r="N592" s="136"/>
      <c r="O592" s="139"/>
      <c r="P592" s="142"/>
      <c r="Q592" s="142"/>
      <c r="R592" s="143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3"/>
      <c r="AC592" s="142"/>
      <c r="AD592" s="143"/>
      <c r="AE592" s="142"/>
      <c r="AF592" s="143"/>
    </row>
    <row r="593" spans="1:32" ht="15.75" customHeight="1" x14ac:dyDescent="0.2">
      <c r="A593" s="135"/>
      <c r="B593" s="155"/>
      <c r="C593" s="135"/>
      <c r="D593" s="136"/>
      <c r="E593" s="136"/>
      <c r="F593" s="182"/>
      <c r="G593" s="163"/>
      <c r="H593" s="138"/>
      <c r="I593" s="138"/>
      <c r="J593" s="139"/>
      <c r="K593" s="164"/>
      <c r="L593" s="240"/>
      <c r="M593" s="241"/>
      <c r="N593" s="136"/>
      <c r="O593" s="139"/>
      <c r="P593" s="142"/>
      <c r="Q593" s="142"/>
      <c r="R593" s="143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3"/>
      <c r="AC593" s="142"/>
      <c r="AD593" s="143"/>
      <c r="AE593" s="142"/>
      <c r="AF593" s="143"/>
    </row>
    <row r="594" spans="1:32" ht="15.75" customHeight="1" x14ac:dyDescent="0.2">
      <c r="A594" s="135"/>
      <c r="B594" s="155"/>
      <c r="C594" s="135"/>
      <c r="D594" s="136"/>
      <c r="E594" s="136"/>
      <c r="F594" s="182"/>
      <c r="G594" s="163"/>
      <c r="H594" s="138"/>
      <c r="I594" s="138"/>
      <c r="J594" s="139"/>
      <c r="K594" s="164"/>
      <c r="L594" s="240"/>
      <c r="M594" s="241"/>
      <c r="N594" s="136"/>
      <c r="O594" s="139"/>
      <c r="P594" s="142"/>
      <c r="Q594" s="142"/>
      <c r="R594" s="143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3"/>
      <c r="AC594" s="142"/>
      <c r="AD594" s="143"/>
      <c r="AE594" s="142"/>
      <c r="AF594" s="143"/>
    </row>
    <row r="595" spans="1:32" ht="15.75" customHeight="1" x14ac:dyDescent="0.2">
      <c r="A595" s="135"/>
      <c r="B595" s="155"/>
      <c r="C595" s="135"/>
      <c r="D595" s="136"/>
      <c r="E595" s="136"/>
      <c r="F595" s="182"/>
      <c r="G595" s="163"/>
      <c r="H595" s="138"/>
      <c r="I595" s="138"/>
      <c r="J595" s="139"/>
      <c r="K595" s="164"/>
      <c r="L595" s="240"/>
      <c r="M595" s="241"/>
      <c r="N595" s="136"/>
      <c r="O595" s="139"/>
      <c r="P595" s="142"/>
      <c r="Q595" s="142"/>
      <c r="R595" s="143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3"/>
      <c r="AC595" s="142"/>
      <c r="AD595" s="143"/>
      <c r="AE595" s="142"/>
      <c r="AF595" s="143"/>
    </row>
    <row r="596" spans="1:32" ht="15.75" customHeight="1" x14ac:dyDescent="0.2">
      <c r="A596" s="135"/>
      <c r="B596" s="155"/>
      <c r="C596" s="135"/>
      <c r="D596" s="136"/>
      <c r="E596" s="136"/>
      <c r="F596" s="182"/>
      <c r="G596" s="163"/>
      <c r="H596" s="138"/>
      <c r="I596" s="138"/>
      <c r="J596" s="139"/>
      <c r="K596" s="164"/>
      <c r="L596" s="240"/>
      <c r="M596" s="241"/>
      <c r="N596" s="136"/>
      <c r="O596" s="139"/>
      <c r="P596" s="142"/>
      <c r="Q596" s="142"/>
      <c r="R596" s="143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3"/>
      <c r="AC596" s="142"/>
      <c r="AD596" s="143"/>
      <c r="AE596" s="142"/>
      <c r="AF596" s="143"/>
    </row>
    <row r="597" spans="1:32" ht="15.75" customHeight="1" x14ac:dyDescent="0.2">
      <c r="A597" s="135"/>
      <c r="B597" s="155"/>
      <c r="C597" s="135"/>
      <c r="D597" s="136"/>
      <c r="E597" s="136"/>
      <c r="F597" s="182"/>
      <c r="G597" s="163"/>
      <c r="H597" s="138"/>
      <c r="I597" s="138"/>
      <c r="J597" s="139"/>
      <c r="K597" s="164"/>
      <c r="L597" s="240"/>
      <c r="M597" s="241"/>
      <c r="N597" s="136"/>
      <c r="O597" s="139"/>
      <c r="P597" s="142"/>
      <c r="Q597" s="142"/>
      <c r="R597" s="143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3"/>
      <c r="AC597" s="142"/>
      <c r="AD597" s="143"/>
      <c r="AE597" s="142"/>
      <c r="AF597" s="143"/>
    </row>
    <row r="598" spans="1:32" ht="15.75" customHeight="1" x14ac:dyDescent="0.2">
      <c r="A598" s="135"/>
      <c r="B598" s="155"/>
      <c r="C598" s="135"/>
      <c r="D598" s="136"/>
      <c r="E598" s="136"/>
      <c r="F598" s="182"/>
      <c r="G598" s="163"/>
      <c r="H598" s="138"/>
      <c r="I598" s="138"/>
      <c r="J598" s="139"/>
      <c r="K598" s="164"/>
      <c r="L598" s="240"/>
      <c r="M598" s="241"/>
      <c r="N598" s="136"/>
      <c r="O598" s="139"/>
      <c r="P598" s="142"/>
      <c r="Q598" s="142"/>
      <c r="R598" s="143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3"/>
      <c r="AC598" s="142"/>
      <c r="AD598" s="143"/>
      <c r="AE598" s="142"/>
      <c r="AF598" s="143"/>
    </row>
    <row r="599" spans="1:32" ht="15.75" customHeight="1" x14ac:dyDescent="0.2">
      <c r="A599" s="135"/>
      <c r="B599" s="155"/>
      <c r="C599" s="135"/>
      <c r="D599" s="136"/>
      <c r="E599" s="136"/>
      <c r="F599" s="182"/>
      <c r="G599" s="163"/>
      <c r="H599" s="138"/>
      <c r="I599" s="138"/>
      <c r="J599" s="139"/>
      <c r="K599" s="164"/>
      <c r="L599" s="240"/>
      <c r="M599" s="241"/>
      <c r="N599" s="136"/>
      <c r="O599" s="139"/>
      <c r="P599" s="142"/>
      <c r="Q599" s="142"/>
      <c r="R599" s="143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3"/>
      <c r="AC599" s="142"/>
      <c r="AD599" s="143"/>
      <c r="AE599" s="142"/>
      <c r="AF599" s="143"/>
    </row>
    <row r="600" spans="1:32" ht="15.75" customHeight="1" x14ac:dyDescent="0.2">
      <c r="A600" s="135"/>
      <c r="B600" s="155"/>
      <c r="C600" s="135"/>
      <c r="D600" s="136"/>
      <c r="E600" s="136"/>
      <c r="F600" s="182"/>
      <c r="G600" s="163"/>
      <c r="H600" s="138"/>
      <c r="I600" s="138"/>
      <c r="J600" s="139"/>
      <c r="K600" s="164"/>
      <c r="L600" s="240"/>
      <c r="M600" s="241"/>
      <c r="N600" s="136"/>
      <c r="O600" s="139"/>
      <c r="P600" s="142"/>
      <c r="Q600" s="142"/>
      <c r="R600" s="143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3"/>
      <c r="AC600" s="142"/>
      <c r="AD600" s="143"/>
      <c r="AE600" s="142"/>
      <c r="AF600" s="143"/>
    </row>
    <row r="601" spans="1:32" ht="15.75" customHeight="1" x14ac:dyDescent="0.2">
      <c r="A601" s="135"/>
      <c r="B601" s="155"/>
      <c r="C601" s="135"/>
      <c r="D601" s="136"/>
      <c r="E601" s="136"/>
      <c r="F601" s="182"/>
      <c r="G601" s="163"/>
      <c r="H601" s="138"/>
      <c r="I601" s="138"/>
      <c r="J601" s="139"/>
      <c r="K601" s="164"/>
      <c r="L601" s="240"/>
      <c r="M601" s="241"/>
      <c r="N601" s="136"/>
      <c r="O601" s="139"/>
      <c r="P601" s="142"/>
      <c r="Q601" s="142"/>
      <c r="R601" s="143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3"/>
      <c r="AC601" s="142"/>
      <c r="AD601" s="143"/>
      <c r="AE601" s="142"/>
      <c r="AF601" s="143"/>
    </row>
    <row r="602" spans="1:32" ht="15.75" customHeight="1" x14ac:dyDescent="0.2">
      <c r="A602" s="135"/>
      <c r="B602" s="155"/>
      <c r="C602" s="135"/>
      <c r="D602" s="136"/>
      <c r="E602" s="136"/>
      <c r="F602" s="182"/>
      <c r="G602" s="163"/>
      <c r="H602" s="138"/>
      <c r="I602" s="138"/>
      <c r="J602" s="139"/>
      <c r="K602" s="164"/>
      <c r="L602" s="240"/>
      <c r="M602" s="241"/>
      <c r="N602" s="136"/>
      <c r="O602" s="139"/>
      <c r="P602" s="142"/>
      <c r="Q602" s="142"/>
      <c r="R602" s="143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3"/>
      <c r="AC602" s="142"/>
      <c r="AD602" s="143"/>
      <c r="AE602" s="142"/>
      <c r="AF602" s="143"/>
    </row>
    <row r="603" spans="1:32" ht="15.75" customHeight="1" x14ac:dyDescent="0.2">
      <c r="A603" s="135"/>
      <c r="B603" s="155"/>
      <c r="C603" s="135"/>
      <c r="D603" s="136"/>
      <c r="E603" s="136"/>
      <c r="F603" s="182"/>
      <c r="G603" s="163"/>
      <c r="H603" s="138"/>
      <c r="I603" s="138"/>
      <c r="J603" s="139"/>
      <c r="K603" s="164"/>
      <c r="L603" s="240"/>
      <c r="M603" s="241"/>
      <c r="N603" s="136"/>
      <c r="O603" s="139"/>
      <c r="P603" s="142"/>
      <c r="Q603" s="142"/>
      <c r="R603" s="143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3"/>
      <c r="AC603" s="142"/>
      <c r="AD603" s="143"/>
      <c r="AE603" s="142"/>
      <c r="AF603" s="143"/>
    </row>
    <row r="604" spans="1:32" ht="15.75" customHeight="1" x14ac:dyDescent="0.2">
      <c r="A604" s="135"/>
      <c r="B604" s="155"/>
      <c r="C604" s="135"/>
      <c r="D604" s="136"/>
      <c r="E604" s="136"/>
      <c r="F604" s="182"/>
      <c r="G604" s="163"/>
      <c r="H604" s="138"/>
      <c r="I604" s="138"/>
      <c r="J604" s="139"/>
      <c r="K604" s="164"/>
      <c r="L604" s="240"/>
      <c r="M604" s="241"/>
      <c r="N604" s="136"/>
      <c r="O604" s="139"/>
      <c r="P604" s="142"/>
      <c r="Q604" s="142"/>
      <c r="R604" s="143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3"/>
      <c r="AC604" s="142"/>
      <c r="AD604" s="143"/>
      <c r="AE604" s="142"/>
      <c r="AF604" s="143"/>
    </row>
    <row r="605" spans="1:32" ht="15.75" customHeight="1" x14ac:dyDescent="0.2">
      <c r="A605" s="135"/>
      <c r="B605" s="155"/>
      <c r="C605" s="135"/>
      <c r="D605" s="136"/>
      <c r="E605" s="136"/>
      <c r="F605" s="182"/>
      <c r="G605" s="163"/>
      <c r="H605" s="138"/>
      <c r="I605" s="138"/>
      <c r="J605" s="139"/>
      <c r="K605" s="164"/>
      <c r="L605" s="240"/>
      <c r="M605" s="241"/>
      <c r="N605" s="136"/>
      <c r="O605" s="139"/>
      <c r="P605" s="142"/>
      <c r="Q605" s="142"/>
      <c r="R605" s="143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3"/>
      <c r="AC605" s="142"/>
      <c r="AD605" s="143"/>
      <c r="AE605" s="142"/>
      <c r="AF605" s="143"/>
    </row>
    <row r="606" spans="1:32" ht="15.75" customHeight="1" x14ac:dyDescent="0.2">
      <c r="A606" s="135"/>
      <c r="B606" s="155"/>
      <c r="C606" s="135"/>
      <c r="D606" s="136"/>
      <c r="E606" s="136"/>
      <c r="F606" s="182"/>
      <c r="G606" s="163"/>
      <c r="H606" s="138"/>
      <c r="I606" s="138"/>
      <c r="J606" s="139"/>
      <c r="K606" s="164"/>
      <c r="L606" s="240"/>
      <c r="M606" s="241"/>
      <c r="N606" s="136"/>
      <c r="O606" s="139"/>
      <c r="P606" s="142"/>
      <c r="Q606" s="142"/>
      <c r="R606" s="143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3"/>
      <c r="AC606" s="142"/>
      <c r="AD606" s="143"/>
      <c r="AE606" s="142"/>
      <c r="AF606" s="143"/>
    </row>
    <row r="607" spans="1:32" ht="15.75" customHeight="1" x14ac:dyDescent="0.2">
      <c r="A607" s="135"/>
      <c r="B607" s="155"/>
      <c r="C607" s="135"/>
      <c r="D607" s="136"/>
      <c r="E607" s="136"/>
      <c r="F607" s="182"/>
      <c r="G607" s="163"/>
      <c r="H607" s="138"/>
      <c r="I607" s="138"/>
      <c r="J607" s="139"/>
      <c r="K607" s="164"/>
      <c r="L607" s="240"/>
      <c r="M607" s="241"/>
      <c r="N607" s="136"/>
      <c r="O607" s="139"/>
      <c r="P607" s="142"/>
      <c r="Q607" s="142"/>
      <c r="R607" s="143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3"/>
      <c r="AC607" s="142"/>
      <c r="AD607" s="143"/>
      <c r="AE607" s="142"/>
      <c r="AF607" s="143"/>
    </row>
    <row r="608" spans="1:32" ht="15.75" customHeight="1" x14ac:dyDescent="0.2">
      <c r="A608" s="135"/>
      <c r="B608" s="155"/>
      <c r="C608" s="135"/>
      <c r="D608" s="136"/>
      <c r="E608" s="136"/>
      <c r="F608" s="182"/>
      <c r="G608" s="163"/>
      <c r="H608" s="138"/>
      <c r="I608" s="138"/>
      <c r="J608" s="139"/>
      <c r="K608" s="164"/>
      <c r="L608" s="240"/>
      <c r="M608" s="241"/>
      <c r="N608" s="136"/>
      <c r="O608" s="139"/>
      <c r="P608" s="142"/>
      <c r="Q608" s="142"/>
      <c r="R608" s="143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3"/>
      <c r="AC608" s="142"/>
      <c r="AD608" s="143"/>
      <c r="AE608" s="142"/>
      <c r="AF608" s="143"/>
    </row>
    <row r="609" spans="1:32" ht="15.75" customHeight="1" x14ac:dyDescent="0.2">
      <c r="A609" s="135"/>
      <c r="B609" s="155"/>
      <c r="C609" s="135"/>
      <c r="D609" s="136"/>
      <c r="E609" s="136"/>
      <c r="F609" s="182"/>
      <c r="G609" s="163"/>
      <c r="H609" s="138"/>
      <c r="I609" s="138"/>
      <c r="J609" s="139"/>
      <c r="K609" s="164"/>
      <c r="L609" s="240"/>
      <c r="M609" s="241"/>
      <c r="N609" s="136"/>
      <c r="O609" s="139"/>
      <c r="P609" s="142"/>
      <c r="Q609" s="142"/>
      <c r="R609" s="143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3"/>
      <c r="AC609" s="142"/>
      <c r="AD609" s="143"/>
      <c r="AE609" s="142"/>
      <c r="AF609" s="143"/>
    </row>
    <row r="610" spans="1:32" ht="15.75" customHeight="1" x14ac:dyDescent="0.2">
      <c r="A610" s="135"/>
      <c r="B610" s="155"/>
      <c r="C610" s="135"/>
      <c r="D610" s="136"/>
      <c r="E610" s="136"/>
      <c r="F610" s="182"/>
      <c r="G610" s="163"/>
      <c r="H610" s="138"/>
      <c r="I610" s="138"/>
      <c r="J610" s="139"/>
      <c r="K610" s="164"/>
      <c r="L610" s="240"/>
      <c r="M610" s="241"/>
      <c r="N610" s="136"/>
      <c r="O610" s="139"/>
      <c r="P610" s="142"/>
      <c r="Q610" s="142"/>
      <c r="R610" s="143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3"/>
      <c r="AC610" s="142"/>
      <c r="AD610" s="143"/>
      <c r="AE610" s="142"/>
      <c r="AF610" s="143"/>
    </row>
    <row r="611" spans="1:32" ht="15.75" customHeight="1" x14ac:dyDescent="0.2">
      <c r="A611" s="135"/>
      <c r="B611" s="155"/>
      <c r="C611" s="135"/>
      <c r="D611" s="136"/>
      <c r="E611" s="136"/>
      <c r="F611" s="182"/>
      <c r="G611" s="163"/>
      <c r="H611" s="138"/>
      <c r="I611" s="138"/>
      <c r="J611" s="139"/>
      <c r="K611" s="164"/>
      <c r="L611" s="240"/>
      <c r="M611" s="241"/>
      <c r="N611" s="136"/>
      <c r="O611" s="139"/>
      <c r="P611" s="142"/>
      <c r="Q611" s="142"/>
      <c r="R611" s="143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3"/>
      <c r="AC611" s="142"/>
      <c r="AD611" s="143"/>
      <c r="AE611" s="142"/>
      <c r="AF611" s="143"/>
    </row>
    <row r="612" spans="1:32" ht="15.75" customHeight="1" x14ac:dyDescent="0.2">
      <c r="A612" s="135"/>
      <c r="B612" s="155"/>
      <c r="C612" s="135"/>
      <c r="D612" s="136"/>
      <c r="E612" s="136"/>
      <c r="F612" s="182"/>
      <c r="G612" s="163"/>
      <c r="H612" s="138"/>
      <c r="I612" s="138"/>
      <c r="J612" s="139"/>
      <c r="K612" s="164"/>
      <c r="L612" s="240"/>
      <c r="M612" s="241"/>
      <c r="N612" s="136"/>
      <c r="O612" s="139"/>
      <c r="P612" s="142"/>
      <c r="Q612" s="142"/>
      <c r="R612" s="143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3"/>
      <c r="AC612" s="142"/>
      <c r="AD612" s="143"/>
      <c r="AE612" s="142"/>
      <c r="AF612" s="143"/>
    </row>
    <row r="613" spans="1:32" ht="15.75" customHeight="1" x14ac:dyDescent="0.2">
      <c r="A613" s="135"/>
      <c r="B613" s="155"/>
      <c r="C613" s="135"/>
      <c r="D613" s="136"/>
      <c r="E613" s="136"/>
      <c r="F613" s="182"/>
      <c r="G613" s="163"/>
      <c r="H613" s="138"/>
      <c r="I613" s="138"/>
      <c r="J613" s="139"/>
      <c r="K613" s="164"/>
      <c r="L613" s="240"/>
      <c r="M613" s="241"/>
      <c r="N613" s="136"/>
      <c r="O613" s="139"/>
      <c r="P613" s="142"/>
      <c r="Q613" s="142"/>
      <c r="R613" s="143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3"/>
      <c r="AC613" s="142"/>
      <c r="AD613" s="143"/>
      <c r="AE613" s="142"/>
      <c r="AF613" s="143"/>
    </row>
    <row r="614" spans="1:32" ht="15.75" customHeight="1" x14ac:dyDescent="0.2">
      <c r="A614" s="135"/>
      <c r="B614" s="155"/>
      <c r="C614" s="135"/>
      <c r="D614" s="136"/>
      <c r="E614" s="136"/>
      <c r="F614" s="182"/>
      <c r="G614" s="163"/>
      <c r="H614" s="138"/>
      <c r="I614" s="138"/>
      <c r="J614" s="139"/>
      <c r="K614" s="164"/>
      <c r="L614" s="240"/>
      <c r="M614" s="241"/>
      <c r="N614" s="136"/>
      <c r="O614" s="139"/>
      <c r="P614" s="142"/>
      <c r="Q614" s="142"/>
      <c r="R614" s="143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3"/>
      <c r="AC614" s="142"/>
      <c r="AD614" s="143"/>
      <c r="AE614" s="142"/>
      <c r="AF614" s="143"/>
    </row>
    <row r="615" spans="1:32" ht="15.75" customHeight="1" x14ac:dyDescent="0.2">
      <c r="A615" s="135"/>
      <c r="B615" s="155"/>
      <c r="C615" s="135"/>
      <c r="D615" s="136"/>
      <c r="E615" s="136"/>
      <c r="F615" s="182"/>
      <c r="G615" s="163"/>
      <c r="H615" s="138"/>
      <c r="I615" s="138"/>
      <c r="J615" s="139"/>
      <c r="K615" s="164"/>
      <c r="L615" s="240"/>
      <c r="M615" s="241"/>
      <c r="N615" s="136"/>
      <c r="O615" s="139"/>
      <c r="P615" s="142"/>
      <c r="Q615" s="142"/>
      <c r="R615" s="143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3"/>
      <c r="AC615" s="142"/>
      <c r="AD615" s="143"/>
      <c r="AE615" s="142"/>
      <c r="AF615" s="143"/>
    </row>
    <row r="616" spans="1:32" ht="15.75" customHeight="1" x14ac:dyDescent="0.2">
      <c r="A616" s="135"/>
      <c r="B616" s="155"/>
      <c r="C616" s="135"/>
      <c r="D616" s="136"/>
      <c r="E616" s="136"/>
      <c r="F616" s="182"/>
      <c r="G616" s="163"/>
      <c r="H616" s="138"/>
      <c r="I616" s="138"/>
      <c r="J616" s="139"/>
      <c r="K616" s="164"/>
      <c r="L616" s="240"/>
      <c r="M616" s="241"/>
      <c r="N616" s="136"/>
      <c r="O616" s="139"/>
      <c r="P616" s="142"/>
      <c r="Q616" s="142"/>
      <c r="R616" s="143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3"/>
      <c r="AC616" s="142"/>
      <c r="AD616" s="143"/>
      <c r="AE616" s="142"/>
      <c r="AF616" s="143"/>
    </row>
    <row r="617" spans="1:32" ht="15.75" customHeight="1" x14ac:dyDescent="0.2">
      <c r="A617" s="135"/>
      <c r="B617" s="155"/>
      <c r="C617" s="135"/>
      <c r="D617" s="136"/>
      <c r="E617" s="136"/>
      <c r="F617" s="182"/>
      <c r="G617" s="163"/>
      <c r="H617" s="138"/>
      <c r="I617" s="138"/>
      <c r="J617" s="139"/>
      <c r="K617" s="164"/>
      <c r="L617" s="240"/>
      <c r="M617" s="241"/>
      <c r="N617" s="136"/>
      <c r="O617" s="139"/>
      <c r="P617" s="142"/>
      <c r="Q617" s="142"/>
      <c r="R617" s="143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3"/>
      <c r="AC617" s="142"/>
      <c r="AD617" s="143"/>
      <c r="AE617" s="142"/>
      <c r="AF617" s="143"/>
    </row>
    <row r="618" spans="1:32" ht="15.75" customHeight="1" x14ac:dyDescent="0.2">
      <c r="A618" s="135"/>
      <c r="B618" s="155"/>
      <c r="C618" s="135"/>
      <c r="D618" s="136"/>
      <c r="E618" s="136"/>
      <c r="F618" s="182"/>
      <c r="G618" s="163"/>
      <c r="H618" s="138"/>
      <c r="I618" s="138"/>
      <c r="J618" s="139"/>
      <c r="K618" s="164"/>
      <c r="L618" s="240"/>
      <c r="M618" s="241"/>
      <c r="N618" s="136"/>
      <c r="O618" s="139"/>
      <c r="P618" s="142"/>
      <c r="Q618" s="142"/>
      <c r="R618" s="143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3"/>
      <c r="AC618" s="142"/>
      <c r="AD618" s="143"/>
      <c r="AE618" s="142"/>
      <c r="AF618" s="143"/>
    </row>
    <row r="619" spans="1:32" ht="15.75" customHeight="1" x14ac:dyDescent="0.2">
      <c r="A619" s="135"/>
      <c r="B619" s="155"/>
      <c r="C619" s="135"/>
      <c r="D619" s="136"/>
      <c r="E619" s="136"/>
      <c r="F619" s="182"/>
      <c r="G619" s="163"/>
      <c r="H619" s="138"/>
      <c r="I619" s="138"/>
      <c r="J619" s="139"/>
      <c r="K619" s="164"/>
      <c r="L619" s="240"/>
      <c r="M619" s="241"/>
      <c r="N619" s="136"/>
      <c r="O619" s="139"/>
      <c r="P619" s="142"/>
      <c r="Q619" s="142"/>
      <c r="R619" s="143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3"/>
      <c r="AC619" s="142"/>
      <c r="AD619" s="143"/>
      <c r="AE619" s="142"/>
      <c r="AF619" s="143"/>
    </row>
    <row r="620" spans="1:32" ht="15.75" customHeight="1" x14ac:dyDescent="0.2">
      <c r="A620" s="135"/>
      <c r="B620" s="155"/>
      <c r="C620" s="135"/>
      <c r="D620" s="136"/>
      <c r="E620" s="136"/>
      <c r="F620" s="182"/>
      <c r="G620" s="163"/>
      <c r="H620" s="138"/>
      <c r="I620" s="138"/>
      <c r="J620" s="139"/>
      <c r="K620" s="164"/>
      <c r="L620" s="240"/>
      <c r="M620" s="241"/>
      <c r="N620" s="136"/>
      <c r="O620" s="139"/>
      <c r="P620" s="142"/>
      <c r="Q620" s="142"/>
      <c r="R620" s="143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3"/>
      <c r="AC620" s="142"/>
      <c r="AD620" s="143"/>
      <c r="AE620" s="142"/>
      <c r="AF620" s="143"/>
    </row>
    <row r="621" spans="1:32" ht="15.75" customHeight="1" x14ac:dyDescent="0.2">
      <c r="A621" s="135"/>
      <c r="B621" s="155"/>
      <c r="C621" s="135"/>
      <c r="D621" s="136"/>
      <c r="E621" s="136"/>
      <c r="F621" s="182"/>
      <c r="G621" s="163"/>
      <c r="H621" s="138"/>
      <c r="I621" s="138"/>
      <c r="J621" s="139"/>
      <c r="K621" s="164"/>
      <c r="L621" s="240"/>
      <c r="M621" s="241"/>
      <c r="N621" s="136"/>
      <c r="O621" s="139"/>
      <c r="P621" s="142"/>
      <c r="Q621" s="142"/>
      <c r="R621" s="143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3"/>
      <c r="AC621" s="142"/>
      <c r="AD621" s="143"/>
      <c r="AE621" s="142"/>
      <c r="AF621" s="143"/>
    </row>
    <row r="622" spans="1:32" ht="15.75" customHeight="1" x14ac:dyDescent="0.2">
      <c r="A622" s="135"/>
      <c r="B622" s="155"/>
      <c r="C622" s="135"/>
      <c r="D622" s="136"/>
      <c r="E622" s="136"/>
      <c r="F622" s="182"/>
      <c r="G622" s="163"/>
      <c r="H622" s="138"/>
      <c r="I622" s="138"/>
      <c r="J622" s="139"/>
      <c r="K622" s="164"/>
      <c r="L622" s="240"/>
      <c r="M622" s="241"/>
      <c r="N622" s="136"/>
      <c r="O622" s="139"/>
      <c r="P622" s="142"/>
      <c r="Q622" s="142"/>
      <c r="R622" s="143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3"/>
      <c r="AC622" s="142"/>
      <c r="AD622" s="143"/>
      <c r="AE622" s="142"/>
      <c r="AF622" s="143"/>
    </row>
    <row r="623" spans="1:32" ht="15.75" customHeight="1" x14ac:dyDescent="0.2">
      <c r="A623" s="135"/>
      <c r="B623" s="155"/>
      <c r="C623" s="135"/>
      <c r="D623" s="136"/>
      <c r="E623" s="136"/>
      <c r="F623" s="182"/>
      <c r="G623" s="163"/>
      <c r="H623" s="138"/>
      <c r="I623" s="138"/>
      <c r="J623" s="139"/>
      <c r="K623" s="164"/>
      <c r="L623" s="240"/>
      <c r="M623" s="241"/>
      <c r="N623" s="136"/>
      <c r="O623" s="139"/>
      <c r="P623" s="142"/>
      <c r="Q623" s="142"/>
      <c r="R623" s="143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3"/>
      <c r="AC623" s="142"/>
      <c r="AD623" s="143"/>
      <c r="AE623" s="142"/>
      <c r="AF623" s="143"/>
    </row>
    <row r="624" spans="1:32" ht="15.75" customHeight="1" x14ac:dyDescent="0.2">
      <c r="A624" s="135"/>
      <c r="B624" s="155"/>
      <c r="C624" s="135"/>
      <c r="D624" s="136"/>
      <c r="E624" s="136"/>
      <c r="F624" s="182"/>
      <c r="G624" s="163"/>
      <c r="H624" s="138"/>
      <c r="I624" s="138"/>
      <c r="J624" s="139"/>
      <c r="K624" s="164"/>
      <c r="L624" s="240"/>
      <c r="M624" s="241"/>
      <c r="N624" s="136"/>
      <c r="O624" s="139"/>
      <c r="P624" s="142"/>
      <c r="Q624" s="142"/>
      <c r="R624" s="143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3"/>
      <c r="AC624" s="142"/>
      <c r="AD624" s="143"/>
      <c r="AE624" s="142"/>
      <c r="AF624" s="143"/>
    </row>
    <row r="625" spans="1:32" ht="15.75" customHeight="1" x14ac:dyDescent="0.2">
      <c r="A625" s="135"/>
      <c r="B625" s="155"/>
      <c r="C625" s="135"/>
      <c r="D625" s="136"/>
      <c r="E625" s="136"/>
      <c r="F625" s="182"/>
      <c r="G625" s="163"/>
      <c r="H625" s="138"/>
      <c r="I625" s="138"/>
      <c r="J625" s="139"/>
      <c r="K625" s="164"/>
      <c r="L625" s="240"/>
      <c r="M625" s="241"/>
      <c r="N625" s="136"/>
      <c r="O625" s="139"/>
      <c r="P625" s="142"/>
      <c r="Q625" s="142"/>
      <c r="R625" s="143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3"/>
      <c r="AC625" s="142"/>
      <c r="AD625" s="143"/>
      <c r="AE625" s="142"/>
      <c r="AF625" s="143"/>
    </row>
    <row r="626" spans="1:32" ht="15.75" customHeight="1" x14ac:dyDescent="0.2">
      <c r="A626" s="135"/>
      <c r="B626" s="155"/>
      <c r="C626" s="135"/>
      <c r="D626" s="136"/>
      <c r="E626" s="136"/>
      <c r="F626" s="182"/>
      <c r="G626" s="163"/>
      <c r="H626" s="138"/>
      <c r="I626" s="138"/>
      <c r="J626" s="139"/>
      <c r="K626" s="164"/>
      <c r="L626" s="240"/>
      <c r="M626" s="241"/>
      <c r="N626" s="136"/>
      <c r="O626" s="139"/>
      <c r="P626" s="142"/>
      <c r="Q626" s="142"/>
      <c r="R626" s="143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3"/>
      <c r="AC626" s="142"/>
      <c r="AD626" s="143"/>
      <c r="AE626" s="142"/>
      <c r="AF626" s="143"/>
    </row>
    <row r="627" spans="1:32" ht="15.75" customHeight="1" x14ac:dyDescent="0.2">
      <c r="A627" s="135"/>
      <c r="B627" s="155"/>
      <c r="C627" s="135"/>
      <c r="D627" s="136"/>
      <c r="E627" s="136"/>
      <c r="F627" s="182"/>
      <c r="G627" s="163"/>
      <c r="H627" s="138"/>
      <c r="I627" s="138"/>
      <c r="J627" s="139"/>
      <c r="K627" s="164"/>
      <c r="L627" s="240"/>
      <c r="M627" s="241"/>
      <c r="N627" s="136"/>
      <c r="O627" s="139"/>
      <c r="P627" s="142"/>
      <c r="Q627" s="142"/>
      <c r="R627" s="143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3"/>
      <c r="AC627" s="142"/>
      <c r="AD627" s="143"/>
      <c r="AE627" s="142"/>
      <c r="AF627" s="143"/>
    </row>
    <row r="628" spans="1:32" ht="15.75" customHeight="1" x14ac:dyDescent="0.2">
      <c r="A628" s="135"/>
      <c r="B628" s="155"/>
      <c r="C628" s="135"/>
      <c r="D628" s="136"/>
      <c r="E628" s="136"/>
      <c r="F628" s="182"/>
      <c r="G628" s="163"/>
      <c r="H628" s="138"/>
      <c r="I628" s="138"/>
      <c r="J628" s="139"/>
      <c r="K628" s="164"/>
      <c r="L628" s="240"/>
      <c r="M628" s="241"/>
      <c r="N628" s="136"/>
      <c r="O628" s="139"/>
      <c r="P628" s="142"/>
      <c r="Q628" s="142"/>
      <c r="R628" s="143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3"/>
      <c r="AC628" s="142"/>
      <c r="AD628" s="143"/>
      <c r="AE628" s="142"/>
      <c r="AF628" s="143"/>
    </row>
    <row r="629" spans="1:32" ht="15.75" customHeight="1" x14ac:dyDescent="0.2">
      <c r="A629" s="135"/>
      <c r="B629" s="155"/>
      <c r="C629" s="135"/>
      <c r="D629" s="136"/>
      <c r="E629" s="136"/>
      <c r="F629" s="182"/>
      <c r="G629" s="163"/>
      <c r="H629" s="138"/>
      <c r="I629" s="138"/>
      <c r="J629" s="139"/>
      <c r="K629" s="164"/>
      <c r="L629" s="240"/>
      <c r="M629" s="241"/>
      <c r="N629" s="136"/>
      <c r="O629" s="139"/>
      <c r="P629" s="142"/>
      <c r="Q629" s="142"/>
      <c r="R629" s="143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3"/>
      <c r="AC629" s="142"/>
      <c r="AD629" s="143"/>
      <c r="AE629" s="142"/>
      <c r="AF629" s="143"/>
    </row>
    <row r="630" spans="1:32" ht="15.75" customHeight="1" x14ac:dyDescent="0.2">
      <c r="A630" s="135"/>
      <c r="B630" s="155"/>
      <c r="C630" s="135"/>
      <c r="D630" s="136"/>
      <c r="E630" s="136"/>
      <c r="F630" s="182"/>
      <c r="G630" s="163"/>
      <c r="H630" s="138"/>
      <c r="I630" s="138"/>
      <c r="J630" s="139"/>
      <c r="K630" s="164"/>
      <c r="L630" s="240"/>
      <c r="M630" s="241"/>
      <c r="N630" s="136"/>
      <c r="O630" s="139"/>
      <c r="P630" s="142"/>
      <c r="Q630" s="142"/>
      <c r="R630" s="143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3"/>
      <c r="AC630" s="142"/>
      <c r="AD630" s="143"/>
      <c r="AE630" s="142"/>
      <c r="AF630" s="143"/>
    </row>
    <row r="631" spans="1:32" ht="15.75" customHeight="1" x14ac:dyDescent="0.2">
      <c r="A631" s="135"/>
      <c r="B631" s="155"/>
      <c r="C631" s="135"/>
      <c r="D631" s="136"/>
      <c r="E631" s="136"/>
      <c r="F631" s="182"/>
      <c r="G631" s="163"/>
      <c r="H631" s="138"/>
      <c r="I631" s="138"/>
      <c r="J631" s="139"/>
      <c r="K631" s="164"/>
      <c r="L631" s="240"/>
      <c r="M631" s="241"/>
      <c r="N631" s="136"/>
      <c r="O631" s="139"/>
      <c r="P631" s="142"/>
      <c r="Q631" s="142"/>
      <c r="R631" s="143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3"/>
      <c r="AC631" s="142"/>
      <c r="AD631" s="143"/>
      <c r="AE631" s="142"/>
      <c r="AF631" s="143"/>
    </row>
    <row r="632" spans="1:32" ht="15.75" customHeight="1" x14ac:dyDescent="0.2">
      <c r="A632" s="135"/>
      <c r="B632" s="155"/>
      <c r="C632" s="135"/>
      <c r="D632" s="136"/>
      <c r="E632" s="136"/>
      <c r="F632" s="182"/>
      <c r="G632" s="163"/>
      <c r="H632" s="138"/>
      <c r="I632" s="138"/>
      <c r="J632" s="139"/>
      <c r="K632" s="164"/>
      <c r="L632" s="240"/>
      <c r="M632" s="241"/>
      <c r="N632" s="136"/>
      <c r="O632" s="139"/>
      <c r="P632" s="142"/>
      <c r="Q632" s="142"/>
      <c r="R632" s="143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3"/>
      <c r="AC632" s="142"/>
      <c r="AD632" s="143"/>
      <c r="AE632" s="142"/>
      <c r="AF632" s="143"/>
    </row>
    <row r="633" spans="1:32" ht="15.75" customHeight="1" x14ac:dyDescent="0.2">
      <c r="A633" s="135"/>
      <c r="B633" s="155"/>
      <c r="C633" s="135"/>
      <c r="D633" s="136"/>
      <c r="E633" s="136"/>
      <c r="F633" s="182"/>
      <c r="G633" s="163"/>
      <c r="H633" s="138"/>
      <c r="I633" s="138"/>
      <c r="J633" s="139"/>
      <c r="K633" s="164"/>
      <c r="L633" s="240"/>
      <c r="M633" s="241"/>
      <c r="N633" s="136"/>
      <c r="O633" s="139"/>
      <c r="P633" s="142"/>
      <c r="Q633" s="142"/>
      <c r="R633" s="143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3"/>
      <c r="AC633" s="142"/>
      <c r="AD633" s="143"/>
      <c r="AE633" s="142"/>
      <c r="AF633" s="143"/>
    </row>
    <row r="634" spans="1:32" ht="15.75" customHeight="1" x14ac:dyDescent="0.2">
      <c r="A634" s="135"/>
      <c r="B634" s="155"/>
      <c r="C634" s="135"/>
      <c r="D634" s="136"/>
      <c r="E634" s="136"/>
      <c r="F634" s="182"/>
      <c r="G634" s="163"/>
      <c r="H634" s="138"/>
      <c r="I634" s="138"/>
      <c r="J634" s="139"/>
      <c r="K634" s="164"/>
      <c r="L634" s="240"/>
      <c r="M634" s="241"/>
      <c r="N634" s="136"/>
      <c r="O634" s="139"/>
      <c r="P634" s="142"/>
      <c r="Q634" s="142"/>
      <c r="R634" s="143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3"/>
      <c r="AC634" s="142"/>
      <c r="AD634" s="143"/>
      <c r="AE634" s="142"/>
      <c r="AF634" s="143"/>
    </row>
    <row r="635" spans="1:32" ht="15.75" customHeight="1" x14ac:dyDescent="0.2">
      <c r="A635" s="135"/>
      <c r="B635" s="155"/>
      <c r="C635" s="135"/>
      <c r="D635" s="136"/>
      <c r="E635" s="136"/>
      <c r="F635" s="182"/>
      <c r="G635" s="163"/>
      <c r="H635" s="138"/>
      <c r="I635" s="138"/>
      <c r="J635" s="139"/>
      <c r="K635" s="164"/>
      <c r="L635" s="240"/>
      <c r="M635" s="241"/>
      <c r="N635" s="136"/>
      <c r="O635" s="139"/>
      <c r="P635" s="142"/>
      <c r="Q635" s="142"/>
      <c r="R635" s="143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3"/>
      <c r="AC635" s="142"/>
      <c r="AD635" s="143"/>
      <c r="AE635" s="142"/>
      <c r="AF635" s="143"/>
    </row>
    <row r="636" spans="1:32" ht="15.75" customHeight="1" x14ac:dyDescent="0.2">
      <c r="A636" s="135"/>
      <c r="B636" s="155"/>
      <c r="C636" s="135"/>
      <c r="D636" s="136"/>
      <c r="E636" s="136"/>
      <c r="F636" s="182"/>
      <c r="G636" s="163"/>
      <c r="H636" s="138"/>
      <c r="I636" s="138"/>
      <c r="J636" s="139"/>
      <c r="K636" s="164"/>
      <c r="L636" s="240"/>
      <c r="M636" s="241"/>
      <c r="N636" s="136"/>
      <c r="O636" s="139"/>
      <c r="P636" s="142"/>
      <c r="Q636" s="142"/>
      <c r="R636" s="143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3"/>
      <c r="AC636" s="142"/>
      <c r="AD636" s="143"/>
      <c r="AE636" s="142"/>
      <c r="AF636" s="143"/>
    </row>
    <row r="637" spans="1:32" ht="15.75" customHeight="1" x14ac:dyDescent="0.2">
      <c r="A637" s="135"/>
      <c r="B637" s="155"/>
      <c r="C637" s="135"/>
      <c r="D637" s="136"/>
      <c r="E637" s="136"/>
      <c r="F637" s="182"/>
      <c r="G637" s="163"/>
      <c r="H637" s="138"/>
      <c r="I637" s="138"/>
      <c r="J637" s="139"/>
      <c r="K637" s="164"/>
      <c r="L637" s="240"/>
      <c r="M637" s="241"/>
      <c r="N637" s="136"/>
      <c r="O637" s="139"/>
      <c r="P637" s="142"/>
      <c r="Q637" s="142"/>
      <c r="R637" s="143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3"/>
      <c r="AC637" s="142"/>
      <c r="AD637" s="143"/>
      <c r="AE637" s="142"/>
      <c r="AF637" s="143"/>
    </row>
    <row r="638" spans="1:32" ht="15.75" customHeight="1" x14ac:dyDescent="0.2">
      <c r="A638" s="135"/>
      <c r="B638" s="155"/>
      <c r="C638" s="135"/>
      <c r="D638" s="136"/>
      <c r="E638" s="136"/>
      <c r="F638" s="182"/>
      <c r="G638" s="163"/>
      <c r="H638" s="138"/>
      <c r="I638" s="138"/>
      <c r="J638" s="139"/>
      <c r="K638" s="164"/>
      <c r="L638" s="240"/>
      <c r="M638" s="241"/>
      <c r="N638" s="136"/>
      <c r="O638" s="139"/>
      <c r="P638" s="142"/>
      <c r="Q638" s="142"/>
      <c r="R638" s="143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3"/>
      <c r="AC638" s="142"/>
      <c r="AD638" s="143"/>
      <c r="AE638" s="142"/>
      <c r="AF638" s="143"/>
    </row>
    <row r="639" spans="1:32" ht="15.75" customHeight="1" x14ac:dyDescent="0.2">
      <c r="A639" s="135"/>
      <c r="B639" s="155"/>
      <c r="C639" s="135"/>
      <c r="D639" s="136"/>
      <c r="E639" s="136"/>
      <c r="F639" s="182"/>
      <c r="G639" s="163"/>
      <c r="H639" s="138"/>
      <c r="I639" s="138"/>
      <c r="J639" s="139"/>
      <c r="K639" s="164"/>
      <c r="L639" s="240"/>
      <c r="M639" s="241"/>
      <c r="N639" s="136"/>
      <c r="O639" s="139"/>
      <c r="P639" s="142"/>
      <c r="Q639" s="142"/>
      <c r="R639" s="143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3"/>
      <c r="AC639" s="142"/>
      <c r="AD639" s="143"/>
      <c r="AE639" s="142"/>
      <c r="AF639" s="143"/>
    </row>
    <row r="640" spans="1:32" ht="15.75" customHeight="1" x14ac:dyDescent="0.2">
      <c r="A640" s="135"/>
      <c r="B640" s="155"/>
      <c r="C640" s="135"/>
      <c r="D640" s="136"/>
      <c r="E640" s="136"/>
      <c r="F640" s="182"/>
      <c r="G640" s="163"/>
      <c r="H640" s="138"/>
      <c r="I640" s="138"/>
      <c r="J640" s="139"/>
      <c r="K640" s="164"/>
      <c r="L640" s="240"/>
      <c r="M640" s="241"/>
      <c r="N640" s="136"/>
      <c r="O640" s="139"/>
      <c r="P640" s="142"/>
      <c r="Q640" s="142"/>
      <c r="R640" s="143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3"/>
      <c r="AC640" s="142"/>
      <c r="AD640" s="143"/>
      <c r="AE640" s="142"/>
      <c r="AF640" s="143"/>
    </row>
    <row r="641" spans="1:32" ht="15.75" customHeight="1" x14ac:dyDescent="0.2">
      <c r="A641" s="135"/>
      <c r="B641" s="155"/>
      <c r="C641" s="135"/>
      <c r="D641" s="136"/>
      <c r="E641" s="136"/>
      <c r="F641" s="182"/>
      <c r="G641" s="163"/>
      <c r="H641" s="138"/>
      <c r="I641" s="138"/>
      <c r="J641" s="139"/>
      <c r="K641" s="164"/>
      <c r="L641" s="240"/>
      <c r="M641" s="241"/>
      <c r="N641" s="136"/>
      <c r="O641" s="139"/>
      <c r="P641" s="142"/>
      <c r="Q641" s="142"/>
      <c r="R641" s="143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3"/>
      <c r="AC641" s="142"/>
      <c r="AD641" s="143"/>
      <c r="AE641" s="142"/>
      <c r="AF641" s="143"/>
    </row>
    <row r="642" spans="1:32" ht="15.75" customHeight="1" x14ac:dyDescent="0.2">
      <c r="A642" s="135"/>
      <c r="B642" s="155"/>
      <c r="C642" s="135"/>
      <c r="D642" s="136"/>
      <c r="E642" s="136"/>
      <c r="F642" s="182"/>
      <c r="G642" s="163"/>
      <c r="H642" s="138"/>
      <c r="I642" s="138"/>
      <c r="J642" s="139"/>
      <c r="K642" s="164"/>
      <c r="L642" s="240"/>
      <c r="M642" s="241"/>
      <c r="N642" s="136"/>
      <c r="O642" s="139"/>
      <c r="P642" s="142"/>
      <c r="Q642" s="142"/>
      <c r="R642" s="143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3"/>
      <c r="AC642" s="142"/>
      <c r="AD642" s="143"/>
      <c r="AE642" s="142"/>
      <c r="AF642" s="143"/>
    </row>
    <row r="643" spans="1:32" ht="15.75" customHeight="1" x14ac:dyDescent="0.2">
      <c r="A643" s="135"/>
      <c r="B643" s="155"/>
      <c r="C643" s="135"/>
      <c r="D643" s="136"/>
      <c r="E643" s="136"/>
      <c r="F643" s="182"/>
      <c r="G643" s="163"/>
      <c r="H643" s="138"/>
      <c r="I643" s="138"/>
      <c r="J643" s="139"/>
      <c r="K643" s="164"/>
      <c r="L643" s="240"/>
      <c r="M643" s="241"/>
      <c r="N643" s="136"/>
      <c r="O643" s="139"/>
      <c r="P643" s="142"/>
      <c r="Q643" s="142"/>
      <c r="R643" s="143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3"/>
      <c r="AC643" s="142"/>
      <c r="AD643" s="143"/>
      <c r="AE643" s="142"/>
      <c r="AF643" s="143"/>
    </row>
    <row r="644" spans="1:32" ht="15.75" customHeight="1" x14ac:dyDescent="0.2">
      <c r="A644" s="135"/>
      <c r="B644" s="155"/>
      <c r="C644" s="135"/>
      <c r="D644" s="136"/>
      <c r="E644" s="136"/>
      <c r="F644" s="182"/>
      <c r="G644" s="163"/>
      <c r="H644" s="138"/>
      <c r="I644" s="138"/>
      <c r="J644" s="139"/>
      <c r="K644" s="164"/>
      <c r="L644" s="240"/>
      <c r="M644" s="241"/>
      <c r="N644" s="136"/>
      <c r="O644" s="139"/>
      <c r="P644" s="142"/>
      <c r="Q644" s="142"/>
      <c r="R644" s="143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3"/>
      <c r="AC644" s="142"/>
      <c r="AD644" s="143"/>
      <c r="AE644" s="142"/>
      <c r="AF644" s="143"/>
    </row>
    <row r="645" spans="1:32" ht="15.75" customHeight="1" x14ac:dyDescent="0.2">
      <c r="A645" s="135"/>
      <c r="B645" s="155"/>
      <c r="C645" s="135"/>
      <c r="D645" s="136"/>
      <c r="E645" s="136"/>
      <c r="F645" s="182"/>
      <c r="G645" s="163"/>
      <c r="H645" s="138"/>
      <c r="I645" s="138"/>
      <c r="J645" s="139"/>
      <c r="K645" s="164"/>
      <c r="L645" s="240"/>
      <c r="M645" s="241"/>
      <c r="N645" s="136"/>
      <c r="O645" s="139"/>
      <c r="P645" s="142"/>
      <c r="Q645" s="142"/>
      <c r="R645" s="143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3"/>
      <c r="AC645" s="142"/>
      <c r="AD645" s="143"/>
      <c r="AE645" s="142"/>
      <c r="AF645" s="143"/>
    </row>
    <row r="646" spans="1:32" ht="15.75" customHeight="1" x14ac:dyDescent="0.2">
      <c r="A646" s="135"/>
      <c r="B646" s="155"/>
      <c r="C646" s="135"/>
      <c r="D646" s="136"/>
      <c r="E646" s="136"/>
      <c r="F646" s="182"/>
      <c r="G646" s="163"/>
      <c r="H646" s="138"/>
      <c r="I646" s="138"/>
      <c r="J646" s="139"/>
      <c r="K646" s="164"/>
      <c r="L646" s="240"/>
      <c r="M646" s="241"/>
      <c r="N646" s="136"/>
      <c r="O646" s="139"/>
      <c r="P646" s="142"/>
      <c r="Q646" s="142"/>
      <c r="R646" s="143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3"/>
      <c r="AC646" s="142"/>
      <c r="AD646" s="143"/>
      <c r="AE646" s="142"/>
      <c r="AF646" s="143"/>
    </row>
    <row r="647" spans="1:32" ht="15.75" customHeight="1" x14ac:dyDescent="0.2">
      <c r="A647" s="135"/>
      <c r="B647" s="155"/>
      <c r="C647" s="135"/>
      <c r="D647" s="136"/>
      <c r="E647" s="136"/>
      <c r="F647" s="182"/>
      <c r="G647" s="163"/>
      <c r="H647" s="138"/>
      <c r="I647" s="138"/>
      <c r="J647" s="139"/>
      <c r="K647" s="164"/>
      <c r="L647" s="240"/>
      <c r="M647" s="241"/>
      <c r="N647" s="136"/>
      <c r="O647" s="139"/>
      <c r="P647" s="142"/>
      <c r="Q647" s="142"/>
      <c r="R647" s="143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3"/>
      <c r="AC647" s="142"/>
      <c r="AD647" s="143"/>
      <c r="AE647" s="142"/>
      <c r="AF647" s="143"/>
    </row>
    <row r="648" spans="1:32" ht="15.75" customHeight="1" x14ac:dyDescent="0.2">
      <c r="A648" s="135"/>
      <c r="B648" s="155"/>
      <c r="C648" s="135"/>
      <c r="D648" s="136"/>
      <c r="E648" s="136"/>
      <c r="F648" s="182"/>
      <c r="G648" s="163"/>
      <c r="H648" s="138"/>
      <c r="I648" s="138"/>
      <c r="J648" s="139"/>
      <c r="K648" s="164"/>
      <c r="L648" s="240"/>
      <c r="M648" s="241"/>
      <c r="N648" s="136"/>
      <c r="O648" s="139"/>
      <c r="P648" s="142"/>
      <c r="Q648" s="142"/>
      <c r="R648" s="143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3"/>
      <c r="AC648" s="142"/>
      <c r="AD648" s="143"/>
      <c r="AE648" s="142"/>
      <c r="AF648" s="143"/>
    </row>
    <row r="649" spans="1:32" ht="15.75" customHeight="1" x14ac:dyDescent="0.2">
      <c r="A649" s="135"/>
      <c r="B649" s="155"/>
      <c r="C649" s="135"/>
      <c r="D649" s="136"/>
      <c r="E649" s="136"/>
      <c r="F649" s="182"/>
      <c r="G649" s="163"/>
      <c r="H649" s="138"/>
      <c r="I649" s="138"/>
      <c r="J649" s="139"/>
      <c r="K649" s="164"/>
      <c r="L649" s="240"/>
      <c r="M649" s="241"/>
      <c r="N649" s="136"/>
      <c r="O649" s="139"/>
      <c r="P649" s="142"/>
      <c r="Q649" s="142"/>
      <c r="R649" s="143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3"/>
      <c r="AC649" s="142"/>
      <c r="AD649" s="143"/>
      <c r="AE649" s="142"/>
      <c r="AF649" s="143"/>
    </row>
    <row r="650" spans="1:32" ht="15.75" customHeight="1" x14ac:dyDescent="0.2">
      <c r="A650" s="135"/>
      <c r="B650" s="155"/>
      <c r="C650" s="135"/>
      <c r="D650" s="136"/>
      <c r="E650" s="136"/>
      <c r="F650" s="182"/>
      <c r="G650" s="163"/>
      <c r="H650" s="138"/>
      <c r="I650" s="138"/>
      <c r="J650" s="139"/>
      <c r="K650" s="164"/>
      <c r="L650" s="240"/>
      <c r="M650" s="241"/>
      <c r="N650" s="136"/>
      <c r="O650" s="139"/>
      <c r="P650" s="142"/>
      <c r="Q650" s="142"/>
      <c r="R650" s="143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3"/>
      <c r="AC650" s="142"/>
      <c r="AD650" s="143"/>
      <c r="AE650" s="142"/>
      <c r="AF650" s="143"/>
    </row>
    <row r="651" spans="1:32" ht="15.75" customHeight="1" x14ac:dyDescent="0.2">
      <c r="A651" s="135"/>
      <c r="B651" s="155"/>
      <c r="C651" s="135"/>
      <c r="D651" s="136"/>
      <c r="E651" s="136"/>
      <c r="F651" s="182"/>
      <c r="G651" s="163"/>
      <c r="H651" s="138"/>
      <c r="I651" s="138"/>
      <c r="J651" s="139"/>
      <c r="K651" s="164"/>
      <c r="L651" s="240"/>
      <c r="M651" s="241"/>
      <c r="N651" s="136"/>
      <c r="O651" s="139"/>
      <c r="P651" s="142"/>
      <c r="Q651" s="142"/>
      <c r="R651" s="143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3"/>
      <c r="AC651" s="142"/>
      <c r="AD651" s="143"/>
      <c r="AE651" s="142"/>
      <c r="AF651" s="143"/>
    </row>
    <row r="652" spans="1:32" ht="15.75" customHeight="1" x14ac:dyDescent="0.2">
      <c r="A652" s="135"/>
      <c r="B652" s="155"/>
      <c r="C652" s="135"/>
      <c r="D652" s="136"/>
      <c r="E652" s="136"/>
      <c r="F652" s="182"/>
      <c r="G652" s="163"/>
      <c r="H652" s="138"/>
      <c r="I652" s="138"/>
      <c r="J652" s="139"/>
      <c r="K652" s="164"/>
      <c r="L652" s="240"/>
      <c r="M652" s="241"/>
      <c r="N652" s="136"/>
      <c r="O652" s="139"/>
      <c r="P652" s="142"/>
      <c r="Q652" s="142"/>
      <c r="R652" s="143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3"/>
      <c r="AC652" s="142"/>
      <c r="AD652" s="143"/>
      <c r="AE652" s="142"/>
      <c r="AF652" s="143"/>
    </row>
    <row r="653" spans="1:32" ht="15.75" customHeight="1" x14ac:dyDescent="0.2">
      <c r="A653" s="135"/>
      <c r="B653" s="155"/>
      <c r="C653" s="135"/>
      <c r="D653" s="136"/>
      <c r="E653" s="136"/>
      <c r="F653" s="182"/>
      <c r="G653" s="163"/>
      <c r="H653" s="138"/>
      <c r="I653" s="138"/>
      <c r="J653" s="139"/>
      <c r="K653" s="164"/>
      <c r="L653" s="240"/>
      <c r="M653" s="241"/>
      <c r="N653" s="136"/>
      <c r="O653" s="139"/>
      <c r="P653" s="142"/>
      <c r="Q653" s="142"/>
      <c r="R653" s="143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3"/>
      <c r="AC653" s="142"/>
      <c r="AD653" s="143"/>
      <c r="AE653" s="142"/>
      <c r="AF653" s="143"/>
    </row>
    <row r="654" spans="1:32" ht="15.75" customHeight="1" x14ac:dyDescent="0.2">
      <c r="A654" s="135"/>
      <c r="B654" s="155"/>
      <c r="C654" s="135"/>
      <c r="D654" s="136"/>
      <c r="E654" s="136"/>
      <c r="F654" s="182"/>
      <c r="G654" s="163"/>
      <c r="H654" s="138"/>
      <c r="I654" s="138"/>
      <c r="J654" s="139"/>
      <c r="K654" s="164"/>
      <c r="L654" s="240"/>
      <c r="M654" s="241"/>
      <c r="N654" s="136"/>
      <c r="O654" s="139"/>
      <c r="P654" s="142"/>
      <c r="Q654" s="142"/>
      <c r="R654" s="143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3"/>
      <c r="AC654" s="142"/>
      <c r="AD654" s="143"/>
      <c r="AE654" s="142"/>
      <c r="AF654" s="143"/>
    </row>
    <row r="655" spans="1:32" ht="15.75" customHeight="1" x14ac:dyDescent="0.2">
      <c r="A655" s="135"/>
      <c r="B655" s="155"/>
      <c r="C655" s="135"/>
      <c r="D655" s="136"/>
      <c r="E655" s="136"/>
      <c r="F655" s="182"/>
      <c r="G655" s="163"/>
      <c r="H655" s="138"/>
      <c r="I655" s="138"/>
      <c r="J655" s="139"/>
      <c r="K655" s="164"/>
      <c r="L655" s="240"/>
      <c r="M655" s="241"/>
      <c r="N655" s="136"/>
      <c r="O655" s="139"/>
      <c r="P655" s="142"/>
      <c r="Q655" s="142"/>
      <c r="R655" s="143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3"/>
      <c r="AC655" s="142"/>
      <c r="AD655" s="143"/>
      <c r="AE655" s="142"/>
      <c r="AF655" s="143"/>
    </row>
    <row r="656" spans="1:32" ht="15.75" customHeight="1" x14ac:dyDescent="0.2">
      <c r="A656" s="135"/>
      <c r="B656" s="155"/>
      <c r="C656" s="135"/>
      <c r="D656" s="136"/>
      <c r="E656" s="136"/>
      <c r="F656" s="182"/>
      <c r="G656" s="163"/>
      <c r="H656" s="138"/>
      <c r="I656" s="138"/>
      <c r="J656" s="139"/>
      <c r="K656" s="164"/>
      <c r="L656" s="240"/>
      <c r="M656" s="241"/>
      <c r="N656" s="136"/>
      <c r="O656" s="139"/>
      <c r="P656" s="142"/>
      <c r="Q656" s="142"/>
      <c r="R656" s="143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3"/>
      <c r="AC656" s="142"/>
      <c r="AD656" s="143"/>
      <c r="AE656" s="142"/>
      <c r="AF656" s="143"/>
    </row>
    <row r="657" spans="1:32" ht="15.75" customHeight="1" x14ac:dyDescent="0.2">
      <c r="A657" s="135"/>
      <c r="B657" s="155"/>
      <c r="C657" s="135"/>
      <c r="D657" s="136"/>
      <c r="E657" s="136"/>
      <c r="F657" s="182"/>
      <c r="G657" s="163"/>
      <c r="H657" s="138"/>
      <c r="I657" s="138"/>
      <c r="J657" s="139"/>
      <c r="K657" s="164"/>
      <c r="L657" s="240"/>
      <c r="M657" s="241"/>
      <c r="N657" s="136"/>
      <c r="O657" s="139"/>
      <c r="P657" s="142"/>
      <c r="Q657" s="142"/>
      <c r="R657" s="143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3"/>
      <c r="AC657" s="142"/>
      <c r="AD657" s="143"/>
      <c r="AE657" s="142"/>
      <c r="AF657" s="143"/>
    </row>
    <row r="658" spans="1:32" ht="15.75" customHeight="1" x14ac:dyDescent="0.2">
      <c r="A658" s="135"/>
      <c r="B658" s="155"/>
      <c r="C658" s="135"/>
      <c r="D658" s="136"/>
      <c r="E658" s="136"/>
      <c r="F658" s="182"/>
      <c r="G658" s="163"/>
      <c r="H658" s="138"/>
      <c r="I658" s="138"/>
      <c r="J658" s="139"/>
      <c r="K658" s="164"/>
      <c r="L658" s="240"/>
      <c r="M658" s="241"/>
      <c r="N658" s="136"/>
      <c r="O658" s="139"/>
      <c r="P658" s="142"/>
      <c r="Q658" s="142"/>
      <c r="R658" s="143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3"/>
      <c r="AC658" s="142"/>
      <c r="AD658" s="143"/>
      <c r="AE658" s="142"/>
      <c r="AF658" s="143"/>
    </row>
    <row r="659" spans="1:32" ht="15.75" customHeight="1" x14ac:dyDescent="0.2">
      <c r="A659" s="135"/>
      <c r="B659" s="155"/>
      <c r="C659" s="135"/>
      <c r="D659" s="136"/>
      <c r="E659" s="136"/>
      <c r="F659" s="182"/>
      <c r="G659" s="163"/>
      <c r="H659" s="138"/>
      <c r="I659" s="138"/>
      <c r="J659" s="139"/>
      <c r="K659" s="164"/>
      <c r="L659" s="240"/>
      <c r="M659" s="241"/>
      <c r="N659" s="136"/>
      <c r="O659" s="139"/>
      <c r="P659" s="142"/>
      <c r="Q659" s="142"/>
      <c r="R659" s="143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3"/>
      <c r="AC659" s="142"/>
      <c r="AD659" s="143"/>
      <c r="AE659" s="142"/>
      <c r="AF659" s="143"/>
    </row>
    <row r="660" spans="1:32" ht="15.75" customHeight="1" x14ac:dyDescent="0.2">
      <c r="A660" s="135"/>
      <c r="B660" s="155"/>
      <c r="C660" s="135"/>
      <c r="D660" s="136"/>
      <c r="E660" s="136"/>
      <c r="F660" s="182"/>
      <c r="G660" s="163"/>
      <c r="H660" s="138"/>
      <c r="I660" s="138"/>
      <c r="J660" s="139"/>
      <c r="K660" s="164"/>
      <c r="L660" s="240"/>
      <c r="M660" s="241"/>
      <c r="N660" s="136"/>
      <c r="O660" s="139"/>
      <c r="P660" s="142"/>
      <c r="Q660" s="142"/>
      <c r="R660" s="143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3"/>
      <c r="AC660" s="142"/>
      <c r="AD660" s="143"/>
      <c r="AE660" s="142"/>
      <c r="AF660" s="143"/>
    </row>
    <row r="661" spans="1:32" ht="15.75" customHeight="1" x14ac:dyDescent="0.2">
      <c r="A661" s="135"/>
      <c r="B661" s="155"/>
      <c r="C661" s="135"/>
      <c r="D661" s="136"/>
      <c r="E661" s="136"/>
      <c r="F661" s="182"/>
      <c r="G661" s="163"/>
      <c r="H661" s="138"/>
      <c r="I661" s="138"/>
      <c r="J661" s="139"/>
      <c r="K661" s="164"/>
      <c r="L661" s="240"/>
      <c r="M661" s="241"/>
      <c r="N661" s="136"/>
      <c r="O661" s="139"/>
      <c r="P661" s="142"/>
      <c r="Q661" s="142"/>
      <c r="R661" s="143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3"/>
      <c r="AC661" s="142"/>
      <c r="AD661" s="143"/>
      <c r="AE661" s="142"/>
      <c r="AF661" s="143"/>
    </row>
    <row r="662" spans="1:32" ht="15.75" customHeight="1" x14ac:dyDescent="0.2">
      <c r="A662" s="135"/>
      <c r="B662" s="155"/>
      <c r="C662" s="135"/>
      <c r="D662" s="136"/>
      <c r="E662" s="136"/>
      <c r="F662" s="182"/>
      <c r="G662" s="163"/>
      <c r="H662" s="138"/>
      <c r="I662" s="138"/>
      <c r="J662" s="139"/>
      <c r="K662" s="164"/>
      <c r="L662" s="240"/>
      <c r="M662" s="241"/>
      <c r="N662" s="136"/>
      <c r="O662" s="139"/>
      <c r="P662" s="142"/>
      <c r="Q662" s="142"/>
      <c r="R662" s="143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3"/>
      <c r="AC662" s="142"/>
      <c r="AD662" s="143"/>
      <c r="AE662" s="142"/>
      <c r="AF662" s="143"/>
    </row>
    <row r="663" spans="1:32" ht="15.75" customHeight="1" x14ac:dyDescent="0.2">
      <c r="A663" s="135"/>
      <c r="B663" s="155"/>
      <c r="C663" s="135"/>
      <c r="D663" s="136"/>
      <c r="E663" s="136"/>
      <c r="F663" s="182"/>
      <c r="G663" s="163"/>
      <c r="H663" s="138"/>
      <c r="I663" s="138"/>
      <c r="J663" s="139"/>
      <c r="K663" s="164"/>
      <c r="L663" s="240"/>
      <c r="M663" s="241"/>
      <c r="N663" s="136"/>
      <c r="O663" s="139"/>
      <c r="P663" s="142"/>
      <c r="Q663" s="142"/>
      <c r="R663" s="143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3"/>
      <c r="AC663" s="142"/>
      <c r="AD663" s="143"/>
      <c r="AE663" s="142"/>
      <c r="AF663" s="143"/>
    </row>
    <row r="664" spans="1:32" ht="15.75" customHeight="1" x14ac:dyDescent="0.2">
      <c r="A664" s="135"/>
      <c r="B664" s="155"/>
      <c r="C664" s="135"/>
      <c r="D664" s="136"/>
      <c r="E664" s="136"/>
      <c r="F664" s="182"/>
      <c r="G664" s="163"/>
      <c r="H664" s="138"/>
      <c r="I664" s="138"/>
      <c r="J664" s="139"/>
      <c r="K664" s="164"/>
      <c r="L664" s="240"/>
      <c r="M664" s="241"/>
      <c r="N664" s="136"/>
      <c r="O664" s="139"/>
      <c r="P664" s="142"/>
      <c r="Q664" s="142"/>
      <c r="R664" s="143"/>
      <c r="S664" s="142"/>
      <c r="T664" s="142"/>
      <c r="U664" s="142"/>
      <c r="V664" s="142"/>
      <c r="W664" s="142"/>
      <c r="X664" s="142"/>
      <c r="Y664" s="142"/>
      <c r="Z664" s="142"/>
      <c r="AA664" s="142"/>
      <c r="AB664" s="143"/>
      <c r="AC664" s="142"/>
      <c r="AD664" s="143"/>
      <c r="AE664" s="142"/>
      <c r="AF664" s="143"/>
    </row>
    <row r="665" spans="1:32" ht="15.75" customHeight="1" x14ac:dyDescent="0.2">
      <c r="A665" s="135"/>
      <c r="B665" s="155"/>
      <c r="C665" s="135"/>
      <c r="D665" s="136"/>
      <c r="E665" s="136"/>
      <c r="F665" s="182"/>
      <c r="G665" s="163"/>
      <c r="H665" s="138"/>
      <c r="I665" s="138"/>
      <c r="J665" s="139"/>
      <c r="K665" s="164"/>
      <c r="L665" s="240"/>
      <c r="M665" s="241"/>
      <c r="N665" s="136"/>
      <c r="O665" s="139"/>
      <c r="P665" s="142"/>
      <c r="Q665" s="142"/>
      <c r="R665" s="143"/>
      <c r="S665" s="142"/>
      <c r="T665" s="142"/>
      <c r="U665" s="142"/>
      <c r="V665" s="142"/>
      <c r="W665" s="142"/>
      <c r="X665" s="142"/>
      <c r="Y665" s="142"/>
      <c r="Z665" s="142"/>
      <c r="AA665" s="142"/>
      <c r="AB665" s="143"/>
      <c r="AC665" s="142"/>
      <c r="AD665" s="143"/>
      <c r="AE665" s="142"/>
      <c r="AF665" s="143"/>
    </row>
    <row r="666" spans="1:32" ht="15.75" customHeight="1" x14ac:dyDescent="0.2">
      <c r="A666" s="135"/>
      <c r="B666" s="155"/>
      <c r="C666" s="135"/>
      <c r="D666" s="136"/>
      <c r="E666" s="136"/>
      <c r="F666" s="182"/>
      <c r="G666" s="163"/>
      <c r="H666" s="138"/>
      <c r="I666" s="138"/>
      <c r="J666" s="139"/>
      <c r="K666" s="164"/>
      <c r="L666" s="240"/>
      <c r="M666" s="241"/>
      <c r="N666" s="136"/>
      <c r="O666" s="139"/>
      <c r="P666" s="142"/>
      <c r="Q666" s="142"/>
      <c r="R666" s="143"/>
      <c r="S666" s="142"/>
      <c r="T666" s="142"/>
      <c r="U666" s="142"/>
      <c r="V666" s="142"/>
      <c r="W666" s="142"/>
      <c r="X666" s="142"/>
      <c r="Y666" s="142"/>
      <c r="Z666" s="142"/>
      <c r="AA666" s="142"/>
      <c r="AB666" s="143"/>
      <c r="AC666" s="142"/>
      <c r="AD666" s="143"/>
      <c r="AE666" s="142"/>
      <c r="AF666" s="143"/>
    </row>
    <row r="667" spans="1:32" ht="15.75" customHeight="1" x14ac:dyDescent="0.2">
      <c r="A667" s="135"/>
      <c r="B667" s="155"/>
      <c r="C667" s="135"/>
      <c r="D667" s="136"/>
      <c r="E667" s="136"/>
      <c r="F667" s="182"/>
      <c r="G667" s="163"/>
      <c r="H667" s="138"/>
      <c r="I667" s="138"/>
      <c r="J667" s="139"/>
      <c r="K667" s="164"/>
      <c r="L667" s="240"/>
      <c r="M667" s="241"/>
      <c r="N667" s="136"/>
      <c r="O667" s="139"/>
      <c r="P667" s="142"/>
      <c r="Q667" s="142"/>
      <c r="R667" s="143"/>
      <c r="S667" s="142"/>
      <c r="T667" s="142"/>
      <c r="U667" s="142"/>
      <c r="V667" s="142"/>
      <c r="W667" s="142"/>
      <c r="X667" s="142"/>
      <c r="Y667" s="142"/>
      <c r="Z667" s="142"/>
      <c r="AA667" s="142"/>
      <c r="AB667" s="143"/>
      <c r="AC667" s="142"/>
      <c r="AD667" s="143"/>
      <c r="AE667" s="142"/>
      <c r="AF667" s="143"/>
    </row>
    <row r="668" spans="1:32" ht="15.75" customHeight="1" x14ac:dyDescent="0.2">
      <c r="A668" s="135"/>
      <c r="B668" s="155"/>
      <c r="C668" s="135"/>
      <c r="D668" s="136"/>
      <c r="E668" s="136"/>
      <c r="F668" s="182"/>
      <c r="G668" s="163"/>
      <c r="H668" s="138"/>
      <c r="I668" s="138"/>
      <c r="J668" s="139"/>
      <c r="K668" s="164"/>
      <c r="L668" s="240"/>
      <c r="M668" s="241"/>
      <c r="N668" s="136"/>
      <c r="O668" s="139"/>
      <c r="P668" s="142"/>
      <c r="Q668" s="142"/>
      <c r="R668" s="143"/>
      <c r="S668" s="142"/>
      <c r="T668" s="142"/>
      <c r="U668" s="142"/>
      <c r="V668" s="142"/>
      <c r="W668" s="142"/>
      <c r="X668" s="142"/>
      <c r="Y668" s="142"/>
      <c r="Z668" s="142"/>
      <c r="AA668" s="142"/>
      <c r="AB668" s="143"/>
      <c r="AC668" s="142"/>
      <c r="AD668" s="143"/>
      <c r="AE668" s="142"/>
      <c r="AF668" s="143"/>
    </row>
    <row r="669" spans="1:32" ht="15.75" customHeight="1" x14ac:dyDescent="0.2">
      <c r="A669" s="135"/>
      <c r="B669" s="155"/>
      <c r="C669" s="135"/>
      <c r="D669" s="136"/>
      <c r="E669" s="136"/>
      <c r="F669" s="182"/>
      <c r="G669" s="163"/>
      <c r="H669" s="138"/>
      <c r="I669" s="138"/>
      <c r="J669" s="139"/>
      <c r="K669" s="164"/>
      <c r="L669" s="240"/>
      <c r="M669" s="241"/>
      <c r="N669" s="136"/>
      <c r="O669" s="139"/>
      <c r="P669" s="142"/>
      <c r="Q669" s="142"/>
      <c r="R669" s="143"/>
      <c r="S669" s="142"/>
      <c r="T669" s="142"/>
      <c r="U669" s="142"/>
      <c r="V669" s="142"/>
      <c r="W669" s="142"/>
      <c r="X669" s="142"/>
      <c r="Y669" s="142"/>
      <c r="Z669" s="142"/>
      <c r="AA669" s="142"/>
      <c r="AB669" s="143"/>
      <c r="AC669" s="142"/>
      <c r="AD669" s="143"/>
      <c r="AE669" s="142"/>
      <c r="AF669" s="143"/>
    </row>
    <row r="670" spans="1:32" ht="15.75" customHeight="1" x14ac:dyDescent="0.2">
      <c r="A670" s="135"/>
      <c r="B670" s="155"/>
      <c r="C670" s="135"/>
      <c r="D670" s="136"/>
      <c r="E670" s="136"/>
      <c r="F670" s="182"/>
      <c r="G670" s="163"/>
      <c r="H670" s="138"/>
      <c r="I670" s="138"/>
      <c r="J670" s="139"/>
      <c r="K670" s="164"/>
      <c r="L670" s="240"/>
      <c r="M670" s="241"/>
      <c r="N670" s="136"/>
      <c r="O670" s="139"/>
      <c r="P670" s="142"/>
      <c r="Q670" s="142"/>
      <c r="R670" s="143"/>
      <c r="S670" s="142"/>
      <c r="T670" s="142"/>
      <c r="U670" s="142"/>
      <c r="V670" s="142"/>
      <c r="W670" s="142"/>
      <c r="X670" s="142"/>
      <c r="Y670" s="142"/>
      <c r="Z670" s="142"/>
      <c r="AA670" s="142"/>
      <c r="AB670" s="143"/>
      <c r="AC670" s="142"/>
      <c r="AD670" s="143"/>
      <c r="AE670" s="142"/>
      <c r="AF670" s="143"/>
    </row>
    <row r="671" spans="1:32" ht="15.75" customHeight="1" x14ac:dyDescent="0.2">
      <c r="A671" s="135"/>
      <c r="B671" s="155"/>
      <c r="C671" s="135"/>
      <c r="D671" s="136"/>
      <c r="E671" s="136"/>
      <c r="F671" s="182"/>
      <c r="G671" s="163"/>
      <c r="H671" s="138"/>
      <c r="I671" s="138"/>
      <c r="J671" s="139"/>
      <c r="K671" s="164"/>
      <c r="L671" s="240"/>
      <c r="M671" s="241"/>
      <c r="N671" s="136"/>
      <c r="O671" s="139"/>
      <c r="P671" s="142"/>
      <c r="Q671" s="142"/>
      <c r="R671" s="143"/>
      <c r="S671" s="142"/>
      <c r="T671" s="142"/>
      <c r="U671" s="142"/>
      <c r="V671" s="142"/>
      <c r="W671" s="142"/>
      <c r="X671" s="142"/>
      <c r="Y671" s="142"/>
      <c r="Z671" s="142"/>
      <c r="AA671" s="142"/>
      <c r="AB671" s="143"/>
      <c r="AC671" s="142"/>
      <c r="AD671" s="143"/>
      <c r="AE671" s="142"/>
      <c r="AF671" s="143"/>
    </row>
    <row r="672" spans="1:32" ht="15.75" customHeight="1" x14ac:dyDescent="0.2">
      <c r="A672" s="135"/>
      <c r="B672" s="155"/>
      <c r="C672" s="135"/>
      <c r="D672" s="136"/>
      <c r="E672" s="136"/>
      <c r="F672" s="182"/>
      <c r="G672" s="163"/>
      <c r="H672" s="138"/>
      <c r="I672" s="138"/>
      <c r="J672" s="139"/>
      <c r="K672" s="164"/>
      <c r="L672" s="240"/>
      <c r="M672" s="241"/>
      <c r="N672" s="136"/>
      <c r="O672" s="139"/>
      <c r="P672" s="142"/>
      <c r="Q672" s="142"/>
      <c r="R672" s="143"/>
      <c r="S672" s="142"/>
      <c r="T672" s="142"/>
      <c r="U672" s="142"/>
      <c r="V672" s="142"/>
      <c r="W672" s="142"/>
      <c r="X672" s="142"/>
      <c r="Y672" s="142"/>
      <c r="Z672" s="142"/>
      <c r="AA672" s="142"/>
      <c r="AB672" s="143"/>
      <c r="AC672" s="142"/>
      <c r="AD672" s="143"/>
      <c r="AE672" s="142"/>
      <c r="AF672" s="143"/>
    </row>
    <row r="673" spans="1:32" ht="15.75" customHeight="1" x14ac:dyDescent="0.2">
      <c r="A673" s="135"/>
      <c r="B673" s="155"/>
      <c r="C673" s="135"/>
      <c r="D673" s="136"/>
      <c r="E673" s="136"/>
      <c r="F673" s="182"/>
      <c r="G673" s="163"/>
      <c r="H673" s="138"/>
      <c r="I673" s="138"/>
      <c r="J673" s="139"/>
      <c r="K673" s="164"/>
      <c r="L673" s="240"/>
      <c r="M673" s="241"/>
      <c r="N673" s="136"/>
      <c r="O673" s="139"/>
      <c r="P673" s="142"/>
      <c r="Q673" s="142"/>
      <c r="R673" s="143"/>
      <c r="S673" s="142"/>
      <c r="T673" s="142"/>
      <c r="U673" s="142"/>
      <c r="V673" s="142"/>
      <c r="W673" s="142"/>
      <c r="X673" s="142"/>
      <c r="Y673" s="142"/>
      <c r="Z673" s="142"/>
      <c r="AA673" s="142"/>
      <c r="AB673" s="143"/>
      <c r="AC673" s="142"/>
      <c r="AD673" s="143"/>
      <c r="AE673" s="142"/>
      <c r="AF673" s="143"/>
    </row>
    <row r="674" spans="1:32" ht="15.75" customHeight="1" x14ac:dyDescent="0.2">
      <c r="A674" s="135"/>
      <c r="B674" s="155"/>
      <c r="C674" s="135"/>
      <c r="D674" s="136"/>
      <c r="E674" s="136"/>
      <c r="F674" s="182"/>
      <c r="G674" s="163"/>
      <c r="H674" s="138"/>
      <c r="I674" s="138"/>
      <c r="J674" s="139"/>
      <c r="K674" s="164"/>
      <c r="L674" s="240"/>
      <c r="M674" s="241"/>
      <c r="N674" s="136"/>
      <c r="O674" s="139"/>
      <c r="P674" s="142"/>
      <c r="Q674" s="142"/>
      <c r="R674" s="143"/>
      <c r="S674" s="142"/>
      <c r="T674" s="142"/>
      <c r="U674" s="142"/>
      <c r="V674" s="142"/>
      <c r="W674" s="142"/>
      <c r="X674" s="142"/>
      <c r="Y674" s="142"/>
      <c r="Z674" s="142"/>
      <c r="AA674" s="142"/>
      <c r="AB674" s="143"/>
      <c r="AC674" s="142"/>
      <c r="AD674" s="143"/>
      <c r="AE674" s="142"/>
      <c r="AF674" s="143"/>
    </row>
    <row r="675" spans="1:32" ht="15.75" customHeight="1" x14ac:dyDescent="0.2">
      <c r="A675" s="135"/>
      <c r="B675" s="155"/>
      <c r="C675" s="135"/>
      <c r="D675" s="136"/>
      <c r="E675" s="136"/>
      <c r="F675" s="182"/>
      <c r="G675" s="163"/>
      <c r="H675" s="138"/>
      <c r="I675" s="138"/>
      <c r="J675" s="139"/>
      <c r="K675" s="164"/>
      <c r="L675" s="240"/>
      <c r="M675" s="241"/>
      <c r="N675" s="136"/>
      <c r="O675" s="139"/>
      <c r="P675" s="142"/>
      <c r="Q675" s="142"/>
      <c r="R675" s="143"/>
      <c r="S675" s="142"/>
      <c r="T675" s="142"/>
      <c r="U675" s="142"/>
      <c r="V675" s="142"/>
      <c r="W675" s="142"/>
      <c r="X675" s="142"/>
      <c r="Y675" s="142"/>
      <c r="Z675" s="142"/>
      <c r="AA675" s="142"/>
      <c r="AB675" s="143"/>
      <c r="AC675" s="142"/>
      <c r="AD675" s="143"/>
      <c r="AE675" s="142"/>
      <c r="AF675" s="143"/>
    </row>
    <row r="676" spans="1:32" ht="15.75" customHeight="1" x14ac:dyDescent="0.2">
      <c r="A676" s="135"/>
      <c r="B676" s="155"/>
      <c r="C676" s="135"/>
      <c r="D676" s="136"/>
      <c r="E676" s="136"/>
      <c r="F676" s="182"/>
      <c r="G676" s="163"/>
      <c r="H676" s="138"/>
      <c r="I676" s="138"/>
      <c r="J676" s="139"/>
      <c r="K676" s="164"/>
      <c r="L676" s="240"/>
      <c r="M676" s="241"/>
      <c r="N676" s="136"/>
      <c r="O676" s="139"/>
      <c r="P676" s="142"/>
      <c r="Q676" s="142"/>
      <c r="R676" s="143"/>
      <c r="S676" s="142"/>
      <c r="T676" s="142"/>
      <c r="U676" s="142"/>
      <c r="V676" s="142"/>
      <c r="W676" s="142"/>
      <c r="X676" s="142"/>
      <c r="Y676" s="142"/>
      <c r="Z676" s="142"/>
      <c r="AA676" s="142"/>
      <c r="AB676" s="143"/>
      <c r="AC676" s="142"/>
      <c r="AD676" s="143"/>
      <c r="AE676" s="142"/>
      <c r="AF676" s="143"/>
    </row>
    <row r="677" spans="1:32" ht="15.75" customHeight="1" x14ac:dyDescent="0.2">
      <c r="A677" s="135"/>
      <c r="B677" s="155"/>
      <c r="C677" s="135"/>
      <c r="D677" s="136"/>
      <c r="E677" s="136"/>
      <c r="F677" s="182"/>
      <c r="G677" s="163"/>
      <c r="H677" s="138"/>
      <c r="I677" s="138"/>
      <c r="J677" s="139"/>
      <c r="K677" s="164"/>
      <c r="L677" s="240"/>
      <c r="M677" s="241"/>
      <c r="N677" s="136"/>
      <c r="O677" s="139"/>
      <c r="P677" s="142"/>
      <c r="Q677" s="142"/>
      <c r="R677" s="143"/>
      <c r="S677" s="142"/>
      <c r="T677" s="142"/>
      <c r="U677" s="142"/>
      <c r="V677" s="142"/>
      <c r="W677" s="142"/>
      <c r="X677" s="142"/>
      <c r="Y677" s="142"/>
      <c r="Z677" s="142"/>
      <c r="AA677" s="142"/>
      <c r="AB677" s="143"/>
      <c r="AC677" s="142"/>
      <c r="AD677" s="143"/>
      <c r="AE677" s="142"/>
      <c r="AF677" s="143"/>
    </row>
    <row r="678" spans="1:32" ht="15.75" customHeight="1" x14ac:dyDescent="0.2">
      <c r="A678" s="135"/>
      <c r="B678" s="155"/>
      <c r="C678" s="135"/>
      <c r="D678" s="136"/>
      <c r="E678" s="136"/>
      <c r="F678" s="182"/>
      <c r="G678" s="163"/>
      <c r="H678" s="138"/>
      <c r="I678" s="138"/>
      <c r="J678" s="139"/>
      <c r="K678" s="164"/>
      <c r="L678" s="240"/>
      <c r="M678" s="241"/>
      <c r="N678" s="136"/>
      <c r="O678" s="139"/>
      <c r="P678" s="142"/>
      <c r="Q678" s="142"/>
      <c r="R678" s="143"/>
      <c r="S678" s="142"/>
      <c r="T678" s="142"/>
      <c r="U678" s="142"/>
      <c r="V678" s="142"/>
      <c r="W678" s="142"/>
      <c r="X678" s="142"/>
      <c r="Y678" s="142"/>
      <c r="Z678" s="142"/>
      <c r="AA678" s="142"/>
      <c r="AB678" s="143"/>
      <c r="AC678" s="142"/>
      <c r="AD678" s="143"/>
      <c r="AE678" s="142"/>
      <c r="AF678" s="143"/>
    </row>
    <row r="679" spans="1:32" ht="15.75" customHeight="1" x14ac:dyDescent="0.2">
      <c r="A679" s="135"/>
      <c r="B679" s="155"/>
      <c r="C679" s="135"/>
      <c r="D679" s="136"/>
      <c r="E679" s="136"/>
      <c r="F679" s="182"/>
      <c r="G679" s="163"/>
      <c r="H679" s="138"/>
      <c r="I679" s="138"/>
      <c r="J679" s="139"/>
      <c r="K679" s="164"/>
      <c r="L679" s="240"/>
      <c r="M679" s="241"/>
      <c r="N679" s="136"/>
      <c r="O679" s="139"/>
      <c r="P679" s="142"/>
      <c r="Q679" s="142"/>
      <c r="R679" s="143"/>
      <c r="S679" s="142"/>
      <c r="T679" s="142"/>
      <c r="U679" s="142"/>
      <c r="V679" s="142"/>
      <c r="W679" s="142"/>
      <c r="X679" s="142"/>
      <c r="Y679" s="142"/>
      <c r="Z679" s="142"/>
      <c r="AA679" s="142"/>
      <c r="AB679" s="143"/>
      <c r="AC679" s="142"/>
      <c r="AD679" s="143"/>
      <c r="AE679" s="142"/>
      <c r="AF679" s="143"/>
    </row>
    <row r="680" spans="1:32" ht="15.75" customHeight="1" x14ac:dyDescent="0.2">
      <c r="A680" s="135"/>
      <c r="B680" s="155"/>
      <c r="C680" s="135"/>
      <c r="D680" s="136"/>
      <c r="E680" s="136"/>
      <c r="F680" s="182"/>
      <c r="G680" s="163"/>
      <c r="H680" s="138"/>
      <c r="I680" s="138"/>
      <c r="J680" s="139"/>
      <c r="K680" s="164"/>
      <c r="L680" s="240"/>
      <c r="M680" s="241"/>
      <c r="N680" s="136"/>
      <c r="O680" s="139"/>
      <c r="P680" s="142"/>
      <c r="Q680" s="142"/>
      <c r="R680" s="143"/>
      <c r="S680" s="142"/>
      <c r="T680" s="142"/>
      <c r="U680" s="142"/>
      <c r="V680" s="142"/>
      <c r="W680" s="142"/>
      <c r="X680" s="142"/>
      <c r="Y680" s="142"/>
      <c r="Z680" s="142"/>
      <c r="AA680" s="142"/>
      <c r="AB680" s="143"/>
      <c r="AC680" s="142"/>
      <c r="AD680" s="143"/>
      <c r="AE680" s="142"/>
      <c r="AF680" s="143"/>
    </row>
    <row r="681" spans="1:32" ht="15.75" customHeight="1" x14ac:dyDescent="0.2">
      <c r="A681" s="135"/>
      <c r="B681" s="155"/>
      <c r="C681" s="135"/>
      <c r="D681" s="136"/>
      <c r="E681" s="136"/>
      <c r="F681" s="182"/>
      <c r="G681" s="163"/>
      <c r="H681" s="138"/>
      <c r="I681" s="138"/>
      <c r="J681" s="139"/>
      <c r="K681" s="164"/>
      <c r="L681" s="240"/>
      <c r="M681" s="241"/>
      <c r="N681" s="136"/>
      <c r="O681" s="139"/>
      <c r="P681" s="142"/>
      <c r="Q681" s="142"/>
      <c r="R681" s="143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3"/>
      <c r="AC681" s="142"/>
      <c r="AD681" s="143"/>
      <c r="AE681" s="142"/>
      <c r="AF681" s="143"/>
    </row>
    <row r="682" spans="1:32" ht="15.75" customHeight="1" x14ac:dyDescent="0.2">
      <c r="A682" s="135"/>
      <c r="B682" s="155"/>
      <c r="C682" s="135"/>
      <c r="D682" s="136"/>
      <c r="E682" s="136"/>
      <c r="F682" s="182"/>
      <c r="G682" s="163"/>
      <c r="H682" s="138"/>
      <c r="I682" s="138"/>
      <c r="J682" s="139"/>
      <c r="K682" s="164"/>
      <c r="L682" s="240"/>
      <c r="M682" s="241"/>
      <c r="N682" s="136"/>
      <c r="O682" s="139"/>
      <c r="P682" s="142"/>
      <c r="Q682" s="142"/>
      <c r="R682" s="143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3"/>
      <c r="AC682" s="142"/>
      <c r="AD682" s="143"/>
      <c r="AE682" s="142"/>
      <c r="AF682" s="143"/>
    </row>
    <row r="683" spans="1:32" ht="15.75" customHeight="1" x14ac:dyDescent="0.2">
      <c r="A683" s="135"/>
      <c r="B683" s="155"/>
      <c r="C683" s="135"/>
      <c r="D683" s="136"/>
      <c r="E683" s="136"/>
      <c r="F683" s="182"/>
      <c r="G683" s="163"/>
      <c r="H683" s="138"/>
      <c r="I683" s="138"/>
      <c r="J683" s="139"/>
      <c r="K683" s="164"/>
      <c r="L683" s="240"/>
      <c r="M683" s="241"/>
      <c r="N683" s="136"/>
      <c r="O683" s="139"/>
      <c r="P683" s="142"/>
      <c r="Q683" s="142"/>
      <c r="R683" s="143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3"/>
      <c r="AC683" s="142"/>
      <c r="AD683" s="143"/>
      <c r="AE683" s="142"/>
      <c r="AF683" s="143"/>
    </row>
    <row r="684" spans="1:32" ht="15.75" customHeight="1" x14ac:dyDescent="0.2">
      <c r="A684" s="135"/>
      <c r="B684" s="155"/>
      <c r="C684" s="135"/>
      <c r="D684" s="136"/>
      <c r="E684" s="136"/>
      <c r="F684" s="182"/>
      <c r="G684" s="163"/>
      <c r="H684" s="138"/>
      <c r="I684" s="138"/>
      <c r="J684" s="139"/>
      <c r="K684" s="164"/>
      <c r="L684" s="240"/>
      <c r="M684" s="241"/>
      <c r="N684" s="136"/>
      <c r="O684" s="139"/>
      <c r="P684" s="142"/>
      <c r="Q684" s="142"/>
      <c r="R684" s="143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3"/>
      <c r="AC684" s="142"/>
      <c r="AD684" s="143"/>
      <c r="AE684" s="142"/>
      <c r="AF684" s="143"/>
    </row>
    <row r="685" spans="1:32" ht="15.75" customHeight="1" x14ac:dyDescent="0.2">
      <c r="A685" s="135"/>
      <c r="B685" s="155"/>
      <c r="C685" s="135"/>
      <c r="D685" s="136"/>
      <c r="E685" s="136"/>
      <c r="F685" s="182"/>
      <c r="G685" s="163"/>
      <c r="H685" s="138"/>
      <c r="I685" s="138"/>
      <c r="J685" s="139"/>
      <c r="K685" s="164"/>
      <c r="L685" s="240"/>
      <c r="M685" s="241"/>
      <c r="N685" s="136"/>
      <c r="O685" s="139"/>
      <c r="P685" s="142"/>
      <c r="Q685" s="142"/>
      <c r="R685" s="143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3"/>
      <c r="AC685" s="142"/>
      <c r="AD685" s="143"/>
      <c r="AE685" s="142"/>
      <c r="AF685" s="143"/>
    </row>
    <row r="686" spans="1:32" ht="15.75" customHeight="1" x14ac:dyDescent="0.2">
      <c r="A686" s="135"/>
      <c r="B686" s="155"/>
      <c r="C686" s="135"/>
      <c r="D686" s="136"/>
      <c r="E686" s="136"/>
      <c r="F686" s="182"/>
      <c r="G686" s="163"/>
      <c r="H686" s="138"/>
      <c r="I686" s="138"/>
      <c r="J686" s="139"/>
      <c r="K686" s="164"/>
      <c r="L686" s="240"/>
      <c r="M686" s="241"/>
      <c r="N686" s="136"/>
      <c r="O686" s="139"/>
      <c r="P686" s="142"/>
      <c r="Q686" s="142"/>
      <c r="R686" s="143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3"/>
      <c r="AC686" s="142"/>
      <c r="AD686" s="143"/>
      <c r="AE686" s="142"/>
      <c r="AF686" s="143"/>
    </row>
    <row r="687" spans="1:32" ht="15.75" customHeight="1" x14ac:dyDescent="0.2">
      <c r="A687" s="135"/>
      <c r="B687" s="155"/>
      <c r="C687" s="135"/>
      <c r="D687" s="136"/>
      <c r="E687" s="136"/>
      <c r="F687" s="182"/>
      <c r="G687" s="163"/>
      <c r="H687" s="138"/>
      <c r="I687" s="138"/>
      <c r="J687" s="139"/>
      <c r="K687" s="164"/>
      <c r="L687" s="240"/>
      <c r="M687" s="241"/>
      <c r="N687" s="136"/>
      <c r="O687" s="139"/>
      <c r="P687" s="142"/>
      <c r="Q687" s="142"/>
      <c r="R687" s="143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3"/>
      <c r="AC687" s="142"/>
      <c r="AD687" s="143"/>
      <c r="AE687" s="142"/>
      <c r="AF687" s="143"/>
    </row>
    <row r="688" spans="1:32" ht="15.75" customHeight="1" x14ac:dyDescent="0.2">
      <c r="A688" s="135"/>
      <c r="B688" s="155"/>
      <c r="C688" s="135"/>
      <c r="D688" s="136"/>
      <c r="E688" s="136"/>
      <c r="F688" s="182"/>
      <c r="G688" s="163"/>
      <c r="H688" s="138"/>
      <c r="I688" s="138"/>
      <c r="J688" s="139"/>
      <c r="K688" s="164"/>
      <c r="L688" s="240"/>
      <c r="M688" s="241"/>
      <c r="N688" s="136"/>
      <c r="O688" s="139"/>
      <c r="P688" s="142"/>
      <c r="Q688" s="142"/>
      <c r="R688" s="143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3"/>
      <c r="AC688" s="142"/>
      <c r="AD688" s="143"/>
      <c r="AE688" s="142"/>
      <c r="AF688" s="143"/>
    </row>
    <row r="689" spans="1:32" ht="15.75" customHeight="1" x14ac:dyDescent="0.2">
      <c r="A689" s="135"/>
      <c r="B689" s="155"/>
      <c r="C689" s="135"/>
      <c r="D689" s="136"/>
      <c r="E689" s="136"/>
      <c r="F689" s="182"/>
      <c r="G689" s="163"/>
      <c r="H689" s="138"/>
      <c r="I689" s="138"/>
      <c r="J689" s="139"/>
      <c r="K689" s="164"/>
      <c r="L689" s="240"/>
      <c r="M689" s="241"/>
      <c r="N689" s="136"/>
      <c r="O689" s="139"/>
      <c r="P689" s="142"/>
      <c r="Q689" s="142"/>
      <c r="R689" s="143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3"/>
      <c r="AC689" s="142"/>
      <c r="AD689" s="143"/>
      <c r="AE689" s="142"/>
      <c r="AF689" s="143"/>
    </row>
    <row r="690" spans="1:32" ht="15.75" customHeight="1" x14ac:dyDescent="0.2">
      <c r="A690" s="135"/>
      <c r="B690" s="155"/>
      <c r="C690" s="135"/>
      <c r="D690" s="136"/>
      <c r="E690" s="136"/>
      <c r="F690" s="182"/>
      <c r="G690" s="163"/>
      <c r="H690" s="138"/>
      <c r="I690" s="138"/>
      <c r="J690" s="139"/>
      <c r="K690" s="164"/>
      <c r="L690" s="240"/>
      <c r="M690" s="241"/>
      <c r="N690" s="136"/>
      <c r="O690" s="139"/>
      <c r="P690" s="142"/>
      <c r="Q690" s="142"/>
      <c r="R690" s="143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3"/>
      <c r="AC690" s="142"/>
      <c r="AD690" s="143"/>
      <c r="AE690" s="142"/>
      <c r="AF690" s="143"/>
    </row>
    <row r="691" spans="1:32" ht="15.75" customHeight="1" x14ac:dyDescent="0.2">
      <c r="A691" s="135"/>
      <c r="B691" s="155"/>
      <c r="C691" s="135"/>
      <c r="D691" s="136"/>
      <c r="E691" s="136"/>
      <c r="F691" s="182"/>
      <c r="G691" s="163"/>
      <c r="H691" s="138"/>
      <c r="I691" s="138"/>
      <c r="J691" s="139"/>
      <c r="K691" s="164"/>
      <c r="L691" s="240"/>
      <c r="M691" s="241"/>
      <c r="N691" s="136"/>
      <c r="O691" s="139"/>
      <c r="P691" s="142"/>
      <c r="Q691" s="142"/>
      <c r="R691" s="143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3"/>
      <c r="AC691" s="142"/>
      <c r="AD691" s="143"/>
      <c r="AE691" s="142"/>
      <c r="AF691" s="143"/>
    </row>
    <row r="692" spans="1:32" ht="15.75" customHeight="1" x14ac:dyDescent="0.2">
      <c r="A692" s="135"/>
      <c r="B692" s="155"/>
      <c r="C692" s="135"/>
      <c r="D692" s="136"/>
      <c r="E692" s="136"/>
      <c r="F692" s="182"/>
      <c r="G692" s="163"/>
      <c r="H692" s="138"/>
      <c r="I692" s="138"/>
      <c r="J692" s="139"/>
      <c r="K692" s="164"/>
      <c r="L692" s="240"/>
      <c r="M692" s="241"/>
      <c r="N692" s="136"/>
      <c r="O692" s="139"/>
      <c r="P692" s="142"/>
      <c r="Q692" s="142"/>
      <c r="R692" s="143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3"/>
      <c r="AC692" s="142"/>
      <c r="AD692" s="143"/>
      <c r="AE692" s="142"/>
      <c r="AF692" s="143"/>
    </row>
    <row r="693" spans="1:32" ht="15.75" customHeight="1" x14ac:dyDescent="0.2">
      <c r="A693" s="135"/>
      <c r="B693" s="155"/>
      <c r="C693" s="135"/>
      <c r="D693" s="136"/>
      <c r="E693" s="136"/>
      <c r="F693" s="182"/>
      <c r="G693" s="163"/>
      <c r="H693" s="138"/>
      <c r="I693" s="138"/>
      <c r="J693" s="139"/>
      <c r="K693" s="164"/>
      <c r="L693" s="240"/>
      <c r="M693" s="241"/>
      <c r="N693" s="136"/>
      <c r="O693" s="139"/>
      <c r="P693" s="142"/>
      <c r="Q693" s="142"/>
      <c r="R693" s="143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3"/>
      <c r="AC693" s="142"/>
      <c r="AD693" s="143"/>
      <c r="AE693" s="142"/>
      <c r="AF693" s="143"/>
    </row>
    <row r="694" spans="1:32" ht="15.75" customHeight="1" x14ac:dyDescent="0.2">
      <c r="A694" s="135"/>
      <c r="B694" s="155"/>
      <c r="C694" s="135"/>
      <c r="D694" s="136"/>
      <c r="E694" s="136"/>
      <c r="F694" s="182"/>
      <c r="G694" s="163"/>
      <c r="H694" s="138"/>
      <c r="I694" s="138"/>
      <c r="J694" s="139"/>
      <c r="K694" s="164"/>
      <c r="L694" s="240"/>
      <c r="M694" s="241"/>
      <c r="N694" s="136"/>
      <c r="O694" s="139"/>
      <c r="P694" s="142"/>
      <c r="Q694" s="142"/>
      <c r="R694" s="143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3"/>
      <c r="AC694" s="142"/>
      <c r="AD694" s="143"/>
      <c r="AE694" s="142"/>
      <c r="AF694" s="143"/>
    </row>
    <row r="695" spans="1:32" ht="15.75" customHeight="1" x14ac:dyDescent="0.2">
      <c r="A695" s="135"/>
      <c r="B695" s="155"/>
      <c r="C695" s="135"/>
      <c r="D695" s="136"/>
      <c r="E695" s="136"/>
      <c r="F695" s="182"/>
      <c r="G695" s="163"/>
      <c r="H695" s="138"/>
      <c r="I695" s="138"/>
      <c r="J695" s="139"/>
      <c r="K695" s="164"/>
      <c r="L695" s="240"/>
      <c r="M695" s="241"/>
      <c r="N695" s="136"/>
      <c r="O695" s="139"/>
      <c r="P695" s="142"/>
      <c r="Q695" s="142"/>
      <c r="R695" s="143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3"/>
      <c r="AC695" s="142"/>
      <c r="AD695" s="143"/>
      <c r="AE695" s="142"/>
      <c r="AF695" s="143"/>
    </row>
    <row r="696" spans="1:32" ht="15.75" customHeight="1" x14ac:dyDescent="0.2">
      <c r="A696" s="135"/>
      <c r="B696" s="155"/>
      <c r="C696" s="135"/>
      <c r="D696" s="136"/>
      <c r="E696" s="136"/>
      <c r="F696" s="182"/>
      <c r="G696" s="163"/>
      <c r="H696" s="138"/>
      <c r="I696" s="138"/>
      <c r="J696" s="139"/>
      <c r="K696" s="164"/>
      <c r="L696" s="240"/>
      <c r="M696" s="241"/>
      <c r="N696" s="136"/>
      <c r="O696" s="139"/>
      <c r="P696" s="142"/>
      <c r="Q696" s="142"/>
      <c r="R696" s="143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3"/>
      <c r="AC696" s="142"/>
      <c r="AD696" s="143"/>
      <c r="AE696" s="142"/>
      <c r="AF696" s="143"/>
    </row>
    <row r="697" spans="1:32" ht="15.75" customHeight="1" x14ac:dyDescent="0.2">
      <c r="A697" s="135"/>
      <c r="B697" s="155"/>
      <c r="C697" s="135"/>
      <c r="D697" s="136"/>
      <c r="E697" s="136"/>
      <c r="F697" s="182"/>
      <c r="G697" s="163"/>
      <c r="H697" s="138"/>
      <c r="I697" s="138"/>
      <c r="J697" s="139"/>
      <c r="K697" s="164"/>
      <c r="L697" s="240"/>
      <c r="M697" s="241"/>
      <c r="N697" s="136"/>
      <c r="O697" s="139"/>
      <c r="P697" s="142"/>
      <c r="Q697" s="142"/>
      <c r="R697" s="143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3"/>
      <c r="AC697" s="142"/>
      <c r="AD697" s="143"/>
      <c r="AE697" s="142"/>
      <c r="AF697" s="143"/>
    </row>
    <row r="698" spans="1:32" ht="15.75" customHeight="1" x14ac:dyDescent="0.2">
      <c r="A698" s="135"/>
      <c r="B698" s="155"/>
      <c r="C698" s="135"/>
      <c r="D698" s="136"/>
      <c r="E698" s="136"/>
      <c r="F698" s="182"/>
      <c r="G698" s="163"/>
      <c r="H698" s="138"/>
      <c r="I698" s="138"/>
      <c r="J698" s="139"/>
      <c r="K698" s="164"/>
      <c r="L698" s="240"/>
      <c r="M698" s="241"/>
      <c r="N698" s="136"/>
      <c r="O698" s="139"/>
      <c r="P698" s="142"/>
      <c r="Q698" s="142"/>
      <c r="R698" s="143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3"/>
      <c r="AC698" s="142"/>
      <c r="AD698" s="143"/>
      <c r="AE698" s="142"/>
      <c r="AF698" s="143"/>
    </row>
    <row r="699" spans="1:32" ht="15.75" customHeight="1" x14ac:dyDescent="0.2">
      <c r="A699" s="135"/>
      <c r="B699" s="155"/>
      <c r="C699" s="135"/>
      <c r="D699" s="136"/>
      <c r="E699" s="136"/>
      <c r="F699" s="182"/>
      <c r="G699" s="163"/>
      <c r="H699" s="138"/>
      <c r="I699" s="138"/>
      <c r="J699" s="139"/>
      <c r="K699" s="164"/>
      <c r="L699" s="240"/>
      <c r="M699" s="241"/>
      <c r="N699" s="136"/>
      <c r="O699" s="139"/>
      <c r="P699" s="142"/>
      <c r="Q699" s="142"/>
      <c r="R699" s="143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3"/>
      <c r="AC699" s="142"/>
      <c r="AD699" s="143"/>
      <c r="AE699" s="142"/>
      <c r="AF699" s="143"/>
    </row>
    <row r="700" spans="1:32" ht="15.75" customHeight="1" x14ac:dyDescent="0.2">
      <c r="A700" s="135"/>
      <c r="B700" s="155"/>
      <c r="C700" s="135"/>
      <c r="D700" s="136"/>
      <c r="E700" s="136"/>
      <c r="F700" s="182"/>
      <c r="G700" s="163"/>
      <c r="H700" s="138"/>
      <c r="I700" s="138"/>
      <c r="J700" s="139"/>
      <c r="K700" s="164"/>
      <c r="L700" s="240"/>
      <c r="M700" s="241"/>
      <c r="N700" s="136"/>
      <c r="O700" s="139"/>
      <c r="P700" s="142"/>
      <c r="Q700" s="142"/>
      <c r="R700" s="143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3"/>
      <c r="AC700" s="142"/>
      <c r="AD700" s="143"/>
      <c r="AE700" s="142"/>
      <c r="AF700" s="143"/>
    </row>
    <row r="701" spans="1:32" ht="15.75" customHeight="1" x14ac:dyDescent="0.2">
      <c r="A701" s="135"/>
      <c r="B701" s="155"/>
      <c r="C701" s="135"/>
      <c r="D701" s="136"/>
      <c r="E701" s="136"/>
      <c r="F701" s="182"/>
      <c r="G701" s="163"/>
      <c r="H701" s="138"/>
      <c r="I701" s="138"/>
      <c r="J701" s="139"/>
      <c r="K701" s="164"/>
      <c r="L701" s="240"/>
      <c r="M701" s="241"/>
      <c r="N701" s="136"/>
      <c r="O701" s="139"/>
      <c r="P701" s="142"/>
      <c r="Q701" s="142"/>
      <c r="R701" s="143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3"/>
      <c r="AC701" s="142"/>
      <c r="AD701" s="143"/>
      <c r="AE701" s="142"/>
      <c r="AF701" s="143"/>
    </row>
    <row r="702" spans="1:32" ht="15.75" customHeight="1" x14ac:dyDescent="0.2">
      <c r="A702" s="135"/>
      <c r="B702" s="155"/>
      <c r="C702" s="135"/>
      <c r="D702" s="136"/>
      <c r="E702" s="136"/>
      <c r="F702" s="182"/>
      <c r="G702" s="163"/>
      <c r="H702" s="138"/>
      <c r="I702" s="138"/>
      <c r="J702" s="139"/>
      <c r="K702" s="164"/>
      <c r="L702" s="240"/>
      <c r="M702" s="241"/>
      <c r="N702" s="136"/>
      <c r="O702" s="139"/>
      <c r="P702" s="142"/>
      <c r="Q702" s="142"/>
      <c r="R702" s="143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3"/>
      <c r="AC702" s="142"/>
      <c r="AD702" s="143"/>
      <c r="AE702" s="142"/>
      <c r="AF702" s="143"/>
    </row>
    <row r="703" spans="1:32" ht="15.75" customHeight="1" x14ac:dyDescent="0.2">
      <c r="A703" s="135"/>
      <c r="B703" s="155"/>
      <c r="C703" s="135"/>
      <c r="D703" s="136"/>
      <c r="E703" s="136"/>
      <c r="F703" s="182"/>
      <c r="G703" s="163"/>
      <c r="H703" s="138"/>
      <c r="I703" s="138"/>
      <c r="J703" s="139"/>
      <c r="K703" s="164"/>
      <c r="L703" s="240"/>
      <c r="M703" s="241"/>
      <c r="N703" s="136"/>
      <c r="O703" s="139"/>
      <c r="P703" s="142"/>
      <c r="Q703" s="142"/>
      <c r="R703" s="143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3"/>
      <c r="AC703" s="142"/>
      <c r="AD703" s="143"/>
      <c r="AE703" s="142"/>
      <c r="AF703" s="143"/>
    </row>
    <row r="704" spans="1:32" ht="15.75" customHeight="1" x14ac:dyDescent="0.2">
      <c r="A704" s="135"/>
      <c r="B704" s="155"/>
      <c r="C704" s="135"/>
      <c r="D704" s="136"/>
      <c r="E704" s="136"/>
      <c r="F704" s="182"/>
      <c r="G704" s="163"/>
      <c r="H704" s="138"/>
      <c r="I704" s="138"/>
      <c r="J704" s="139"/>
      <c r="K704" s="164"/>
      <c r="L704" s="240"/>
      <c r="M704" s="241"/>
      <c r="N704" s="136"/>
      <c r="O704" s="139"/>
      <c r="P704" s="142"/>
      <c r="Q704" s="142"/>
      <c r="R704" s="143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3"/>
      <c r="AC704" s="142"/>
      <c r="AD704" s="143"/>
      <c r="AE704" s="142"/>
      <c r="AF704" s="143"/>
    </row>
    <row r="705" spans="1:32" ht="15.75" customHeight="1" x14ac:dyDescent="0.2">
      <c r="A705" s="135"/>
      <c r="B705" s="155"/>
      <c r="C705" s="135"/>
      <c r="D705" s="136"/>
      <c r="E705" s="136"/>
      <c r="F705" s="182"/>
      <c r="G705" s="163"/>
      <c r="H705" s="138"/>
      <c r="I705" s="138"/>
      <c r="J705" s="139"/>
      <c r="K705" s="164"/>
      <c r="L705" s="240"/>
      <c r="M705" s="241"/>
      <c r="N705" s="136"/>
      <c r="O705" s="139"/>
      <c r="P705" s="142"/>
      <c r="Q705" s="142"/>
      <c r="R705" s="143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3"/>
      <c r="AC705" s="142"/>
      <c r="AD705" s="143"/>
      <c r="AE705" s="142"/>
      <c r="AF705" s="143"/>
    </row>
    <row r="706" spans="1:32" ht="15.75" customHeight="1" x14ac:dyDescent="0.2">
      <c r="A706" s="135"/>
      <c r="B706" s="155"/>
      <c r="C706" s="135"/>
      <c r="D706" s="136"/>
      <c r="E706" s="136"/>
      <c r="F706" s="182"/>
      <c r="G706" s="163"/>
      <c r="H706" s="138"/>
      <c r="I706" s="138"/>
      <c r="J706" s="139"/>
      <c r="K706" s="164"/>
      <c r="L706" s="240"/>
      <c r="M706" s="241"/>
      <c r="N706" s="136"/>
      <c r="O706" s="139"/>
      <c r="P706" s="142"/>
      <c r="Q706" s="142"/>
      <c r="R706" s="143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3"/>
      <c r="AC706" s="142"/>
      <c r="AD706" s="143"/>
      <c r="AE706" s="142"/>
      <c r="AF706" s="143"/>
    </row>
    <row r="707" spans="1:32" ht="15.75" customHeight="1" x14ac:dyDescent="0.2">
      <c r="A707" s="135"/>
      <c r="B707" s="155"/>
      <c r="C707" s="135"/>
      <c r="D707" s="136"/>
      <c r="E707" s="136"/>
      <c r="F707" s="182"/>
      <c r="G707" s="163"/>
      <c r="H707" s="138"/>
      <c r="I707" s="138"/>
      <c r="J707" s="139"/>
      <c r="K707" s="164"/>
      <c r="L707" s="240"/>
      <c r="M707" s="241"/>
      <c r="N707" s="136"/>
      <c r="O707" s="139"/>
      <c r="P707" s="142"/>
      <c r="Q707" s="142"/>
      <c r="R707" s="143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3"/>
      <c r="AC707" s="142"/>
      <c r="AD707" s="143"/>
      <c r="AE707" s="142"/>
      <c r="AF707" s="143"/>
    </row>
    <row r="708" spans="1:32" ht="15.75" customHeight="1" x14ac:dyDescent="0.2">
      <c r="A708" s="135"/>
      <c r="B708" s="155"/>
      <c r="C708" s="135"/>
      <c r="D708" s="136"/>
      <c r="E708" s="136"/>
      <c r="F708" s="182"/>
      <c r="G708" s="163"/>
      <c r="H708" s="138"/>
      <c r="I708" s="138"/>
      <c r="J708" s="139"/>
      <c r="K708" s="164"/>
      <c r="L708" s="240"/>
      <c r="M708" s="241"/>
      <c r="N708" s="136"/>
      <c r="O708" s="139"/>
      <c r="P708" s="142"/>
      <c r="Q708" s="142"/>
      <c r="R708" s="143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3"/>
      <c r="AC708" s="142"/>
      <c r="AD708" s="143"/>
      <c r="AE708" s="142"/>
      <c r="AF708" s="143"/>
    </row>
    <row r="709" spans="1:32" ht="15.75" customHeight="1" x14ac:dyDescent="0.2">
      <c r="A709" s="135"/>
      <c r="B709" s="155"/>
      <c r="C709" s="135"/>
      <c r="D709" s="136"/>
      <c r="E709" s="136"/>
      <c r="F709" s="182"/>
      <c r="G709" s="163"/>
      <c r="H709" s="138"/>
      <c r="I709" s="138"/>
      <c r="J709" s="139"/>
      <c r="K709" s="164"/>
      <c r="L709" s="240"/>
      <c r="M709" s="241"/>
      <c r="N709" s="136"/>
      <c r="O709" s="139"/>
      <c r="P709" s="142"/>
      <c r="Q709" s="142"/>
      <c r="R709" s="143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3"/>
      <c r="AC709" s="142"/>
      <c r="AD709" s="143"/>
      <c r="AE709" s="142"/>
      <c r="AF709" s="143"/>
    </row>
    <row r="710" spans="1:32" ht="15.75" customHeight="1" x14ac:dyDescent="0.2">
      <c r="A710" s="135"/>
      <c r="B710" s="155"/>
      <c r="C710" s="135"/>
      <c r="D710" s="136"/>
      <c r="E710" s="136"/>
      <c r="F710" s="182"/>
      <c r="G710" s="163"/>
      <c r="H710" s="138"/>
      <c r="I710" s="138"/>
      <c r="J710" s="139"/>
      <c r="K710" s="164"/>
      <c r="L710" s="240"/>
      <c r="M710" s="241"/>
      <c r="N710" s="136"/>
      <c r="O710" s="139"/>
      <c r="P710" s="142"/>
      <c r="Q710" s="142"/>
      <c r="R710" s="143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3"/>
      <c r="AC710" s="142"/>
      <c r="AD710" s="143"/>
      <c r="AE710" s="142"/>
      <c r="AF710" s="143"/>
    </row>
    <row r="711" spans="1:32" ht="15.75" customHeight="1" x14ac:dyDescent="0.2">
      <c r="A711" s="135"/>
      <c r="B711" s="155"/>
      <c r="C711" s="135"/>
      <c r="D711" s="136"/>
      <c r="E711" s="136"/>
      <c r="F711" s="182"/>
      <c r="G711" s="163"/>
      <c r="H711" s="138"/>
      <c r="I711" s="138"/>
      <c r="J711" s="139"/>
      <c r="K711" s="164"/>
      <c r="L711" s="240"/>
      <c r="M711" s="241"/>
      <c r="N711" s="136"/>
      <c r="O711" s="139"/>
      <c r="P711" s="142"/>
      <c r="Q711" s="142"/>
      <c r="R711" s="143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3"/>
      <c r="AC711" s="142"/>
      <c r="AD711" s="143"/>
      <c r="AE711" s="142"/>
      <c r="AF711" s="143"/>
    </row>
    <row r="712" spans="1:32" ht="15.75" customHeight="1" x14ac:dyDescent="0.2">
      <c r="A712" s="135"/>
      <c r="B712" s="155"/>
      <c r="C712" s="135"/>
      <c r="D712" s="136"/>
      <c r="E712" s="136"/>
      <c r="F712" s="182"/>
      <c r="G712" s="163"/>
      <c r="H712" s="138"/>
      <c r="I712" s="138"/>
      <c r="J712" s="139"/>
      <c r="K712" s="164"/>
      <c r="L712" s="240"/>
      <c r="M712" s="241"/>
      <c r="N712" s="136"/>
      <c r="O712" s="139"/>
      <c r="P712" s="142"/>
      <c r="Q712" s="142"/>
      <c r="R712" s="143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3"/>
      <c r="AC712" s="142"/>
      <c r="AD712" s="143"/>
      <c r="AE712" s="142"/>
      <c r="AF712" s="143"/>
    </row>
    <row r="713" spans="1:32" ht="15.75" customHeight="1" x14ac:dyDescent="0.2">
      <c r="A713" s="135"/>
      <c r="B713" s="155"/>
      <c r="C713" s="135"/>
      <c r="D713" s="136"/>
      <c r="E713" s="136"/>
      <c r="F713" s="182"/>
      <c r="G713" s="163"/>
      <c r="H713" s="138"/>
      <c r="I713" s="138"/>
      <c r="J713" s="139"/>
      <c r="K713" s="164"/>
      <c r="L713" s="240"/>
      <c r="M713" s="241"/>
      <c r="N713" s="136"/>
      <c r="O713" s="139"/>
      <c r="P713" s="142"/>
      <c r="Q713" s="142"/>
      <c r="R713" s="143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3"/>
      <c r="AC713" s="142"/>
      <c r="AD713" s="143"/>
      <c r="AE713" s="142"/>
      <c r="AF713" s="143"/>
    </row>
    <row r="714" spans="1:32" ht="15.75" customHeight="1" x14ac:dyDescent="0.2">
      <c r="A714" s="135"/>
      <c r="B714" s="155"/>
      <c r="C714" s="135"/>
      <c r="D714" s="136"/>
      <c r="E714" s="136"/>
      <c r="F714" s="182"/>
      <c r="G714" s="163"/>
      <c r="H714" s="138"/>
      <c r="I714" s="138"/>
      <c r="J714" s="139"/>
      <c r="K714" s="164"/>
      <c r="L714" s="240"/>
      <c r="M714" s="241"/>
      <c r="N714" s="136"/>
      <c r="O714" s="139"/>
      <c r="P714" s="142"/>
      <c r="Q714" s="142"/>
      <c r="R714" s="143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3"/>
      <c r="AC714" s="142"/>
      <c r="AD714" s="143"/>
      <c r="AE714" s="142"/>
      <c r="AF714" s="143"/>
    </row>
    <row r="715" spans="1:32" ht="15.75" customHeight="1" x14ac:dyDescent="0.2">
      <c r="A715" s="135"/>
      <c r="B715" s="155"/>
      <c r="C715" s="135"/>
      <c r="D715" s="136"/>
      <c r="E715" s="136"/>
      <c r="F715" s="182"/>
      <c r="G715" s="163"/>
      <c r="H715" s="138"/>
      <c r="I715" s="138"/>
      <c r="J715" s="139"/>
      <c r="K715" s="164"/>
      <c r="L715" s="240"/>
      <c r="M715" s="241"/>
      <c r="N715" s="136"/>
      <c r="O715" s="139"/>
      <c r="P715" s="142"/>
      <c r="Q715" s="142"/>
      <c r="R715" s="143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3"/>
      <c r="AC715" s="142"/>
      <c r="AD715" s="143"/>
      <c r="AE715" s="142"/>
      <c r="AF715" s="143"/>
    </row>
    <row r="716" spans="1:32" ht="15.75" customHeight="1" x14ac:dyDescent="0.2">
      <c r="A716" s="135"/>
      <c r="B716" s="155"/>
      <c r="C716" s="135"/>
      <c r="D716" s="136"/>
      <c r="E716" s="136"/>
      <c r="F716" s="182"/>
      <c r="G716" s="163"/>
      <c r="H716" s="138"/>
      <c r="I716" s="138"/>
      <c r="J716" s="139"/>
      <c r="K716" s="164"/>
      <c r="L716" s="240"/>
      <c r="M716" s="241"/>
      <c r="N716" s="136"/>
      <c r="O716" s="139"/>
      <c r="P716" s="142"/>
      <c r="Q716" s="142"/>
      <c r="R716" s="143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3"/>
      <c r="AC716" s="142"/>
      <c r="AD716" s="143"/>
      <c r="AE716" s="142"/>
      <c r="AF716" s="143"/>
    </row>
    <row r="717" spans="1:32" ht="15.75" customHeight="1" x14ac:dyDescent="0.2">
      <c r="A717" s="135"/>
      <c r="B717" s="155"/>
      <c r="C717" s="135"/>
      <c r="D717" s="136"/>
      <c r="E717" s="136"/>
      <c r="F717" s="182"/>
      <c r="G717" s="163"/>
      <c r="H717" s="138"/>
      <c r="I717" s="138"/>
      <c r="J717" s="139"/>
      <c r="K717" s="164"/>
      <c r="L717" s="240"/>
      <c r="M717" s="241"/>
      <c r="N717" s="136"/>
      <c r="O717" s="139"/>
      <c r="P717" s="142"/>
      <c r="Q717" s="142"/>
      <c r="R717" s="143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3"/>
      <c r="AC717" s="142"/>
      <c r="AD717" s="143"/>
      <c r="AE717" s="142"/>
      <c r="AF717" s="143"/>
    </row>
    <row r="718" spans="1:32" ht="15.75" customHeight="1" x14ac:dyDescent="0.2">
      <c r="A718" s="135"/>
      <c r="B718" s="155"/>
      <c r="C718" s="135"/>
      <c r="D718" s="136"/>
      <c r="E718" s="136"/>
      <c r="F718" s="182"/>
      <c r="G718" s="163"/>
      <c r="H718" s="138"/>
      <c r="I718" s="138"/>
      <c r="J718" s="139"/>
      <c r="K718" s="164"/>
      <c r="L718" s="240"/>
      <c r="M718" s="241"/>
      <c r="N718" s="136"/>
      <c r="O718" s="139"/>
      <c r="P718" s="142"/>
      <c r="Q718" s="142"/>
      <c r="R718" s="143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3"/>
      <c r="AC718" s="142"/>
      <c r="AD718" s="143"/>
      <c r="AE718" s="142"/>
      <c r="AF718" s="143"/>
    </row>
    <row r="719" spans="1:32" ht="15.75" customHeight="1" x14ac:dyDescent="0.2">
      <c r="A719" s="135"/>
      <c r="B719" s="155"/>
      <c r="C719" s="135"/>
      <c r="D719" s="136"/>
      <c r="E719" s="136"/>
      <c r="F719" s="182"/>
      <c r="G719" s="163"/>
      <c r="H719" s="138"/>
      <c r="I719" s="138"/>
      <c r="J719" s="139"/>
      <c r="K719" s="164"/>
      <c r="L719" s="240"/>
      <c r="M719" s="241"/>
      <c r="N719" s="136"/>
      <c r="O719" s="139"/>
      <c r="P719" s="142"/>
      <c r="Q719" s="142"/>
      <c r="R719" s="143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3"/>
      <c r="AC719" s="142"/>
      <c r="AD719" s="143"/>
      <c r="AE719" s="142"/>
      <c r="AF719" s="143"/>
    </row>
    <row r="720" spans="1:32" ht="15.75" customHeight="1" x14ac:dyDescent="0.2">
      <c r="A720" s="135"/>
      <c r="B720" s="155"/>
      <c r="C720" s="135"/>
      <c r="D720" s="136"/>
      <c r="E720" s="136"/>
      <c r="F720" s="182"/>
      <c r="G720" s="163"/>
      <c r="H720" s="138"/>
      <c r="I720" s="138"/>
      <c r="J720" s="139"/>
      <c r="K720" s="164"/>
      <c r="L720" s="240"/>
      <c r="M720" s="241"/>
      <c r="N720" s="136"/>
      <c r="O720" s="139"/>
      <c r="P720" s="142"/>
      <c r="Q720" s="142"/>
      <c r="R720" s="143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3"/>
      <c r="AC720" s="142"/>
      <c r="AD720" s="143"/>
      <c r="AE720" s="142"/>
      <c r="AF720" s="143"/>
    </row>
    <row r="721" spans="1:32" ht="15.75" customHeight="1" x14ac:dyDescent="0.2">
      <c r="A721" s="135"/>
      <c r="B721" s="155"/>
      <c r="C721" s="135"/>
      <c r="D721" s="136"/>
      <c r="E721" s="136"/>
      <c r="F721" s="182"/>
      <c r="G721" s="163"/>
      <c r="H721" s="138"/>
      <c r="I721" s="138"/>
      <c r="J721" s="139"/>
      <c r="K721" s="164"/>
      <c r="L721" s="240"/>
      <c r="M721" s="241"/>
      <c r="N721" s="136"/>
      <c r="O721" s="139"/>
      <c r="P721" s="142"/>
      <c r="Q721" s="142"/>
      <c r="R721" s="143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3"/>
      <c r="AC721" s="142"/>
      <c r="AD721" s="143"/>
      <c r="AE721" s="142"/>
      <c r="AF721" s="143"/>
    </row>
    <row r="722" spans="1:32" ht="15.75" customHeight="1" x14ac:dyDescent="0.2">
      <c r="A722" s="135"/>
      <c r="B722" s="155"/>
      <c r="C722" s="135"/>
      <c r="D722" s="136"/>
      <c r="E722" s="136"/>
      <c r="F722" s="182"/>
      <c r="G722" s="163"/>
      <c r="H722" s="138"/>
      <c r="I722" s="138"/>
      <c r="J722" s="139"/>
      <c r="K722" s="164"/>
      <c r="L722" s="240"/>
      <c r="M722" s="241"/>
      <c r="N722" s="136"/>
      <c r="O722" s="139"/>
      <c r="P722" s="142"/>
      <c r="Q722" s="142"/>
      <c r="R722" s="143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3"/>
      <c r="AC722" s="142"/>
      <c r="AD722" s="143"/>
      <c r="AE722" s="142"/>
      <c r="AF722" s="143"/>
    </row>
    <row r="723" spans="1:32" ht="15.75" customHeight="1" x14ac:dyDescent="0.2">
      <c r="A723" s="135"/>
      <c r="B723" s="155"/>
      <c r="C723" s="135"/>
      <c r="D723" s="136"/>
      <c r="E723" s="136"/>
      <c r="F723" s="182"/>
      <c r="G723" s="163"/>
      <c r="H723" s="138"/>
      <c r="I723" s="138"/>
      <c r="J723" s="139"/>
      <c r="K723" s="164"/>
      <c r="L723" s="240"/>
      <c r="M723" s="241"/>
      <c r="N723" s="136"/>
      <c r="O723" s="139"/>
      <c r="P723" s="142"/>
      <c r="Q723" s="142"/>
      <c r="R723" s="143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3"/>
      <c r="AC723" s="142"/>
      <c r="AD723" s="143"/>
      <c r="AE723" s="142"/>
      <c r="AF723" s="143"/>
    </row>
    <row r="724" spans="1:32" ht="15.75" customHeight="1" x14ac:dyDescent="0.2">
      <c r="A724" s="135"/>
      <c r="B724" s="155"/>
      <c r="C724" s="135"/>
      <c r="D724" s="136"/>
      <c r="E724" s="136"/>
      <c r="F724" s="182"/>
      <c r="G724" s="163"/>
      <c r="H724" s="138"/>
      <c r="I724" s="138"/>
      <c r="J724" s="139"/>
      <c r="K724" s="164"/>
      <c r="L724" s="240"/>
      <c r="M724" s="241"/>
      <c r="N724" s="136"/>
      <c r="O724" s="139"/>
      <c r="P724" s="142"/>
      <c r="Q724" s="142"/>
      <c r="R724" s="143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3"/>
      <c r="AC724" s="142"/>
      <c r="AD724" s="143"/>
      <c r="AE724" s="142"/>
      <c r="AF724" s="143"/>
    </row>
    <row r="725" spans="1:32" ht="15.75" customHeight="1" x14ac:dyDescent="0.2">
      <c r="A725" s="135"/>
      <c r="B725" s="155"/>
      <c r="C725" s="135"/>
      <c r="D725" s="136"/>
      <c r="E725" s="136"/>
      <c r="F725" s="182"/>
      <c r="G725" s="163"/>
      <c r="H725" s="138"/>
      <c r="I725" s="138"/>
      <c r="J725" s="139"/>
      <c r="K725" s="164"/>
      <c r="L725" s="240"/>
      <c r="M725" s="241"/>
      <c r="N725" s="136"/>
      <c r="O725" s="139"/>
      <c r="P725" s="142"/>
      <c r="Q725" s="142"/>
      <c r="R725" s="143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3"/>
      <c r="AC725" s="142"/>
      <c r="AD725" s="143"/>
      <c r="AE725" s="142"/>
      <c r="AF725" s="143"/>
    </row>
    <row r="726" spans="1:32" ht="15.75" customHeight="1" x14ac:dyDescent="0.2">
      <c r="A726" s="135"/>
      <c r="B726" s="155"/>
      <c r="C726" s="135"/>
      <c r="D726" s="136"/>
      <c r="E726" s="136"/>
      <c r="F726" s="182"/>
      <c r="G726" s="163"/>
      <c r="H726" s="138"/>
      <c r="I726" s="138"/>
      <c r="J726" s="139"/>
      <c r="K726" s="164"/>
      <c r="L726" s="240"/>
      <c r="M726" s="241"/>
      <c r="N726" s="136"/>
      <c r="O726" s="139"/>
      <c r="P726" s="142"/>
      <c r="Q726" s="142"/>
      <c r="R726" s="143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3"/>
      <c r="AC726" s="142"/>
      <c r="AD726" s="143"/>
      <c r="AE726" s="142"/>
      <c r="AF726" s="143"/>
    </row>
    <row r="727" spans="1:32" ht="15.75" customHeight="1" x14ac:dyDescent="0.2">
      <c r="A727" s="135"/>
      <c r="B727" s="155"/>
      <c r="C727" s="135"/>
      <c r="D727" s="136"/>
      <c r="E727" s="136"/>
      <c r="F727" s="182"/>
      <c r="G727" s="163"/>
      <c r="H727" s="138"/>
      <c r="I727" s="138"/>
      <c r="J727" s="139"/>
      <c r="K727" s="164"/>
      <c r="L727" s="240"/>
      <c r="M727" s="241"/>
      <c r="N727" s="136"/>
      <c r="O727" s="139"/>
      <c r="P727" s="142"/>
      <c r="Q727" s="142"/>
      <c r="R727" s="143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3"/>
      <c r="AC727" s="142"/>
      <c r="AD727" s="143"/>
      <c r="AE727" s="142"/>
      <c r="AF727" s="143"/>
    </row>
    <row r="728" spans="1:32" ht="15.75" customHeight="1" x14ac:dyDescent="0.2">
      <c r="A728" s="135"/>
      <c r="B728" s="155"/>
      <c r="C728" s="135"/>
      <c r="D728" s="136"/>
      <c r="E728" s="136"/>
      <c r="F728" s="182"/>
      <c r="G728" s="163"/>
      <c r="H728" s="138"/>
      <c r="I728" s="138"/>
      <c r="J728" s="139"/>
      <c r="K728" s="164"/>
      <c r="L728" s="240"/>
      <c r="M728" s="241"/>
      <c r="N728" s="136"/>
      <c r="O728" s="139"/>
      <c r="P728" s="142"/>
      <c r="Q728" s="142"/>
      <c r="R728" s="143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3"/>
      <c r="AC728" s="142"/>
      <c r="AD728" s="143"/>
      <c r="AE728" s="142"/>
      <c r="AF728" s="143"/>
    </row>
    <row r="729" spans="1:32" ht="15.75" customHeight="1" x14ac:dyDescent="0.2">
      <c r="A729" s="135"/>
      <c r="B729" s="155"/>
      <c r="C729" s="135"/>
      <c r="D729" s="136"/>
      <c r="E729" s="136"/>
      <c r="F729" s="182"/>
      <c r="G729" s="163"/>
      <c r="H729" s="138"/>
      <c r="I729" s="138"/>
      <c r="J729" s="139"/>
      <c r="K729" s="164"/>
      <c r="L729" s="240"/>
      <c r="M729" s="241"/>
      <c r="N729" s="136"/>
      <c r="O729" s="139"/>
      <c r="P729" s="142"/>
      <c r="Q729" s="142"/>
      <c r="R729" s="143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3"/>
      <c r="AC729" s="142"/>
      <c r="AD729" s="143"/>
      <c r="AE729" s="142"/>
      <c r="AF729" s="143"/>
    </row>
    <row r="730" spans="1:32" ht="15.75" customHeight="1" x14ac:dyDescent="0.2">
      <c r="A730" s="135"/>
      <c r="B730" s="155"/>
      <c r="C730" s="135"/>
      <c r="D730" s="136"/>
      <c r="E730" s="136"/>
      <c r="F730" s="182"/>
      <c r="G730" s="163"/>
      <c r="H730" s="138"/>
      <c r="I730" s="138"/>
      <c r="J730" s="139"/>
      <c r="K730" s="164"/>
      <c r="L730" s="240"/>
      <c r="M730" s="241"/>
      <c r="N730" s="136"/>
      <c r="O730" s="139"/>
      <c r="P730" s="142"/>
      <c r="Q730" s="142"/>
      <c r="R730" s="143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3"/>
      <c r="AC730" s="142"/>
      <c r="AD730" s="143"/>
      <c r="AE730" s="142"/>
      <c r="AF730" s="143"/>
    </row>
    <row r="731" spans="1:32" ht="15.75" customHeight="1" x14ac:dyDescent="0.2">
      <c r="A731" s="135"/>
      <c r="B731" s="155"/>
      <c r="C731" s="135"/>
      <c r="D731" s="136"/>
      <c r="E731" s="136"/>
      <c r="F731" s="182"/>
      <c r="G731" s="163"/>
      <c r="H731" s="138"/>
      <c r="I731" s="138"/>
      <c r="J731" s="139"/>
      <c r="K731" s="164"/>
      <c r="L731" s="240"/>
      <c r="M731" s="241"/>
      <c r="N731" s="136"/>
      <c r="O731" s="139"/>
      <c r="P731" s="142"/>
      <c r="Q731" s="142"/>
      <c r="R731" s="143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3"/>
      <c r="AC731" s="142"/>
      <c r="AD731" s="143"/>
      <c r="AE731" s="142"/>
      <c r="AF731" s="143"/>
    </row>
    <row r="732" spans="1:32" ht="15.75" customHeight="1" x14ac:dyDescent="0.2">
      <c r="A732" s="135"/>
      <c r="B732" s="155"/>
      <c r="C732" s="135"/>
      <c r="D732" s="136"/>
      <c r="E732" s="136"/>
      <c r="F732" s="182"/>
      <c r="G732" s="163"/>
      <c r="H732" s="138"/>
      <c r="I732" s="138"/>
      <c r="J732" s="139"/>
      <c r="K732" s="164"/>
      <c r="L732" s="240"/>
      <c r="M732" s="241"/>
      <c r="N732" s="136"/>
      <c r="O732" s="139"/>
      <c r="P732" s="142"/>
      <c r="Q732" s="142"/>
      <c r="R732" s="143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3"/>
      <c r="AC732" s="142"/>
      <c r="AD732" s="143"/>
      <c r="AE732" s="142"/>
      <c r="AF732" s="143"/>
    </row>
    <row r="733" spans="1:32" ht="15.75" customHeight="1" x14ac:dyDescent="0.2">
      <c r="A733" s="135"/>
      <c r="B733" s="155"/>
      <c r="C733" s="135"/>
      <c r="D733" s="136"/>
      <c r="E733" s="136"/>
      <c r="F733" s="182"/>
      <c r="G733" s="163"/>
      <c r="H733" s="138"/>
      <c r="I733" s="138"/>
      <c r="J733" s="139"/>
      <c r="K733" s="164"/>
      <c r="L733" s="240"/>
      <c r="M733" s="241"/>
      <c r="N733" s="136"/>
      <c r="O733" s="139"/>
      <c r="P733" s="142"/>
      <c r="Q733" s="142"/>
      <c r="R733" s="143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3"/>
      <c r="AC733" s="142"/>
      <c r="AD733" s="143"/>
      <c r="AE733" s="142"/>
      <c r="AF733" s="143"/>
    </row>
    <row r="734" spans="1:32" ht="15.75" customHeight="1" x14ac:dyDescent="0.2">
      <c r="A734" s="135"/>
      <c r="B734" s="155"/>
      <c r="C734" s="135"/>
      <c r="D734" s="136"/>
      <c r="E734" s="136"/>
      <c r="F734" s="182"/>
      <c r="G734" s="163"/>
      <c r="H734" s="138"/>
      <c r="I734" s="138"/>
      <c r="J734" s="139"/>
      <c r="K734" s="164"/>
      <c r="L734" s="240"/>
      <c r="M734" s="241"/>
      <c r="N734" s="136"/>
      <c r="O734" s="139"/>
      <c r="P734" s="142"/>
      <c r="Q734" s="142"/>
      <c r="R734" s="143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3"/>
      <c r="AC734" s="142"/>
      <c r="AD734" s="143"/>
      <c r="AE734" s="142"/>
      <c r="AF734" s="143"/>
    </row>
    <row r="735" spans="1:32" ht="15.75" customHeight="1" x14ac:dyDescent="0.2">
      <c r="A735" s="135"/>
      <c r="B735" s="155"/>
      <c r="C735" s="135"/>
      <c r="D735" s="136"/>
      <c r="E735" s="136"/>
      <c r="F735" s="182"/>
      <c r="G735" s="163"/>
      <c r="H735" s="138"/>
      <c r="I735" s="138"/>
      <c r="J735" s="139"/>
      <c r="K735" s="164"/>
      <c r="L735" s="240"/>
      <c r="M735" s="241"/>
      <c r="N735" s="136"/>
      <c r="O735" s="139"/>
      <c r="P735" s="142"/>
      <c r="Q735" s="142"/>
      <c r="R735" s="143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3"/>
      <c r="AC735" s="142"/>
      <c r="AD735" s="143"/>
      <c r="AE735" s="142"/>
      <c r="AF735" s="143"/>
    </row>
    <row r="736" spans="1:32" ht="15.75" customHeight="1" x14ac:dyDescent="0.2">
      <c r="A736" s="135"/>
      <c r="B736" s="155"/>
      <c r="C736" s="135"/>
      <c r="D736" s="136"/>
      <c r="E736" s="136"/>
      <c r="F736" s="182"/>
      <c r="G736" s="163"/>
      <c r="H736" s="138"/>
      <c r="I736" s="138"/>
      <c r="J736" s="139"/>
      <c r="K736" s="164"/>
      <c r="L736" s="240"/>
      <c r="M736" s="241"/>
      <c r="N736" s="136"/>
      <c r="O736" s="139"/>
      <c r="P736" s="142"/>
      <c r="Q736" s="142"/>
      <c r="R736" s="143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3"/>
      <c r="AC736" s="142"/>
      <c r="AD736" s="143"/>
      <c r="AE736" s="142"/>
      <c r="AF736" s="143"/>
    </row>
    <row r="737" spans="1:32" ht="15.75" customHeight="1" x14ac:dyDescent="0.2">
      <c r="A737" s="135"/>
      <c r="B737" s="155"/>
      <c r="C737" s="135"/>
      <c r="D737" s="136"/>
      <c r="E737" s="136"/>
      <c r="F737" s="182"/>
      <c r="G737" s="163"/>
      <c r="H737" s="138"/>
      <c r="I737" s="138"/>
      <c r="J737" s="139"/>
      <c r="K737" s="164"/>
      <c r="L737" s="240"/>
      <c r="M737" s="241"/>
      <c r="N737" s="136"/>
      <c r="O737" s="139"/>
      <c r="P737" s="142"/>
      <c r="Q737" s="142"/>
      <c r="R737" s="143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3"/>
      <c r="AC737" s="142"/>
      <c r="AD737" s="143"/>
      <c r="AE737" s="142"/>
      <c r="AF737" s="143"/>
    </row>
    <row r="738" spans="1:32" ht="15.75" customHeight="1" x14ac:dyDescent="0.2">
      <c r="A738" s="135"/>
      <c r="B738" s="155"/>
      <c r="C738" s="135"/>
      <c r="D738" s="136"/>
      <c r="E738" s="136"/>
      <c r="F738" s="182"/>
      <c r="G738" s="163"/>
      <c r="H738" s="138"/>
      <c r="I738" s="138"/>
      <c r="J738" s="139"/>
      <c r="K738" s="164"/>
      <c r="L738" s="240"/>
      <c r="M738" s="241"/>
      <c r="N738" s="136"/>
      <c r="O738" s="139"/>
      <c r="P738" s="142"/>
      <c r="Q738" s="142"/>
      <c r="R738" s="143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3"/>
      <c r="AC738" s="142"/>
      <c r="AD738" s="143"/>
      <c r="AE738" s="142"/>
      <c r="AF738" s="143"/>
    </row>
    <row r="739" spans="1:32" ht="15.75" customHeight="1" x14ac:dyDescent="0.2">
      <c r="A739" s="135"/>
      <c r="B739" s="155"/>
      <c r="C739" s="135"/>
      <c r="D739" s="136"/>
      <c r="E739" s="136"/>
      <c r="F739" s="182"/>
      <c r="G739" s="163"/>
      <c r="H739" s="138"/>
      <c r="I739" s="138"/>
      <c r="J739" s="139"/>
      <c r="K739" s="164"/>
      <c r="L739" s="240"/>
      <c r="M739" s="241"/>
      <c r="N739" s="136"/>
      <c r="O739" s="139"/>
      <c r="P739" s="142"/>
      <c r="Q739" s="142"/>
      <c r="R739" s="143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3"/>
      <c r="AC739" s="142"/>
      <c r="AD739" s="143"/>
      <c r="AE739" s="142"/>
      <c r="AF739" s="143"/>
    </row>
    <row r="740" spans="1:32" ht="15.75" customHeight="1" x14ac:dyDescent="0.2">
      <c r="A740" s="135"/>
      <c r="B740" s="155"/>
      <c r="C740" s="135"/>
      <c r="D740" s="136"/>
      <c r="E740" s="136"/>
      <c r="F740" s="182"/>
      <c r="G740" s="163"/>
      <c r="H740" s="138"/>
      <c r="I740" s="138"/>
      <c r="J740" s="139"/>
      <c r="K740" s="164"/>
      <c r="L740" s="240"/>
      <c r="M740" s="241"/>
      <c r="N740" s="136"/>
      <c r="O740" s="139"/>
      <c r="P740" s="142"/>
      <c r="Q740" s="142"/>
      <c r="R740" s="143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3"/>
      <c r="AC740" s="142"/>
      <c r="AD740" s="143"/>
      <c r="AE740" s="142"/>
      <c r="AF740" s="143"/>
    </row>
    <row r="741" spans="1:32" ht="15.75" customHeight="1" x14ac:dyDescent="0.2">
      <c r="A741" s="135"/>
      <c r="B741" s="155"/>
      <c r="C741" s="135"/>
      <c r="D741" s="136"/>
      <c r="E741" s="136"/>
      <c r="F741" s="182"/>
      <c r="G741" s="163"/>
      <c r="H741" s="138"/>
      <c r="I741" s="138"/>
      <c r="J741" s="139"/>
      <c r="K741" s="164"/>
      <c r="L741" s="240"/>
      <c r="M741" s="241"/>
      <c r="N741" s="136"/>
      <c r="O741" s="139"/>
      <c r="P741" s="142"/>
      <c r="Q741" s="142"/>
      <c r="R741" s="143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3"/>
      <c r="AC741" s="142"/>
      <c r="AD741" s="143"/>
      <c r="AE741" s="142"/>
      <c r="AF741" s="143"/>
    </row>
    <row r="742" spans="1:32" ht="15.75" customHeight="1" x14ac:dyDescent="0.2">
      <c r="A742" s="135"/>
      <c r="B742" s="155"/>
      <c r="C742" s="135"/>
      <c r="D742" s="136"/>
      <c r="E742" s="136"/>
      <c r="F742" s="182"/>
      <c r="G742" s="163"/>
      <c r="H742" s="138"/>
      <c r="I742" s="138"/>
      <c r="J742" s="139"/>
      <c r="K742" s="164"/>
      <c r="L742" s="240"/>
      <c r="M742" s="241"/>
      <c r="N742" s="136"/>
      <c r="O742" s="139"/>
      <c r="P742" s="142"/>
      <c r="Q742" s="142"/>
      <c r="R742" s="143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3"/>
      <c r="AC742" s="142"/>
      <c r="AD742" s="143"/>
      <c r="AE742" s="142"/>
      <c r="AF742" s="143"/>
    </row>
    <row r="743" spans="1:32" ht="15.75" customHeight="1" x14ac:dyDescent="0.2">
      <c r="A743" s="135"/>
      <c r="B743" s="155"/>
      <c r="C743" s="135"/>
      <c r="D743" s="136"/>
      <c r="E743" s="136"/>
      <c r="F743" s="182"/>
      <c r="G743" s="163"/>
      <c r="H743" s="138"/>
      <c r="I743" s="138"/>
      <c r="J743" s="139"/>
      <c r="K743" s="164"/>
      <c r="L743" s="240"/>
      <c r="M743" s="241"/>
      <c r="N743" s="136"/>
      <c r="O743" s="139"/>
      <c r="P743" s="142"/>
      <c r="Q743" s="142"/>
      <c r="R743" s="143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3"/>
      <c r="AC743" s="142"/>
      <c r="AD743" s="143"/>
      <c r="AE743" s="142"/>
      <c r="AF743" s="143"/>
    </row>
    <row r="744" spans="1:32" ht="15.75" customHeight="1" x14ac:dyDescent="0.2">
      <c r="A744" s="135"/>
      <c r="B744" s="155"/>
      <c r="C744" s="135"/>
      <c r="D744" s="136"/>
      <c r="E744" s="136"/>
      <c r="F744" s="182"/>
      <c r="G744" s="163"/>
      <c r="H744" s="138"/>
      <c r="I744" s="138"/>
      <c r="J744" s="139"/>
      <c r="K744" s="164"/>
      <c r="L744" s="240"/>
      <c r="M744" s="241"/>
      <c r="N744" s="136"/>
      <c r="O744" s="139"/>
      <c r="P744" s="142"/>
      <c r="Q744" s="142"/>
      <c r="R744" s="143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3"/>
      <c r="AC744" s="142"/>
      <c r="AD744" s="143"/>
      <c r="AE744" s="142"/>
      <c r="AF744" s="143"/>
    </row>
    <row r="745" spans="1:32" ht="15.75" customHeight="1" x14ac:dyDescent="0.2">
      <c r="A745" s="135"/>
      <c r="B745" s="155"/>
      <c r="C745" s="135"/>
      <c r="D745" s="136"/>
      <c r="E745" s="136"/>
      <c r="F745" s="182"/>
      <c r="G745" s="163"/>
      <c r="H745" s="138"/>
      <c r="I745" s="138"/>
      <c r="J745" s="139"/>
      <c r="K745" s="164"/>
      <c r="L745" s="240"/>
      <c r="M745" s="241"/>
      <c r="N745" s="136"/>
      <c r="O745" s="139"/>
      <c r="P745" s="142"/>
      <c r="Q745" s="142"/>
      <c r="R745" s="143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3"/>
      <c r="AC745" s="142"/>
      <c r="AD745" s="143"/>
      <c r="AE745" s="142"/>
      <c r="AF745" s="143"/>
    </row>
    <row r="746" spans="1:32" ht="15.75" customHeight="1" x14ac:dyDescent="0.2">
      <c r="A746" s="135"/>
      <c r="B746" s="155"/>
      <c r="C746" s="135"/>
      <c r="D746" s="136"/>
      <c r="E746" s="136"/>
      <c r="F746" s="182"/>
      <c r="G746" s="163"/>
      <c r="H746" s="138"/>
      <c r="I746" s="138"/>
      <c r="J746" s="139"/>
      <c r="K746" s="164"/>
      <c r="L746" s="240"/>
      <c r="M746" s="241"/>
      <c r="N746" s="136"/>
      <c r="O746" s="139"/>
      <c r="P746" s="142"/>
      <c r="Q746" s="142"/>
      <c r="R746" s="143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3"/>
      <c r="AC746" s="142"/>
      <c r="AD746" s="143"/>
      <c r="AE746" s="142"/>
      <c r="AF746" s="143"/>
    </row>
    <row r="747" spans="1:32" ht="15.75" customHeight="1" x14ac:dyDescent="0.2">
      <c r="A747" s="135"/>
      <c r="B747" s="155"/>
      <c r="C747" s="135"/>
      <c r="D747" s="136"/>
      <c r="E747" s="136"/>
      <c r="F747" s="182"/>
      <c r="G747" s="163"/>
      <c r="H747" s="138"/>
      <c r="I747" s="138"/>
      <c r="J747" s="139"/>
      <c r="K747" s="164"/>
      <c r="L747" s="240"/>
      <c r="M747" s="241"/>
      <c r="N747" s="136"/>
      <c r="O747" s="139"/>
      <c r="P747" s="142"/>
      <c r="Q747" s="142"/>
      <c r="R747" s="143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3"/>
      <c r="AC747" s="142"/>
      <c r="AD747" s="143"/>
      <c r="AE747" s="142"/>
      <c r="AF747" s="143"/>
    </row>
    <row r="748" spans="1:32" ht="15.75" customHeight="1" x14ac:dyDescent="0.2">
      <c r="A748" s="135"/>
      <c r="B748" s="155"/>
      <c r="C748" s="135"/>
      <c r="D748" s="136"/>
      <c r="E748" s="136"/>
      <c r="F748" s="182"/>
      <c r="G748" s="163"/>
      <c r="H748" s="138"/>
      <c r="I748" s="138"/>
      <c r="J748" s="139"/>
      <c r="K748" s="164"/>
      <c r="L748" s="240"/>
      <c r="M748" s="241"/>
      <c r="N748" s="136"/>
      <c r="O748" s="139"/>
      <c r="P748" s="142"/>
      <c r="Q748" s="142"/>
      <c r="R748" s="143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3"/>
      <c r="AC748" s="142"/>
      <c r="AD748" s="143"/>
      <c r="AE748" s="142"/>
      <c r="AF748" s="143"/>
    </row>
    <row r="749" spans="1:32" ht="15.75" customHeight="1" x14ac:dyDescent="0.2">
      <c r="A749" s="135"/>
      <c r="B749" s="155"/>
      <c r="C749" s="135"/>
      <c r="D749" s="136"/>
      <c r="E749" s="136"/>
      <c r="F749" s="182"/>
      <c r="G749" s="163"/>
      <c r="H749" s="138"/>
      <c r="I749" s="138"/>
      <c r="J749" s="139"/>
      <c r="K749" s="164"/>
      <c r="L749" s="240"/>
      <c r="M749" s="241"/>
      <c r="N749" s="136"/>
      <c r="O749" s="139"/>
      <c r="P749" s="142"/>
      <c r="Q749" s="142"/>
      <c r="R749" s="143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3"/>
      <c r="AC749" s="142"/>
      <c r="AD749" s="143"/>
      <c r="AE749" s="142"/>
      <c r="AF749" s="143"/>
    </row>
    <row r="750" spans="1:32" ht="15.75" customHeight="1" x14ac:dyDescent="0.2">
      <c r="A750" s="135"/>
      <c r="B750" s="155"/>
      <c r="C750" s="135"/>
      <c r="D750" s="136"/>
      <c r="E750" s="136"/>
      <c r="F750" s="182"/>
      <c r="G750" s="163"/>
      <c r="H750" s="138"/>
      <c r="I750" s="138"/>
      <c r="J750" s="139"/>
      <c r="K750" s="164"/>
      <c r="L750" s="240"/>
      <c r="M750" s="241"/>
      <c r="N750" s="136"/>
      <c r="O750" s="139"/>
      <c r="P750" s="142"/>
      <c r="Q750" s="142"/>
      <c r="R750" s="143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3"/>
      <c r="AC750" s="142"/>
      <c r="AD750" s="143"/>
      <c r="AE750" s="142"/>
      <c r="AF750" s="143"/>
    </row>
    <row r="751" spans="1:32" ht="15.75" customHeight="1" x14ac:dyDescent="0.2">
      <c r="A751" s="135"/>
      <c r="B751" s="155"/>
      <c r="C751" s="135"/>
      <c r="D751" s="136"/>
      <c r="E751" s="136"/>
      <c r="F751" s="182"/>
      <c r="G751" s="163"/>
      <c r="H751" s="138"/>
      <c r="I751" s="138"/>
      <c r="J751" s="139"/>
      <c r="K751" s="164"/>
      <c r="L751" s="240"/>
      <c r="M751" s="241"/>
      <c r="N751" s="136"/>
      <c r="O751" s="139"/>
      <c r="P751" s="142"/>
      <c r="Q751" s="142"/>
      <c r="R751" s="143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3"/>
      <c r="AC751" s="142"/>
      <c r="AD751" s="143"/>
      <c r="AE751" s="142"/>
      <c r="AF751" s="143"/>
    </row>
    <row r="752" spans="1:32" ht="15.75" customHeight="1" x14ac:dyDescent="0.2">
      <c r="A752" s="135"/>
      <c r="B752" s="155"/>
      <c r="C752" s="135"/>
      <c r="D752" s="136"/>
      <c r="E752" s="136"/>
      <c r="F752" s="182"/>
      <c r="G752" s="163"/>
      <c r="H752" s="138"/>
      <c r="I752" s="138"/>
      <c r="J752" s="139"/>
      <c r="K752" s="164"/>
      <c r="L752" s="240"/>
      <c r="M752" s="241"/>
      <c r="N752" s="136"/>
      <c r="O752" s="139"/>
      <c r="P752" s="142"/>
      <c r="Q752" s="142"/>
      <c r="R752" s="143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3"/>
      <c r="AC752" s="142"/>
      <c r="AD752" s="143"/>
      <c r="AE752" s="142"/>
      <c r="AF752" s="143"/>
    </row>
    <row r="753" spans="1:32" ht="15.75" customHeight="1" x14ac:dyDescent="0.2">
      <c r="A753" s="135"/>
      <c r="B753" s="155"/>
      <c r="C753" s="135"/>
      <c r="D753" s="136"/>
      <c r="E753" s="136"/>
      <c r="F753" s="182"/>
      <c r="G753" s="163"/>
      <c r="H753" s="138"/>
      <c r="I753" s="138"/>
      <c r="J753" s="139"/>
      <c r="K753" s="164"/>
      <c r="L753" s="240"/>
      <c r="M753" s="241"/>
      <c r="N753" s="136"/>
      <c r="O753" s="139"/>
      <c r="P753" s="142"/>
      <c r="Q753" s="142"/>
      <c r="R753" s="143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3"/>
      <c r="AC753" s="142"/>
      <c r="AD753" s="143"/>
      <c r="AE753" s="142"/>
      <c r="AF753" s="143"/>
    </row>
    <row r="754" spans="1:32" ht="15.75" customHeight="1" x14ac:dyDescent="0.2">
      <c r="A754" s="135"/>
      <c r="B754" s="155"/>
      <c r="C754" s="135"/>
      <c r="D754" s="136"/>
      <c r="E754" s="136"/>
      <c r="F754" s="182"/>
      <c r="G754" s="163"/>
      <c r="H754" s="138"/>
      <c r="I754" s="138"/>
      <c r="J754" s="139"/>
      <c r="K754" s="164"/>
      <c r="L754" s="240"/>
      <c r="M754" s="241"/>
      <c r="N754" s="136"/>
      <c r="O754" s="139"/>
      <c r="P754" s="142"/>
      <c r="Q754" s="142"/>
      <c r="R754" s="143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3"/>
      <c r="AC754" s="142"/>
      <c r="AD754" s="143"/>
      <c r="AE754" s="142"/>
      <c r="AF754" s="143"/>
    </row>
    <row r="755" spans="1:32" ht="15.75" customHeight="1" x14ac:dyDescent="0.2">
      <c r="A755" s="135"/>
      <c r="B755" s="155"/>
      <c r="C755" s="135"/>
      <c r="D755" s="136"/>
      <c r="E755" s="136"/>
      <c r="F755" s="182"/>
      <c r="G755" s="163"/>
      <c r="H755" s="138"/>
      <c r="I755" s="138"/>
      <c r="J755" s="139"/>
      <c r="K755" s="164"/>
      <c r="L755" s="240"/>
      <c r="M755" s="241"/>
      <c r="N755" s="136"/>
      <c r="O755" s="139"/>
      <c r="P755" s="142"/>
      <c r="Q755" s="142"/>
      <c r="R755" s="143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3"/>
      <c r="AC755" s="142"/>
      <c r="AD755" s="143"/>
      <c r="AE755" s="142"/>
      <c r="AF755" s="143"/>
    </row>
    <row r="756" spans="1:32" ht="15.75" customHeight="1" x14ac:dyDescent="0.2">
      <c r="A756" s="135"/>
      <c r="B756" s="155"/>
      <c r="C756" s="135"/>
      <c r="D756" s="136"/>
      <c r="E756" s="136"/>
      <c r="F756" s="182"/>
      <c r="G756" s="163"/>
      <c r="H756" s="138"/>
      <c r="I756" s="138"/>
      <c r="J756" s="139"/>
      <c r="K756" s="164"/>
      <c r="L756" s="240"/>
      <c r="M756" s="241"/>
      <c r="N756" s="136"/>
      <c r="O756" s="139"/>
      <c r="P756" s="142"/>
      <c r="Q756" s="142"/>
      <c r="R756" s="143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3"/>
      <c r="AC756" s="142"/>
      <c r="AD756" s="143"/>
      <c r="AE756" s="142"/>
      <c r="AF756" s="143"/>
    </row>
    <row r="757" spans="1:32" ht="15.75" customHeight="1" x14ac:dyDescent="0.2">
      <c r="A757" s="135"/>
      <c r="B757" s="155"/>
      <c r="C757" s="135"/>
      <c r="D757" s="136"/>
      <c r="E757" s="136"/>
      <c r="F757" s="182"/>
      <c r="G757" s="163"/>
      <c r="H757" s="138"/>
      <c r="I757" s="138"/>
      <c r="J757" s="139"/>
      <c r="K757" s="164"/>
      <c r="L757" s="240"/>
      <c r="M757" s="241"/>
      <c r="N757" s="136"/>
      <c r="O757" s="139"/>
      <c r="P757" s="142"/>
      <c r="Q757" s="142"/>
      <c r="R757" s="143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3"/>
      <c r="AC757" s="142"/>
      <c r="AD757" s="143"/>
      <c r="AE757" s="142"/>
      <c r="AF757" s="143"/>
    </row>
    <row r="758" spans="1:32" ht="15.75" customHeight="1" x14ac:dyDescent="0.2">
      <c r="A758" s="135"/>
      <c r="B758" s="155"/>
      <c r="C758" s="135"/>
      <c r="D758" s="136"/>
      <c r="E758" s="136"/>
      <c r="F758" s="182"/>
      <c r="G758" s="163"/>
      <c r="H758" s="138"/>
      <c r="I758" s="138"/>
      <c r="J758" s="139"/>
      <c r="K758" s="164"/>
      <c r="L758" s="240"/>
      <c r="M758" s="241"/>
      <c r="N758" s="136"/>
      <c r="O758" s="139"/>
      <c r="P758" s="142"/>
      <c r="Q758" s="142"/>
      <c r="R758" s="143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3"/>
      <c r="AC758" s="142"/>
      <c r="AD758" s="143"/>
      <c r="AE758" s="142"/>
      <c r="AF758" s="143"/>
    </row>
    <row r="759" spans="1:32" ht="15.75" customHeight="1" x14ac:dyDescent="0.2">
      <c r="A759" s="135"/>
      <c r="B759" s="155"/>
      <c r="C759" s="135"/>
      <c r="D759" s="136"/>
      <c r="E759" s="136"/>
      <c r="F759" s="182"/>
      <c r="G759" s="163"/>
      <c r="H759" s="138"/>
      <c r="I759" s="138"/>
      <c r="J759" s="139"/>
      <c r="K759" s="164"/>
      <c r="L759" s="240"/>
      <c r="M759" s="241"/>
      <c r="N759" s="136"/>
      <c r="O759" s="139"/>
      <c r="P759" s="142"/>
      <c r="Q759" s="142"/>
      <c r="R759" s="143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3"/>
      <c r="AC759" s="142"/>
      <c r="AD759" s="143"/>
      <c r="AE759" s="142"/>
      <c r="AF759" s="143"/>
    </row>
    <row r="760" spans="1:32" ht="15.75" customHeight="1" x14ac:dyDescent="0.2">
      <c r="A760" s="135"/>
      <c r="B760" s="155"/>
      <c r="C760" s="135"/>
      <c r="D760" s="136"/>
      <c r="E760" s="136"/>
      <c r="F760" s="182"/>
      <c r="G760" s="163"/>
      <c r="H760" s="138"/>
      <c r="I760" s="138"/>
      <c r="J760" s="139"/>
      <c r="K760" s="164"/>
      <c r="L760" s="240"/>
      <c r="M760" s="241"/>
      <c r="N760" s="136"/>
      <c r="O760" s="139"/>
      <c r="P760" s="142"/>
      <c r="Q760" s="142"/>
      <c r="R760" s="143"/>
      <c r="S760" s="142"/>
      <c r="T760" s="142"/>
      <c r="U760" s="142"/>
      <c r="V760" s="142"/>
      <c r="W760" s="142"/>
      <c r="X760" s="142"/>
      <c r="Y760" s="142"/>
      <c r="Z760" s="142"/>
      <c r="AA760" s="142"/>
      <c r="AB760" s="143"/>
      <c r="AC760" s="142"/>
      <c r="AD760" s="143"/>
      <c r="AE760" s="142"/>
      <c r="AF760" s="143"/>
    </row>
    <row r="761" spans="1:32" ht="15.75" customHeight="1" x14ac:dyDescent="0.2">
      <c r="A761" s="135"/>
      <c r="B761" s="155"/>
      <c r="C761" s="135"/>
      <c r="D761" s="136"/>
      <c r="E761" s="136"/>
      <c r="F761" s="182"/>
      <c r="G761" s="163"/>
      <c r="H761" s="138"/>
      <c r="I761" s="138"/>
      <c r="J761" s="139"/>
      <c r="K761" s="164"/>
      <c r="L761" s="240"/>
      <c r="M761" s="241"/>
      <c r="N761" s="136"/>
      <c r="O761" s="139"/>
      <c r="P761" s="142"/>
      <c r="Q761" s="142"/>
      <c r="R761" s="143"/>
      <c r="S761" s="142"/>
      <c r="T761" s="142"/>
      <c r="U761" s="142"/>
      <c r="V761" s="142"/>
      <c r="W761" s="142"/>
      <c r="X761" s="142"/>
      <c r="Y761" s="142"/>
      <c r="Z761" s="142"/>
      <c r="AA761" s="142"/>
      <c r="AB761" s="143"/>
      <c r="AC761" s="142"/>
      <c r="AD761" s="143"/>
      <c r="AE761" s="142"/>
      <c r="AF761" s="143"/>
    </row>
    <row r="762" spans="1:32" ht="15.75" customHeight="1" x14ac:dyDescent="0.2">
      <c r="A762" s="135"/>
      <c r="B762" s="155"/>
      <c r="C762" s="135"/>
      <c r="D762" s="136"/>
      <c r="E762" s="136"/>
      <c r="F762" s="182"/>
      <c r="G762" s="163"/>
      <c r="H762" s="138"/>
      <c r="I762" s="138"/>
      <c r="J762" s="139"/>
      <c r="K762" s="164"/>
      <c r="L762" s="240"/>
      <c r="M762" s="241"/>
      <c r="N762" s="136"/>
      <c r="O762" s="139"/>
      <c r="P762" s="142"/>
      <c r="Q762" s="142"/>
      <c r="R762" s="143"/>
      <c r="S762" s="142"/>
      <c r="T762" s="142"/>
      <c r="U762" s="142"/>
      <c r="V762" s="142"/>
      <c r="W762" s="142"/>
      <c r="X762" s="142"/>
      <c r="Y762" s="142"/>
      <c r="Z762" s="142"/>
      <c r="AA762" s="142"/>
      <c r="AB762" s="143"/>
      <c r="AC762" s="142"/>
      <c r="AD762" s="143"/>
      <c r="AE762" s="142"/>
      <c r="AF762" s="143"/>
    </row>
    <row r="763" spans="1:32" ht="15.75" customHeight="1" x14ac:dyDescent="0.2">
      <c r="A763" s="135"/>
      <c r="B763" s="155"/>
      <c r="C763" s="135"/>
      <c r="D763" s="136"/>
      <c r="E763" s="136"/>
      <c r="F763" s="182"/>
      <c r="G763" s="163"/>
      <c r="H763" s="138"/>
      <c r="I763" s="138"/>
      <c r="J763" s="139"/>
      <c r="K763" s="164"/>
      <c r="L763" s="240"/>
      <c r="M763" s="241"/>
      <c r="N763" s="136"/>
      <c r="O763" s="139"/>
      <c r="P763" s="142"/>
      <c r="Q763" s="142"/>
      <c r="R763" s="143"/>
      <c r="S763" s="142"/>
      <c r="T763" s="142"/>
      <c r="U763" s="142"/>
      <c r="V763" s="142"/>
      <c r="W763" s="142"/>
      <c r="X763" s="142"/>
      <c r="Y763" s="142"/>
      <c r="Z763" s="142"/>
      <c r="AA763" s="142"/>
      <c r="AB763" s="143"/>
      <c r="AC763" s="142"/>
      <c r="AD763" s="143"/>
      <c r="AE763" s="142"/>
      <c r="AF763" s="143"/>
    </row>
    <row r="764" spans="1:32" ht="15.75" customHeight="1" x14ac:dyDescent="0.2">
      <c r="A764" s="135"/>
      <c r="B764" s="155"/>
      <c r="C764" s="135"/>
      <c r="D764" s="136"/>
      <c r="E764" s="136"/>
      <c r="F764" s="182"/>
      <c r="G764" s="163"/>
      <c r="H764" s="138"/>
      <c r="I764" s="138"/>
      <c r="J764" s="139"/>
      <c r="K764" s="164"/>
      <c r="L764" s="240"/>
      <c r="M764" s="241"/>
      <c r="N764" s="136"/>
      <c r="O764" s="139"/>
      <c r="P764" s="142"/>
      <c r="Q764" s="142"/>
      <c r="R764" s="143"/>
      <c r="S764" s="142"/>
      <c r="T764" s="142"/>
      <c r="U764" s="142"/>
      <c r="V764" s="142"/>
      <c r="W764" s="142"/>
      <c r="X764" s="142"/>
      <c r="Y764" s="142"/>
      <c r="Z764" s="142"/>
      <c r="AA764" s="142"/>
      <c r="AB764" s="143"/>
      <c r="AC764" s="142"/>
      <c r="AD764" s="143"/>
      <c r="AE764" s="142"/>
      <c r="AF764" s="143"/>
    </row>
    <row r="765" spans="1:32" ht="15.75" customHeight="1" x14ac:dyDescent="0.2">
      <c r="A765" s="135"/>
      <c r="B765" s="155"/>
      <c r="C765" s="135"/>
      <c r="D765" s="136"/>
      <c r="E765" s="136"/>
      <c r="F765" s="182"/>
      <c r="G765" s="163"/>
      <c r="H765" s="138"/>
      <c r="I765" s="138"/>
      <c r="J765" s="139"/>
      <c r="K765" s="164"/>
      <c r="L765" s="240"/>
      <c r="M765" s="241"/>
      <c r="N765" s="136"/>
      <c r="O765" s="139"/>
      <c r="P765" s="142"/>
      <c r="Q765" s="142"/>
      <c r="R765" s="143"/>
      <c r="S765" s="142"/>
      <c r="T765" s="142"/>
      <c r="U765" s="142"/>
      <c r="V765" s="142"/>
      <c r="W765" s="142"/>
      <c r="X765" s="142"/>
      <c r="Y765" s="142"/>
      <c r="Z765" s="142"/>
      <c r="AA765" s="142"/>
      <c r="AB765" s="143"/>
      <c r="AC765" s="142"/>
      <c r="AD765" s="143"/>
      <c r="AE765" s="142"/>
      <c r="AF765" s="143"/>
    </row>
    <row r="766" spans="1:32" ht="15.75" customHeight="1" x14ac:dyDescent="0.2">
      <c r="A766" s="135"/>
      <c r="B766" s="155"/>
      <c r="C766" s="135"/>
      <c r="D766" s="136"/>
      <c r="E766" s="136"/>
      <c r="F766" s="182"/>
      <c r="G766" s="163"/>
      <c r="H766" s="138"/>
      <c r="I766" s="138"/>
      <c r="J766" s="139"/>
      <c r="K766" s="164"/>
      <c r="L766" s="240"/>
      <c r="M766" s="241"/>
      <c r="N766" s="136"/>
      <c r="O766" s="139"/>
      <c r="P766" s="142"/>
      <c r="Q766" s="142"/>
      <c r="R766" s="143"/>
      <c r="S766" s="142"/>
      <c r="T766" s="142"/>
      <c r="U766" s="142"/>
      <c r="V766" s="142"/>
      <c r="W766" s="142"/>
      <c r="X766" s="142"/>
      <c r="Y766" s="142"/>
      <c r="Z766" s="142"/>
      <c r="AA766" s="142"/>
      <c r="AB766" s="143"/>
      <c r="AC766" s="142"/>
      <c r="AD766" s="143"/>
      <c r="AE766" s="142"/>
      <c r="AF766" s="143"/>
    </row>
    <row r="767" spans="1:32" ht="15.75" customHeight="1" x14ac:dyDescent="0.2">
      <c r="A767" s="135"/>
      <c r="B767" s="155"/>
      <c r="C767" s="135"/>
      <c r="D767" s="136"/>
      <c r="E767" s="136"/>
      <c r="F767" s="182"/>
      <c r="G767" s="163"/>
      <c r="H767" s="138"/>
      <c r="I767" s="138"/>
      <c r="J767" s="139"/>
      <c r="K767" s="164"/>
      <c r="L767" s="240"/>
      <c r="M767" s="241"/>
      <c r="N767" s="136"/>
      <c r="O767" s="139"/>
      <c r="P767" s="142"/>
      <c r="Q767" s="142"/>
      <c r="R767" s="143"/>
      <c r="S767" s="142"/>
      <c r="T767" s="142"/>
      <c r="U767" s="142"/>
      <c r="V767" s="142"/>
      <c r="W767" s="142"/>
      <c r="X767" s="142"/>
      <c r="Y767" s="142"/>
      <c r="Z767" s="142"/>
      <c r="AA767" s="142"/>
      <c r="AB767" s="143"/>
      <c r="AC767" s="142"/>
      <c r="AD767" s="143"/>
      <c r="AE767" s="142"/>
      <c r="AF767" s="143"/>
    </row>
    <row r="768" spans="1:32" ht="15.75" customHeight="1" x14ac:dyDescent="0.2">
      <c r="A768" s="135"/>
      <c r="B768" s="155"/>
      <c r="C768" s="135"/>
      <c r="D768" s="136"/>
      <c r="E768" s="136"/>
      <c r="F768" s="182"/>
      <c r="G768" s="163"/>
      <c r="H768" s="138"/>
      <c r="I768" s="138"/>
      <c r="J768" s="139"/>
      <c r="K768" s="164"/>
      <c r="L768" s="240"/>
      <c r="M768" s="241"/>
      <c r="N768" s="136"/>
      <c r="O768" s="139"/>
      <c r="P768" s="142"/>
      <c r="Q768" s="142"/>
      <c r="R768" s="143"/>
      <c r="S768" s="142"/>
      <c r="T768" s="142"/>
      <c r="U768" s="142"/>
      <c r="V768" s="142"/>
      <c r="W768" s="142"/>
      <c r="X768" s="142"/>
      <c r="Y768" s="142"/>
      <c r="Z768" s="142"/>
      <c r="AA768" s="142"/>
      <c r="AB768" s="143"/>
      <c r="AC768" s="142"/>
      <c r="AD768" s="143"/>
      <c r="AE768" s="142"/>
      <c r="AF768" s="143"/>
    </row>
    <row r="769" spans="1:32" ht="15.75" customHeight="1" x14ac:dyDescent="0.2">
      <c r="A769" s="135"/>
      <c r="B769" s="155"/>
      <c r="C769" s="135"/>
      <c r="D769" s="136"/>
      <c r="E769" s="136"/>
      <c r="F769" s="182"/>
      <c r="G769" s="163"/>
      <c r="H769" s="138"/>
      <c r="I769" s="138"/>
      <c r="J769" s="139"/>
      <c r="K769" s="164"/>
      <c r="L769" s="240"/>
      <c r="M769" s="241"/>
      <c r="N769" s="136"/>
      <c r="O769" s="139"/>
      <c r="P769" s="142"/>
      <c r="Q769" s="142"/>
      <c r="R769" s="143"/>
      <c r="S769" s="142"/>
      <c r="T769" s="142"/>
      <c r="U769" s="142"/>
      <c r="V769" s="142"/>
      <c r="W769" s="142"/>
      <c r="X769" s="142"/>
      <c r="Y769" s="142"/>
      <c r="Z769" s="142"/>
      <c r="AA769" s="142"/>
      <c r="AB769" s="143"/>
      <c r="AC769" s="142"/>
      <c r="AD769" s="143"/>
      <c r="AE769" s="142"/>
      <c r="AF769" s="143"/>
    </row>
    <row r="770" spans="1:32" ht="15.75" customHeight="1" x14ac:dyDescent="0.2">
      <c r="A770" s="135"/>
      <c r="B770" s="155"/>
      <c r="C770" s="135"/>
      <c r="D770" s="136"/>
      <c r="E770" s="136"/>
      <c r="F770" s="182"/>
      <c r="G770" s="163"/>
      <c r="H770" s="138"/>
      <c r="I770" s="138"/>
      <c r="J770" s="139"/>
      <c r="K770" s="164"/>
      <c r="L770" s="240"/>
      <c r="M770" s="241"/>
      <c r="N770" s="136"/>
      <c r="O770" s="139"/>
      <c r="P770" s="142"/>
      <c r="Q770" s="142"/>
      <c r="R770" s="143"/>
      <c r="S770" s="142"/>
      <c r="T770" s="142"/>
      <c r="U770" s="142"/>
      <c r="V770" s="142"/>
      <c r="W770" s="142"/>
      <c r="X770" s="142"/>
      <c r="Y770" s="142"/>
      <c r="Z770" s="142"/>
      <c r="AA770" s="142"/>
      <c r="AB770" s="143"/>
      <c r="AC770" s="142"/>
      <c r="AD770" s="143"/>
      <c r="AE770" s="142"/>
      <c r="AF770" s="143"/>
    </row>
    <row r="771" spans="1:32" ht="15.75" customHeight="1" x14ac:dyDescent="0.2">
      <c r="A771" s="135"/>
      <c r="B771" s="155"/>
      <c r="C771" s="135"/>
      <c r="D771" s="136"/>
      <c r="E771" s="136"/>
      <c r="F771" s="182"/>
      <c r="G771" s="163"/>
      <c r="H771" s="138"/>
      <c r="I771" s="138"/>
      <c r="J771" s="139"/>
      <c r="K771" s="164"/>
      <c r="L771" s="240"/>
      <c r="M771" s="241"/>
      <c r="N771" s="136"/>
      <c r="O771" s="139"/>
      <c r="P771" s="142"/>
      <c r="Q771" s="142"/>
      <c r="R771" s="143"/>
      <c r="S771" s="142"/>
      <c r="T771" s="142"/>
      <c r="U771" s="142"/>
      <c r="V771" s="142"/>
      <c r="W771" s="142"/>
      <c r="X771" s="142"/>
      <c r="Y771" s="142"/>
      <c r="Z771" s="142"/>
      <c r="AA771" s="142"/>
      <c r="AB771" s="143"/>
      <c r="AC771" s="142"/>
      <c r="AD771" s="143"/>
      <c r="AE771" s="142"/>
      <c r="AF771" s="143"/>
    </row>
    <row r="772" spans="1:32" ht="15.75" customHeight="1" x14ac:dyDescent="0.2">
      <c r="A772" s="135"/>
      <c r="B772" s="155"/>
      <c r="C772" s="135"/>
      <c r="D772" s="136"/>
      <c r="E772" s="136"/>
      <c r="F772" s="182"/>
      <c r="G772" s="163"/>
      <c r="H772" s="138"/>
      <c r="I772" s="138"/>
      <c r="J772" s="139"/>
      <c r="K772" s="164"/>
      <c r="L772" s="240"/>
      <c r="M772" s="241"/>
      <c r="N772" s="136"/>
      <c r="O772" s="139"/>
      <c r="P772" s="142"/>
      <c r="Q772" s="142"/>
      <c r="R772" s="143"/>
      <c r="S772" s="142"/>
      <c r="T772" s="142"/>
      <c r="U772" s="142"/>
      <c r="V772" s="142"/>
      <c r="W772" s="142"/>
      <c r="X772" s="142"/>
      <c r="Y772" s="142"/>
      <c r="Z772" s="142"/>
      <c r="AA772" s="142"/>
      <c r="AB772" s="143"/>
      <c r="AC772" s="142"/>
      <c r="AD772" s="143"/>
      <c r="AE772" s="142"/>
      <c r="AF772" s="143"/>
    </row>
    <row r="773" spans="1:32" ht="15.75" customHeight="1" x14ac:dyDescent="0.2">
      <c r="A773" s="135"/>
      <c r="B773" s="155"/>
      <c r="C773" s="135"/>
      <c r="D773" s="136"/>
      <c r="E773" s="136"/>
      <c r="F773" s="182"/>
      <c r="G773" s="163"/>
      <c r="H773" s="138"/>
      <c r="I773" s="138"/>
      <c r="J773" s="139"/>
      <c r="K773" s="164"/>
      <c r="L773" s="240"/>
      <c r="M773" s="241"/>
      <c r="N773" s="136"/>
      <c r="O773" s="139"/>
      <c r="P773" s="142"/>
      <c r="Q773" s="142"/>
      <c r="R773" s="143"/>
      <c r="S773" s="142"/>
      <c r="T773" s="142"/>
      <c r="U773" s="142"/>
      <c r="V773" s="142"/>
      <c r="W773" s="142"/>
      <c r="X773" s="142"/>
      <c r="Y773" s="142"/>
      <c r="Z773" s="142"/>
      <c r="AA773" s="142"/>
      <c r="AB773" s="143"/>
      <c r="AC773" s="142"/>
      <c r="AD773" s="143"/>
      <c r="AE773" s="142"/>
      <c r="AF773" s="143"/>
    </row>
    <row r="774" spans="1:32" ht="15.75" customHeight="1" x14ac:dyDescent="0.2">
      <c r="A774" s="135"/>
      <c r="B774" s="155"/>
      <c r="C774" s="135"/>
      <c r="D774" s="136"/>
      <c r="E774" s="136"/>
      <c r="F774" s="182"/>
      <c r="G774" s="163"/>
      <c r="H774" s="138"/>
      <c r="I774" s="138"/>
      <c r="J774" s="139"/>
      <c r="K774" s="164"/>
      <c r="L774" s="240"/>
      <c r="M774" s="241"/>
      <c r="N774" s="136"/>
      <c r="O774" s="139"/>
      <c r="P774" s="142"/>
      <c r="Q774" s="142"/>
      <c r="R774" s="143"/>
      <c r="S774" s="142"/>
      <c r="T774" s="142"/>
      <c r="U774" s="142"/>
      <c r="V774" s="142"/>
      <c r="W774" s="142"/>
      <c r="X774" s="142"/>
      <c r="Y774" s="142"/>
      <c r="Z774" s="142"/>
      <c r="AA774" s="142"/>
      <c r="AB774" s="143"/>
      <c r="AC774" s="142"/>
      <c r="AD774" s="143"/>
      <c r="AE774" s="142"/>
      <c r="AF774" s="143"/>
    </row>
    <row r="775" spans="1:32" ht="15.75" customHeight="1" x14ac:dyDescent="0.2">
      <c r="A775" s="135"/>
      <c r="B775" s="155"/>
      <c r="C775" s="135"/>
      <c r="D775" s="136"/>
      <c r="E775" s="136"/>
      <c r="F775" s="182"/>
      <c r="G775" s="163"/>
      <c r="H775" s="138"/>
      <c r="I775" s="138"/>
      <c r="J775" s="139"/>
      <c r="K775" s="164"/>
      <c r="L775" s="240"/>
      <c r="M775" s="241"/>
      <c r="N775" s="136"/>
      <c r="O775" s="139"/>
      <c r="P775" s="142"/>
      <c r="Q775" s="142"/>
      <c r="R775" s="143"/>
      <c r="S775" s="142"/>
      <c r="T775" s="142"/>
      <c r="U775" s="142"/>
      <c r="V775" s="142"/>
      <c r="W775" s="142"/>
      <c r="X775" s="142"/>
      <c r="Y775" s="142"/>
      <c r="Z775" s="142"/>
      <c r="AA775" s="142"/>
      <c r="AB775" s="143"/>
      <c r="AC775" s="142"/>
      <c r="AD775" s="143"/>
      <c r="AE775" s="142"/>
      <c r="AF775" s="143"/>
    </row>
    <row r="776" spans="1:32" ht="15.75" customHeight="1" x14ac:dyDescent="0.2">
      <c r="A776" s="135"/>
      <c r="B776" s="155"/>
      <c r="C776" s="135"/>
      <c r="D776" s="136"/>
      <c r="E776" s="136"/>
      <c r="F776" s="182"/>
      <c r="G776" s="163"/>
      <c r="H776" s="138"/>
      <c r="I776" s="138"/>
      <c r="J776" s="139"/>
      <c r="K776" s="164"/>
      <c r="L776" s="240"/>
      <c r="M776" s="241"/>
      <c r="N776" s="136"/>
      <c r="O776" s="139"/>
      <c r="P776" s="142"/>
      <c r="Q776" s="142"/>
      <c r="R776" s="143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3"/>
      <c r="AC776" s="142"/>
      <c r="AD776" s="143"/>
      <c r="AE776" s="142"/>
      <c r="AF776" s="143"/>
    </row>
    <row r="777" spans="1:32" ht="15.75" customHeight="1" x14ac:dyDescent="0.2">
      <c r="A777" s="135"/>
      <c r="B777" s="155"/>
      <c r="C777" s="135"/>
      <c r="D777" s="136"/>
      <c r="E777" s="136"/>
      <c r="F777" s="182"/>
      <c r="G777" s="163"/>
      <c r="H777" s="138"/>
      <c r="I777" s="138"/>
      <c r="J777" s="139"/>
      <c r="K777" s="164"/>
      <c r="L777" s="240"/>
      <c r="M777" s="241"/>
      <c r="N777" s="136"/>
      <c r="O777" s="139"/>
      <c r="P777" s="142"/>
      <c r="Q777" s="142"/>
      <c r="R777" s="143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3"/>
      <c r="AC777" s="142"/>
      <c r="AD777" s="143"/>
      <c r="AE777" s="142"/>
      <c r="AF777" s="143"/>
    </row>
    <row r="778" spans="1:32" ht="15.75" customHeight="1" x14ac:dyDescent="0.2">
      <c r="A778" s="135"/>
      <c r="B778" s="155"/>
      <c r="C778" s="135"/>
      <c r="D778" s="136"/>
      <c r="E778" s="136"/>
      <c r="F778" s="182"/>
      <c r="G778" s="163"/>
      <c r="H778" s="138"/>
      <c r="I778" s="138"/>
      <c r="J778" s="139"/>
      <c r="K778" s="164"/>
      <c r="L778" s="240"/>
      <c r="M778" s="241"/>
      <c r="N778" s="136"/>
      <c r="O778" s="139"/>
      <c r="P778" s="142"/>
      <c r="Q778" s="142"/>
      <c r="R778" s="143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3"/>
      <c r="AC778" s="142"/>
      <c r="AD778" s="143"/>
      <c r="AE778" s="142"/>
      <c r="AF778" s="143"/>
    </row>
    <row r="779" spans="1:32" ht="15.75" customHeight="1" x14ac:dyDescent="0.2">
      <c r="A779" s="135"/>
      <c r="B779" s="155"/>
      <c r="C779" s="135"/>
      <c r="D779" s="136"/>
      <c r="E779" s="136"/>
      <c r="F779" s="182"/>
      <c r="G779" s="163"/>
      <c r="H779" s="138"/>
      <c r="I779" s="138"/>
      <c r="J779" s="139"/>
      <c r="K779" s="164"/>
      <c r="L779" s="240"/>
      <c r="M779" s="241"/>
      <c r="N779" s="136"/>
      <c r="O779" s="139"/>
      <c r="P779" s="142"/>
      <c r="Q779" s="142"/>
      <c r="R779" s="143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3"/>
      <c r="AC779" s="142"/>
      <c r="AD779" s="143"/>
      <c r="AE779" s="142"/>
      <c r="AF779" s="143"/>
    </row>
    <row r="780" spans="1:32" ht="15.75" customHeight="1" x14ac:dyDescent="0.2">
      <c r="A780" s="135"/>
      <c r="B780" s="155"/>
      <c r="C780" s="135"/>
      <c r="D780" s="136"/>
      <c r="E780" s="136"/>
      <c r="F780" s="182"/>
      <c r="G780" s="163"/>
      <c r="H780" s="138"/>
      <c r="I780" s="138"/>
      <c r="J780" s="139"/>
      <c r="K780" s="164"/>
      <c r="L780" s="240"/>
      <c r="M780" s="241"/>
      <c r="N780" s="136"/>
      <c r="O780" s="139"/>
      <c r="P780" s="142"/>
      <c r="Q780" s="142"/>
      <c r="R780" s="143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3"/>
      <c r="AC780" s="142"/>
      <c r="AD780" s="143"/>
      <c r="AE780" s="142"/>
      <c r="AF780" s="143"/>
    </row>
    <row r="781" spans="1:32" ht="15.75" customHeight="1" x14ac:dyDescent="0.2">
      <c r="A781" s="135"/>
      <c r="B781" s="155"/>
      <c r="C781" s="135"/>
      <c r="D781" s="136"/>
      <c r="E781" s="136"/>
      <c r="F781" s="182"/>
      <c r="G781" s="163"/>
      <c r="H781" s="138"/>
      <c r="I781" s="138"/>
      <c r="J781" s="139"/>
      <c r="K781" s="164"/>
      <c r="L781" s="240"/>
      <c r="M781" s="241"/>
      <c r="N781" s="136"/>
      <c r="O781" s="139"/>
      <c r="P781" s="142"/>
      <c r="Q781" s="142"/>
      <c r="R781" s="143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3"/>
      <c r="AC781" s="142"/>
      <c r="AD781" s="143"/>
      <c r="AE781" s="142"/>
      <c r="AF781" s="143"/>
    </row>
    <row r="782" spans="1:32" ht="15.75" customHeight="1" x14ac:dyDescent="0.2">
      <c r="A782" s="135"/>
      <c r="B782" s="155"/>
      <c r="C782" s="135"/>
      <c r="D782" s="136"/>
      <c r="E782" s="136"/>
      <c r="F782" s="182"/>
      <c r="G782" s="163"/>
      <c r="H782" s="138"/>
      <c r="I782" s="138"/>
      <c r="J782" s="139"/>
      <c r="K782" s="164"/>
      <c r="L782" s="240"/>
      <c r="M782" s="241"/>
      <c r="N782" s="136"/>
      <c r="O782" s="139"/>
      <c r="P782" s="142"/>
      <c r="Q782" s="142"/>
      <c r="R782" s="143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3"/>
      <c r="AC782" s="142"/>
      <c r="AD782" s="143"/>
      <c r="AE782" s="142"/>
      <c r="AF782" s="143"/>
    </row>
    <row r="783" spans="1:32" ht="15.75" customHeight="1" x14ac:dyDescent="0.2">
      <c r="A783" s="135"/>
      <c r="B783" s="155"/>
      <c r="C783" s="135"/>
      <c r="D783" s="136"/>
      <c r="E783" s="136"/>
      <c r="F783" s="182"/>
      <c r="G783" s="163"/>
      <c r="H783" s="138"/>
      <c r="I783" s="138"/>
      <c r="J783" s="139"/>
      <c r="K783" s="164"/>
      <c r="L783" s="240"/>
      <c r="M783" s="241"/>
      <c r="N783" s="136"/>
      <c r="O783" s="139"/>
      <c r="P783" s="142"/>
      <c r="Q783" s="142"/>
      <c r="R783" s="143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3"/>
      <c r="AC783" s="142"/>
      <c r="AD783" s="143"/>
      <c r="AE783" s="142"/>
      <c r="AF783" s="143"/>
    </row>
    <row r="784" spans="1:32" ht="15.75" customHeight="1" x14ac:dyDescent="0.2">
      <c r="A784" s="135"/>
      <c r="B784" s="155"/>
      <c r="C784" s="135"/>
      <c r="D784" s="136"/>
      <c r="E784" s="136"/>
      <c r="F784" s="182"/>
      <c r="G784" s="163"/>
      <c r="H784" s="138"/>
      <c r="I784" s="138"/>
      <c r="J784" s="139"/>
      <c r="K784" s="164"/>
      <c r="L784" s="240"/>
      <c r="M784" s="241"/>
      <c r="N784" s="136"/>
      <c r="O784" s="139"/>
      <c r="P784" s="142"/>
      <c r="Q784" s="142"/>
      <c r="R784" s="143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3"/>
      <c r="AC784" s="142"/>
      <c r="AD784" s="143"/>
      <c r="AE784" s="142"/>
      <c r="AF784" s="143"/>
    </row>
    <row r="785" spans="1:32" ht="15.75" customHeight="1" x14ac:dyDescent="0.2">
      <c r="A785" s="135"/>
      <c r="B785" s="155"/>
      <c r="C785" s="135"/>
      <c r="D785" s="136"/>
      <c r="E785" s="136"/>
      <c r="F785" s="182"/>
      <c r="G785" s="163"/>
      <c r="H785" s="138"/>
      <c r="I785" s="138"/>
      <c r="J785" s="139"/>
      <c r="K785" s="164"/>
      <c r="L785" s="240"/>
      <c r="M785" s="241"/>
      <c r="N785" s="136"/>
      <c r="O785" s="139"/>
      <c r="P785" s="142"/>
      <c r="Q785" s="142"/>
      <c r="R785" s="143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3"/>
      <c r="AC785" s="142"/>
      <c r="AD785" s="143"/>
      <c r="AE785" s="142"/>
      <c r="AF785" s="143"/>
    </row>
    <row r="786" spans="1:32" ht="15.75" customHeight="1" x14ac:dyDescent="0.2">
      <c r="A786" s="135"/>
      <c r="B786" s="155"/>
      <c r="C786" s="135"/>
      <c r="D786" s="136"/>
      <c r="E786" s="136"/>
      <c r="F786" s="182"/>
      <c r="G786" s="163"/>
      <c r="H786" s="138"/>
      <c r="I786" s="138"/>
      <c r="J786" s="139"/>
      <c r="K786" s="164"/>
      <c r="L786" s="240"/>
      <c r="M786" s="241"/>
      <c r="N786" s="136"/>
      <c r="O786" s="139"/>
      <c r="P786" s="142"/>
      <c r="Q786" s="142"/>
      <c r="R786" s="143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3"/>
      <c r="AC786" s="142"/>
      <c r="AD786" s="143"/>
      <c r="AE786" s="142"/>
      <c r="AF786" s="143"/>
    </row>
    <row r="787" spans="1:32" ht="15.75" customHeight="1" x14ac:dyDescent="0.2">
      <c r="A787" s="135"/>
      <c r="B787" s="155"/>
      <c r="C787" s="135"/>
      <c r="D787" s="136"/>
      <c r="E787" s="136"/>
      <c r="F787" s="182"/>
      <c r="G787" s="163"/>
      <c r="H787" s="138"/>
      <c r="I787" s="138"/>
      <c r="J787" s="139"/>
      <c r="K787" s="164"/>
      <c r="L787" s="240"/>
      <c r="M787" s="241"/>
      <c r="N787" s="136"/>
      <c r="O787" s="139"/>
      <c r="P787" s="142"/>
      <c r="Q787" s="142"/>
      <c r="R787" s="143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3"/>
      <c r="AC787" s="142"/>
      <c r="AD787" s="143"/>
      <c r="AE787" s="142"/>
      <c r="AF787" s="143"/>
    </row>
    <row r="788" spans="1:32" ht="15.75" customHeight="1" x14ac:dyDescent="0.2">
      <c r="A788" s="135"/>
      <c r="B788" s="155"/>
      <c r="C788" s="135"/>
      <c r="D788" s="136"/>
      <c r="E788" s="136"/>
      <c r="F788" s="182"/>
      <c r="G788" s="163"/>
      <c r="H788" s="138"/>
      <c r="I788" s="138"/>
      <c r="J788" s="139"/>
      <c r="K788" s="164"/>
      <c r="L788" s="240"/>
      <c r="M788" s="241"/>
      <c r="N788" s="136"/>
      <c r="O788" s="139"/>
      <c r="P788" s="142"/>
      <c r="Q788" s="142"/>
      <c r="R788" s="143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3"/>
      <c r="AC788" s="142"/>
      <c r="AD788" s="143"/>
      <c r="AE788" s="142"/>
      <c r="AF788" s="143"/>
    </row>
    <row r="789" spans="1:32" ht="15.75" customHeight="1" x14ac:dyDescent="0.2">
      <c r="A789" s="135"/>
      <c r="B789" s="155"/>
      <c r="C789" s="135"/>
      <c r="D789" s="136"/>
      <c r="E789" s="136"/>
      <c r="F789" s="182"/>
      <c r="G789" s="163"/>
      <c r="H789" s="138"/>
      <c r="I789" s="138"/>
      <c r="J789" s="139"/>
      <c r="K789" s="164"/>
      <c r="L789" s="240"/>
      <c r="M789" s="241"/>
      <c r="N789" s="136"/>
      <c r="O789" s="139"/>
      <c r="P789" s="142"/>
      <c r="Q789" s="142"/>
      <c r="R789" s="143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3"/>
      <c r="AC789" s="142"/>
      <c r="AD789" s="143"/>
      <c r="AE789" s="142"/>
      <c r="AF789" s="143"/>
    </row>
    <row r="790" spans="1:32" ht="15.75" customHeight="1" x14ac:dyDescent="0.2">
      <c r="A790" s="135"/>
      <c r="B790" s="155"/>
      <c r="C790" s="135"/>
      <c r="D790" s="136"/>
      <c r="E790" s="136"/>
      <c r="F790" s="182"/>
      <c r="G790" s="163"/>
      <c r="H790" s="138"/>
      <c r="I790" s="138"/>
      <c r="J790" s="139"/>
      <c r="K790" s="164"/>
      <c r="L790" s="240"/>
      <c r="M790" s="241"/>
      <c r="N790" s="136"/>
      <c r="O790" s="139"/>
      <c r="P790" s="142"/>
      <c r="Q790" s="142"/>
      <c r="R790" s="143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3"/>
      <c r="AC790" s="142"/>
      <c r="AD790" s="143"/>
      <c r="AE790" s="142"/>
      <c r="AF790" s="143"/>
    </row>
    <row r="791" spans="1:32" ht="15.75" customHeight="1" x14ac:dyDescent="0.2">
      <c r="A791" s="135"/>
      <c r="B791" s="155"/>
      <c r="C791" s="135"/>
      <c r="D791" s="136"/>
      <c r="E791" s="136"/>
      <c r="F791" s="182"/>
      <c r="G791" s="163"/>
      <c r="H791" s="138"/>
      <c r="I791" s="138"/>
      <c r="J791" s="139"/>
      <c r="K791" s="164"/>
      <c r="L791" s="240"/>
      <c r="M791" s="241"/>
      <c r="N791" s="136"/>
      <c r="O791" s="139"/>
      <c r="P791" s="142"/>
      <c r="Q791" s="142"/>
      <c r="R791" s="143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3"/>
      <c r="AC791" s="142"/>
      <c r="AD791" s="143"/>
      <c r="AE791" s="142"/>
      <c r="AF791" s="143"/>
    </row>
    <row r="792" spans="1:32" ht="15.75" customHeight="1" x14ac:dyDescent="0.2">
      <c r="A792" s="135"/>
      <c r="B792" s="155"/>
      <c r="C792" s="135"/>
      <c r="D792" s="136"/>
      <c r="E792" s="136"/>
      <c r="F792" s="182"/>
      <c r="G792" s="163"/>
      <c r="H792" s="138"/>
      <c r="I792" s="138"/>
      <c r="J792" s="139"/>
      <c r="K792" s="164"/>
      <c r="L792" s="240"/>
      <c r="M792" s="241"/>
      <c r="N792" s="136"/>
      <c r="O792" s="139"/>
      <c r="P792" s="142"/>
      <c r="Q792" s="142"/>
      <c r="R792" s="143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3"/>
      <c r="AC792" s="142"/>
      <c r="AD792" s="143"/>
      <c r="AE792" s="142"/>
      <c r="AF792" s="143"/>
    </row>
    <row r="793" spans="1:32" ht="15.75" customHeight="1" x14ac:dyDescent="0.2">
      <c r="A793" s="135"/>
      <c r="B793" s="155"/>
      <c r="C793" s="135"/>
      <c r="D793" s="136"/>
      <c r="E793" s="136"/>
      <c r="F793" s="182"/>
      <c r="G793" s="163"/>
      <c r="H793" s="138"/>
      <c r="I793" s="138"/>
      <c r="J793" s="139"/>
      <c r="K793" s="164"/>
      <c r="L793" s="240"/>
      <c r="M793" s="241"/>
      <c r="N793" s="136"/>
      <c r="O793" s="139"/>
      <c r="P793" s="142"/>
      <c r="Q793" s="142"/>
      <c r="R793" s="143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3"/>
      <c r="AC793" s="142"/>
      <c r="AD793" s="143"/>
      <c r="AE793" s="142"/>
      <c r="AF793" s="143"/>
    </row>
    <row r="794" spans="1:32" ht="15.75" customHeight="1" x14ac:dyDescent="0.2">
      <c r="A794" s="135"/>
      <c r="B794" s="155"/>
      <c r="C794" s="135"/>
      <c r="D794" s="136"/>
      <c r="E794" s="136"/>
      <c r="F794" s="182"/>
      <c r="G794" s="163"/>
      <c r="H794" s="138"/>
      <c r="I794" s="138"/>
      <c r="J794" s="139"/>
      <c r="K794" s="164"/>
      <c r="L794" s="240"/>
      <c r="M794" s="241"/>
      <c r="N794" s="136"/>
      <c r="O794" s="139"/>
      <c r="P794" s="142"/>
      <c r="Q794" s="142"/>
      <c r="R794" s="143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3"/>
      <c r="AC794" s="142"/>
      <c r="AD794" s="143"/>
      <c r="AE794" s="142"/>
      <c r="AF794" s="143"/>
    </row>
    <row r="795" spans="1:32" ht="15.75" customHeight="1" x14ac:dyDescent="0.2">
      <c r="A795" s="135"/>
      <c r="B795" s="155"/>
      <c r="C795" s="135"/>
      <c r="D795" s="136"/>
      <c r="E795" s="136"/>
      <c r="F795" s="182"/>
      <c r="G795" s="163"/>
      <c r="H795" s="138"/>
      <c r="I795" s="138"/>
      <c r="J795" s="139"/>
      <c r="K795" s="164"/>
      <c r="L795" s="240"/>
      <c r="M795" s="241"/>
      <c r="N795" s="136"/>
      <c r="O795" s="139"/>
      <c r="P795" s="142"/>
      <c r="Q795" s="142"/>
      <c r="R795" s="143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3"/>
      <c r="AC795" s="142"/>
      <c r="AD795" s="143"/>
      <c r="AE795" s="142"/>
      <c r="AF795" s="143"/>
    </row>
    <row r="796" spans="1:32" ht="15.75" customHeight="1" x14ac:dyDescent="0.2">
      <c r="A796" s="135"/>
      <c r="B796" s="155"/>
      <c r="C796" s="135"/>
      <c r="D796" s="136"/>
      <c r="E796" s="136"/>
      <c r="F796" s="182"/>
      <c r="G796" s="163"/>
      <c r="H796" s="138"/>
      <c r="I796" s="138"/>
      <c r="J796" s="139"/>
      <c r="K796" s="164"/>
      <c r="L796" s="240"/>
      <c r="M796" s="241"/>
      <c r="N796" s="136"/>
      <c r="O796" s="139"/>
      <c r="P796" s="142"/>
      <c r="Q796" s="142"/>
      <c r="R796" s="143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3"/>
      <c r="AC796" s="142"/>
      <c r="AD796" s="143"/>
      <c r="AE796" s="142"/>
      <c r="AF796" s="143"/>
    </row>
    <row r="797" spans="1:32" ht="15.75" customHeight="1" x14ac:dyDescent="0.2">
      <c r="A797" s="135"/>
      <c r="B797" s="155"/>
      <c r="C797" s="135"/>
      <c r="D797" s="136"/>
      <c r="E797" s="136"/>
      <c r="F797" s="182"/>
      <c r="G797" s="163"/>
      <c r="H797" s="138"/>
      <c r="I797" s="138"/>
      <c r="J797" s="139"/>
      <c r="K797" s="164"/>
      <c r="L797" s="240"/>
      <c r="M797" s="241"/>
      <c r="N797" s="136"/>
      <c r="O797" s="139"/>
      <c r="P797" s="142"/>
      <c r="Q797" s="142"/>
      <c r="R797" s="143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3"/>
      <c r="AC797" s="142"/>
      <c r="AD797" s="143"/>
      <c r="AE797" s="142"/>
      <c r="AF797" s="143"/>
    </row>
    <row r="798" spans="1:32" ht="15.75" customHeight="1" x14ac:dyDescent="0.2">
      <c r="A798" s="135"/>
      <c r="B798" s="155"/>
      <c r="C798" s="135"/>
      <c r="D798" s="136"/>
      <c r="E798" s="136"/>
      <c r="F798" s="182"/>
      <c r="G798" s="163"/>
      <c r="H798" s="138"/>
      <c r="I798" s="138"/>
      <c r="J798" s="139"/>
      <c r="K798" s="164"/>
      <c r="L798" s="240"/>
      <c r="M798" s="241"/>
      <c r="N798" s="136"/>
      <c r="O798" s="139"/>
      <c r="P798" s="142"/>
      <c r="Q798" s="142"/>
      <c r="R798" s="143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3"/>
      <c r="AC798" s="142"/>
      <c r="AD798" s="143"/>
      <c r="AE798" s="142"/>
      <c r="AF798" s="143"/>
    </row>
    <row r="799" spans="1:32" ht="15.75" customHeight="1" x14ac:dyDescent="0.2">
      <c r="A799" s="135"/>
      <c r="B799" s="155"/>
      <c r="C799" s="135"/>
      <c r="D799" s="136"/>
      <c r="E799" s="136"/>
      <c r="F799" s="182"/>
      <c r="G799" s="163"/>
      <c r="H799" s="138"/>
      <c r="I799" s="138"/>
      <c r="J799" s="139"/>
      <c r="K799" s="164"/>
      <c r="L799" s="240"/>
      <c r="M799" s="241"/>
      <c r="N799" s="136"/>
      <c r="O799" s="139"/>
      <c r="P799" s="142"/>
      <c r="Q799" s="142"/>
      <c r="R799" s="143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3"/>
      <c r="AC799" s="142"/>
      <c r="AD799" s="143"/>
      <c r="AE799" s="142"/>
      <c r="AF799" s="143"/>
    </row>
    <row r="800" spans="1:32" ht="15.75" customHeight="1" x14ac:dyDescent="0.2">
      <c r="A800" s="135"/>
      <c r="B800" s="155"/>
      <c r="C800" s="135"/>
      <c r="D800" s="136"/>
      <c r="E800" s="136"/>
      <c r="F800" s="182"/>
      <c r="G800" s="163"/>
      <c r="H800" s="138"/>
      <c r="I800" s="138"/>
      <c r="J800" s="139"/>
      <c r="K800" s="164"/>
      <c r="L800" s="240"/>
      <c r="M800" s="241"/>
      <c r="N800" s="136"/>
      <c r="O800" s="139"/>
      <c r="P800" s="142"/>
      <c r="Q800" s="142"/>
      <c r="R800" s="143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3"/>
      <c r="AC800" s="142"/>
      <c r="AD800" s="143"/>
      <c r="AE800" s="142"/>
      <c r="AF800" s="143"/>
    </row>
    <row r="801" spans="1:32" ht="15.75" customHeight="1" x14ac:dyDescent="0.2">
      <c r="A801" s="135"/>
      <c r="B801" s="155"/>
      <c r="C801" s="135"/>
      <c r="D801" s="136"/>
      <c r="E801" s="136"/>
      <c r="F801" s="182"/>
      <c r="G801" s="163"/>
      <c r="H801" s="138"/>
      <c r="I801" s="138"/>
      <c r="J801" s="139"/>
      <c r="K801" s="164"/>
      <c r="L801" s="240"/>
      <c r="M801" s="241"/>
      <c r="N801" s="136"/>
      <c r="O801" s="139"/>
      <c r="P801" s="142"/>
      <c r="Q801" s="142"/>
      <c r="R801" s="143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3"/>
      <c r="AC801" s="142"/>
      <c r="AD801" s="143"/>
      <c r="AE801" s="142"/>
      <c r="AF801" s="143"/>
    </row>
    <row r="802" spans="1:32" ht="15.75" customHeight="1" x14ac:dyDescent="0.2">
      <c r="A802" s="135"/>
      <c r="B802" s="155"/>
      <c r="C802" s="135"/>
      <c r="D802" s="136"/>
      <c r="E802" s="136"/>
      <c r="F802" s="182"/>
      <c r="G802" s="163"/>
      <c r="H802" s="138"/>
      <c r="I802" s="138"/>
      <c r="J802" s="139"/>
      <c r="K802" s="164"/>
      <c r="L802" s="240"/>
      <c r="M802" s="241"/>
      <c r="N802" s="136"/>
      <c r="O802" s="139"/>
      <c r="P802" s="142"/>
      <c r="Q802" s="142"/>
      <c r="R802" s="143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3"/>
      <c r="AC802" s="142"/>
      <c r="AD802" s="143"/>
      <c r="AE802" s="142"/>
      <c r="AF802" s="143"/>
    </row>
    <row r="803" spans="1:32" ht="15.75" customHeight="1" x14ac:dyDescent="0.2">
      <c r="A803" s="135"/>
      <c r="B803" s="155"/>
      <c r="C803" s="135"/>
      <c r="D803" s="136"/>
      <c r="E803" s="136"/>
      <c r="F803" s="182"/>
      <c r="G803" s="163"/>
      <c r="H803" s="138"/>
      <c r="I803" s="138"/>
      <c r="J803" s="139"/>
      <c r="K803" s="164"/>
      <c r="L803" s="240"/>
      <c r="M803" s="241"/>
      <c r="N803" s="136"/>
      <c r="O803" s="139"/>
      <c r="P803" s="142"/>
      <c r="Q803" s="142"/>
      <c r="R803" s="143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3"/>
      <c r="AC803" s="142"/>
      <c r="AD803" s="143"/>
      <c r="AE803" s="142"/>
      <c r="AF803" s="143"/>
    </row>
    <row r="804" spans="1:32" ht="15.75" customHeight="1" x14ac:dyDescent="0.2">
      <c r="A804" s="135"/>
      <c r="B804" s="155"/>
      <c r="C804" s="135"/>
      <c r="D804" s="136"/>
      <c r="E804" s="136"/>
      <c r="F804" s="182"/>
      <c r="G804" s="163"/>
      <c r="H804" s="138"/>
      <c r="I804" s="138"/>
      <c r="J804" s="139"/>
      <c r="K804" s="164"/>
      <c r="L804" s="240"/>
      <c r="M804" s="241"/>
      <c r="N804" s="136"/>
      <c r="O804" s="139"/>
      <c r="P804" s="142"/>
      <c r="Q804" s="142"/>
      <c r="R804" s="143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3"/>
      <c r="AC804" s="142"/>
      <c r="AD804" s="143"/>
      <c r="AE804" s="142"/>
      <c r="AF804" s="143"/>
    </row>
    <row r="805" spans="1:32" ht="15.75" customHeight="1" x14ac:dyDescent="0.2">
      <c r="A805" s="135"/>
      <c r="B805" s="155"/>
      <c r="C805" s="135"/>
      <c r="D805" s="136"/>
      <c r="E805" s="136"/>
      <c r="F805" s="182"/>
      <c r="G805" s="163"/>
      <c r="H805" s="138"/>
      <c r="I805" s="138"/>
      <c r="J805" s="139"/>
      <c r="K805" s="164"/>
      <c r="L805" s="240"/>
      <c r="M805" s="241"/>
      <c r="N805" s="136"/>
      <c r="O805" s="139"/>
      <c r="P805" s="142"/>
      <c r="Q805" s="142"/>
      <c r="R805" s="143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3"/>
      <c r="AC805" s="142"/>
      <c r="AD805" s="143"/>
      <c r="AE805" s="142"/>
      <c r="AF805" s="143"/>
    </row>
    <row r="806" spans="1:32" ht="15.75" customHeight="1" x14ac:dyDescent="0.2">
      <c r="A806" s="135"/>
      <c r="B806" s="155"/>
      <c r="C806" s="135"/>
      <c r="D806" s="136"/>
      <c r="E806" s="136"/>
      <c r="F806" s="182"/>
      <c r="G806" s="163"/>
      <c r="H806" s="138"/>
      <c r="I806" s="138"/>
      <c r="J806" s="139"/>
      <c r="K806" s="164"/>
      <c r="L806" s="240"/>
      <c r="M806" s="241"/>
      <c r="N806" s="136"/>
      <c r="O806" s="139"/>
      <c r="P806" s="142"/>
      <c r="Q806" s="142"/>
      <c r="R806" s="143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3"/>
      <c r="AC806" s="142"/>
      <c r="AD806" s="143"/>
      <c r="AE806" s="142"/>
      <c r="AF806" s="143"/>
    </row>
    <row r="807" spans="1:32" ht="15.75" customHeight="1" x14ac:dyDescent="0.2">
      <c r="A807" s="135"/>
      <c r="B807" s="155"/>
      <c r="C807" s="135"/>
      <c r="D807" s="136"/>
      <c r="E807" s="136"/>
      <c r="F807" s="182"/>
      <c r="G807" s="163"/>
      <c r="H807" s="138"/>
      <c r="I807" s="138"/>
      <c r="J807" s="139"/>
      <c r="K807" s="164"/>
      <c r="L807" s="240"/>
      <c r="M807" s="241"/>
      <c r="N807" s="136"/>
      <c r="O807" s="139"/>
      <c r="P807" s="142"/>
      <c r="Q807" s="142"/>
      <c r="R807" s="143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3"/>
      <c r="AC807" s="142"/>
      <c r="AD807" s="143"/>
      <c r="AE807" s="142"/>
      <c r="AF807" s="143"/>
    </row>
    <row r="808" spans="1:32" ht="15.75" customHeight="1" x14ac:dyDescent="0.2">
      <c r="A808" s="135"/>
      <c r="B808" s="155"/>
      <c r="C808" s="135"/>
      <c r="D808" s="136"/>
      <c r="E808" s="136"/>
      <c r="F808" s="182"/>
      <c r="G808" s="163"/>
      <c r="H808" s="138"/>
      <c r="I808" s="138"/>
      <c r="J808" s="139"/>
      <c r="K808" s="164"/>
      <c r="L808" s="240"/>
      <c r="M808" s="241"/>
      <c r="N808" s="136"/>
      <c r="O808" s="139"/>
      <c r="P808" s="142"/>
      <c r="Q808" s="142"/>
      <c r="R808" s="143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3"/>
      <c r="AC808" s="142"/>
      <c r="AD808" s="143"/>
      <c r="AE808" s="142"/>
      <c r="AF808" s="143"/>
    </row>
    <row r="809" spans="1:32" ht="15.75" customHeight="1" x14ac:dyDescent="0.2">
      <c r="A809" s="135"/>
      <c r="B809" s="155"/>
      <c r="C809" s="135"/>
      <c r="D809" s="136"/>
      <c r="E809" s="136"/>
      <c r="F809" s="182"/>
      <c r="G809" s="163"/>
      <c r="H809" s="138"/>
      <c r="I809" s="138"/>
      <c r="J809" s="139"/>
      <c r="K809" s="164"/>
      <c r="L809" s="240"/>
      <c r="M809" s="241"/>
      <c r="N809" s="136"/>
      <c r="O809" s="139"/>
      <c r="P809" s="142"/>
      <c r="Q809" s="142"/>
      <c r="R809" s="143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3"/>
      <c r="AC809" s="142"/>
      <c r="AD809" s="143"/>
      <c r="AE809" s="142"/>
      <c r="AF809" s="143"/>
    </row>
    <row r="810" spans="1:32" ht="15.75" customHeight="1" x14ac:dyDescent="0.2">
      <c r="A810" s="135"/>
      <c r="B810" s="155"/>
      <c r="C810" s="135"/>
      <c r="D810" s="136"/>
      <c r="E810" s="136"/>
      <c r="F810" s="182"/>
      <c r="G810" s="163"/>
      <c r="H810" s="138"/>
      <c r="I810" s="138"/>
      <c r="J810" s="139"/>
      <c r="K810" s="164"/>
      <c r="L810" s="240"/>
      <c r="M810" s="241"/>
      <c r="N810" s="136"/>
      <c r="O810" s="139"/>
      <c r="P810" s="142"/>
      <c r="Q810" s="142"/>
      <c r="R810" s="143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3"/>
      <c r="AC810" s="142"/>
      <c r="AD810" s="143"/>
      <c r="AE810" s="142"/>
      <c r="AF810" s="143"/>
    </row>
    <row r="811" spans="1:32" ht="15.75" customHeight="1" x14ac:dyDescent="0.2">
      <c r="A811" s="135"/>
      <c r="B811" s="155"/>
      <c r="C811" s="135"/>
      <c r="D811" s="136"/>
      <c r="E811" s="136"/>
      <c r="F811" s="182"/>
      <c r="G811" s="163"/>
      <c r="H811" s="138"/>
      <c r="I811" s="138"/>
      <c r="J811" s="139"/>
      <c r="K811" s="164"/>
      <c r="L811" s="240"/>
      <c r="M811" s="241"/>
      <c r="N811" s="136"/>
      <c r="O811" s="139"/>
      <c r="P811" s="142"/>
      <c r="Q811" s="142"/>
      <c r="R811" s="143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3"/>
      <c r="AC811" s="142"/>
      <c r="AD811" s="143"/>
      <c r="AE811" s="142"/>
      <c r="AF811" s="143"/>
    </row>
    <row r="812" spans="1:32" ht="15.75" customHeight="1" x14ac:dyDescent="0.2">
      <c r="A812" s="135"/>
      <c r="B812" s="155"/>
      <c r="C812" s="135"/>
      <c r="D812" s="136"/>
      <c r="E812" s="136"/>
      <c r="F812" s="182"/>
      <c r="G812" s="163"/>
      <c r="H812" s="138"/>
      <c r="I812" s="138"/>
      <c r="J812" s="139"/>
      <c r="K812" s="164"/>
      <c r="L812" s="240"/>
      <c r="M812" s="241"/>
      <c r="N812" s="136"/>
      <c r="O812" s="139"/>
      <c r="P812" s="142"/>
      <c r="Q812" s="142"/>
      <c r="R812" s="143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3"/>
      <c r="AC812" s="142"/>
      <c r="AD812" s="143"/>
      <c r="AE812" s="142"/>
      <c r="AF812" s="143"/>
    </row>
    <row r="813" spans="1:32" ht="15.75" customHeight="1" x14ac:dyDescent="0.2">
      <c r="A813" s="135"/>
      <c r="B813" s="155"/>
      <c r="C813" s="135"/>
      <c r="D813" s="136"/>
      <c r="E813" s="136"/>
      <c r="F813" s="182"/>
      <c r="G813" s="163"/>
      <c r="H813" s="138"/>
      <c r="I813" s="138"/>
      <c r="J813" s="139"/>
      <c r="K813" s="164"/>
      <c r="L813" s="240"/>
      <c r="M813" s="241"/>
      <c r="N813" s="136"/>
      <c r="O813" s="139"/>
      <c r="P813" s="142"/>
      <c r="Q813" s="142"/>
      <c r="R813" s="143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3"/>
      <c r="AC813" s="142"/>
      <c r="AD813" s="143"/>
      <c r="AE813" s="142"/>
      <c r="AF813" s="143"/>
    </row>
    <row r="814" spans="1:32" ht="15.75" customHeight="1" x14ac:dyDescent="0.2">
      <c r="A814" s="135"/>
      <c r="B814" s="155"/>
      <c r="C814" s="135"/>
      <c r="D814" s="136"/>
      <c r="E814" s="136"/>
      <c r="F814" s="182"/>
      <c r="G814" s="163"/>
      <c r="H814" s="138"/>
      <c r="I814" s="138"/>
      <c r="J814" s="139"/>
      <c r="K814" s="164"/>
      <c r="L814" s="240"/>
      <c r="M814" s="241"/>
      <c r="N814" s="136"/>
      <c r="O814" s="139"/>
      <c r="P814" s="142"/>
      <c r="Q814" s="142"/>
      <c r="R814" s="143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3"/>
      <c r="AC814" s="142"/>
      <c r="AD814" s="143"/>
      <c r="AE814" s="142"/>
      <c r="AF814" s="143"/>
    </row>
    <row r="815" spans="1:32" ht="15.75" customHeight="1" x14ac:dyDescent="0.2">
      <c r="A815" s="135"/>
      <c r="B815" s="155"/>
      <c r="C815" s="135"/>
      <c r="D815" s="136"/>
      <c r="E815" s="136"/>
      <c r="F815" s="182"/>
      <c r="G815" s="163"/>
      <c r="H815" s="138"/>
      <c r="I815" s="138"/>
      <c r="J815" s="139"/>
      <c r="K815" s="164"/>
      <c r="L815" s="240"/>
      <c r="M815" s="241"/>
      <c r="N815" s="136"/>
      <c r="O815" s="139"/>
      <c r="P815" s="142"/>
      <c r="Q815" s="142"/>
      <c r="R815" s="143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3"/>
      <c r="AC815" s="142"/>
      <c r="AD815" s="143"/>
      <c r="AE815" s="142"/>
      <c r="AF815" s="143"/>
    </row>
    <row r="816" spans="1:32" ht="15.75" customHeight="1" x14ac:dyDescent="0.2">
      <c r="A816" s="135"/>
      <c r="B816" s="155"/>
      <c r="C816" s="135"/>
      <c r="D816" s="136"/>
      <c r="E816" s="136"/>
      <c r="F816" s="182"/>
      <c r="G816" s="163"/>
      <c r="H816" s="138"/>
      <c r="I816" s="138"/>
      <c r="J816" s="139"/>
      <c r="K816" s="164"/>
      <c r="L816" s="240"/>
      <c r="M816" s="241"/>
      <c r="N816" s="136"/>
      <c r="O816" s="139"/>
      <c r="P816" s="142"/>
      <c r="Q816" s="142"/>
      <c r="R816" s="143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3"/>
      <c r="AC816" s="142"/>
      <c r="AD816" s="143"/>
      <c r="AE816" s="142"/>
      <c r="AF816" s="143"/>
    </row>
    <row r="817" spans="1:32" ht="15.75" customHeight="1" x14ac:dyDescent="0.2">
      <c r="A817" s="135"/>
      <c r="B817" s="155"/>
      <c r="C817" s="135"/>
      <c r="D817" s="136"/>
      <c r="E817" s="136"/>
      <c r="F817" s="182"/>
      <c r="G817" s="163"/>
      <c r="H817" s="138"/>
      <c r="I817" s="138"/>
      <c r="J817" s="139"/>
      <c r="K817" s="164"/>
      <c r="L817" s="240"/>
      <c r="M817" s="241"/>
      <c r="N817" s="136"/>
      <c r="O817" s="139"/>
      <c r="P817" s="142"/>
      <c r="Q817" s="142"/>
      <c r="R817" s="143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3"/>
      <c r="AC817" s="142"/>
      <c r="AD817" s="143"/>
      <c r="AE817" s="142"/>
      <c r="AF817" s="143"/>
    </row>
    <row r="818" spans="1:32" ht="15.75" customHeight="1" x14ac:dyDescent="0.2">
      <c r="A818" s="135"/>
      <c r="B818" s="155"/>
      <c r="C818" s="135"/>
      <c r="D818" s="136"/>
      <c r="E818" s="136"/>
      <c r="F818" s="182"/>
      <c r="G818" s="163"/>
      <c r="H818" s="138"/>
      <c r="I818" s="138"/>
      <c r="J818" s="139"/>
      <c r="K818" s="164"/>
      <c r="L818" s="240"/>
      <c r="M818" s="241"/>
      <c r="N818" s="136"/>
      <c r="O818" s="139"/>
      <c r="P818" s="142"/>
      <c r="Q818" s="142"/>
      <c r="R818" s="143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3"/>
      <c r="AC818" s="142"/>
      <c r="AD818" s="143"/>
      <c r="AE818" s="142"/>
      <c r="AF818" s="143"/>
    </row>
    <row r="819" spans="1:32" ht="15.75" customHeight="1" x14ac:dyDescent="0.2">
      <c r="A819" s="135"/>
      <c r="B819" s="155"/>
      <c r="C819" s="135"/>
      <c r="D819" s="136"/>
      <c r="E819" s="136"/>
      <c r="F819" s="182"/>
      <c r="G819" s="163"/>
      <c r="H819" s="138"/>
      <c r="I819" s="138"/>
      <c r="J819" s="139"/>
      <c r="K819" s="164"/>
      <c r="L819" s="240"/>
      <c r="M819" s="241"/>
      <c r="N819" s="136"/>
      <c r="O819" s="139"/>
      <c r="P819" s="142"/>
      <c r="Q819" s="142"/>
      <c r="R819" s="143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3"/>
      <c r="AC819" s="142"/>
      <c r="AD819" s="143"/>
      <c r="AE819" s="142"/>
      <c r="AF819" s="143"/>
    </row>
    <row r="820" spans="1:32" ht="15.75" customHeight="1" x14ac:dyDescent="0.2">
      <c r="A820" s="135"/>
      <c r="B820" s="155"/>
      <c r="C820" s="135"/>
      <c r="D820" s="136"/>
      <c r="E820" s="136"/>
      <c r="F820" s="182"/>
      <c r="G820" s="163"/>
      <c r="H820" s="138"/>
      <c r="I820" s="138"/>
      <c r="J820" s="139"/>
      <c r="K820" s="164"/>
      <c r="L820" s="240"/>
      <c r="M820" s="241"/>
      <c r="N820" s="136"/>
      <c r="O820" s="139"/>
      <c r="P820" s="142"/>
      <c r="Q820" s="142"/>
      <c r="R820" s="143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3"/>
      <c r="AC820" s="142"/>
      <c r="AD820" s="143"/>
      <c r="AE820" s="142"/>
      <c r="AF820" s="143"/>
    </row>
    <row r="821" spans="1:32" ht="15.75" customHeight="1" x14ac:dyDescent="0.2">
      <c r="A821" s="135"/>
      <c r="B821" s="155"/>
      <c r="C821" s="135"/>
      <c r="D821" s="136"/>
      <c r="E821" s="136"/>
      <c r="F821" s="182"/>
      <c r="G821" s="163"/>
      <c r="H821" s="138"/>
      <c r="I821" s="138"/>
      <c r="J821" s="139"/>
      <c r="K821" s="164"/>
      <c r="L821" s="240"/>
      <c r="M821" s="241"/>
      <c r="N821" s="136"/>
      <c r="O821" s="139"/>
      <c r="P821" s="142"/>
      <c r="Q821" s="142"/>
      <c r="R821" s="143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3"/>
      <c r="AC821" s="142"/>
      <c r="AD821" s="143"/>
      <c r="AE821" s="142"/>
      <c r="AF821" s="143"/>
    </row>
    <row r="822" spans="1:32" ht="15.75" customHeight="1" x14ac:dyDescent="0.2">
      <c r="A822" s="135"/>
      <c r="B822" s="155"/>
      <c r="C822" s="135"/>
      <c r="D822" s="136"/>
      <c r="E822" s="136"/>
      <c r="F822" s="182"/>
      <c r="G822" s="163"/>
      <c r="H822" s="138"/>
      <c r="I822" s="138"/>
      <c r="J822" s="139"/>
      <c r="K822" s="164"/>
      <c r="L822" s="240"/>
      <c r="M822" s="241"/>
      <c r="N822" s="136"/>
      <c r="O822" s="139"/>
      <c r="P822" s="142"/>
      <c r="Q822" s="142"/>
      <c r="R822" s="143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3"/>
      <c r="AC822" s="142"/>
      <c r="AD822" s="143"/>
      <c r="AE822" s="142"/>
      <c r="AF822" s="143"/>
    </row>
    <row r="823" spans="1:32" ht="15.75" customHeight="1" x14ac:dyDescent="0.2">
      <c r="A823" s="135"/>
      <c r="B823" s="155"/>
      <c r="C823" s="135"/>
      <c r="D823" s="136"/>
      <c r="E823" s="136"/>
      <c r="F823" s="182"/>
      <c r="G823" s="163"/>
      <c r="H823" s="138"/>
      <c r="I823" s="138"/>
      <c r="J823" s="139"/>
      <c r="K823" s="164"/>
      <c r="L823" s="240"/>
      <c r="M823" s="241"/>
      <c r="N823" s="136"/>
      <c r="O823" s="139"/>
      <c r="P823" s="142"/>
      <c r="Q823" s="142"/>
      <c r="R823" s="143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3"/>
      <c r="AC823" s="142"/>
      <c r="AD823" s="143"/>
      <c r="AE823" s="142"/>
      <c r="AF823" s="143"/>
    </row>
    <row r="824" spans="1:32" ht="15.75" customHeight="1" x14ac:dyDescent="0.2">
      <c r="A824" s="135"/>
      <c r="B824" s="155"/>
      <c r="C824" s="135"/>
      <c r="D824" s="136"/>
      <c r="E824" s="136"/>
      <c r="F824" s="182"/>
      <c r="G824" s="163"/>
      <c r="H824" s="138"/>
      <c r="I824" s="138"/>
      <c r="J824" s="139"/>
      <c r="K824" s="164"/>
      <c r="L824" s="240"/>
      <c r="M824" s="241"/>
      <c r="N824" s="136"/>
      <c r="O824" s="139"/>
      <c r="P824" s="142"/>
      <c r="Q824" s="142"/>
      <c r="R824" s="143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3"/>
      <c r="AC824" s="142"/>
      <c r="AD824" s="143"/>
      <c r="AE824" s="142"/>
      <c r="AF824" s="143"/>
    </row>
    <row r="825" spans="1:32" ht="15.75" customHeight="1" x14ac:dyDescent="0.2">
      <c r="A825" s="135"/>
      <c r="B825" s="155"/>
      <c r="C825" s="135"/>
      <c r="D825" s="136"/>
      <c r="E825" s="136"/>
      <c r="F825" s="182"/>
      <c r="G825" s="163"/>
      <c r="H825" s="138"/>
      <c r="I825" s="138"/>
      <c r="J825" s="139"/>
      <c r="K825" s="164"/>
      <c r="L825" s="240"/>
      <c r="M825" s="241"/>
      <c r="N825" s="136"/>
      <c r="O825" s="139"/>
      <c r="P825" s="142"/>
      <c r="Q825" s="142"/>
      <c r="R825" s="143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3"/>
      <c r="AC825" s="142"/>
      <c r="AD825" s="143"/>
      <c r="AE825" s="142"/>
      <c r="AF825" s="143"/>
    </row>
    <row r="826" spans="1:32" ht="15.75" customHeight="1" x14ac:dyDescent="0.2">
      <c r="A826" s="135"/>
      <c r="B826" s="155"/>
      <c r="C826" s="135"/>
      <c r="D826" s="136"/>
      <c r="E826" s="136"/>
      <c r="F826" s="182"/>
      <c r="G826" s="163"/>
      <c r="H826" s="138"/>
      <c r="I826" s="138"/>
      <c r="J826" s="139"/>
      <c r="K826" s="164"/>
      <c r="L826" s="240"/>
      <c r="M826" s="241"/>
      <c r="N826" s="136"/>
      <c r="O826" s="139"/>
      <c r="P826" s="142"/>
      <c r="Q826" s="142"/>
      <c r="R826" s="143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3"/>
      <c r="AC826" s="142"/>
      <c r="AD826" s="143"/>
      <c r="AE826" s="142"/>
      <c r="AF826" s="143"/>
    </row>
    <row r="827" spans="1:32" ht="15.75" customHeight="1" x14ac:dyDescent="0.2">
      <c r="A827" s="135"/>
      <c r="B827" s="155"/>
      <c r="C827" s="135"/>
      <c r="D827" s="136"/>
      <c r="E827" s="136"/>
      <c r="F827" s="182"/>
      <c r="G827" s="163"/>
      <c r="H827" s="138"/>
      <c r="I827" s="138"/>
      <c r="J827" s="139"/>
      <c r="K827" s="164"/>
      <c r="L827" s="240"/>
      <c r="M827" s="241"/>
      <c r="N827" s="136"/>
      <c r="O827" s="139"/>
      <c r="P827" s="142"/>
      <c r="Q827" s="142"/>
      <c r="R827" s="143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3"/>
      <c r="AC827" s="142"/>
      <c r="AD827" s="143"/>
      <c r="AE827" s="142"/>
      <c r="AF827" s="143"/>
    </row>
    <row r="828" spans="1:32" ht="15.75" customHeight="1" x14ac:dyDescent="0.2">
      <c r="A828" s="135"/>
      <c r="B828" s="155"/>
      <c r="C828" s="135"/>
      <c r="D828" s="136"/>
      <c r="E828" s="136"/>
      <c r="F828" s="182"/>
      <c r="G828" s="163"/>
      <c r="H828" s="138"/>
      <c r="I828" s="138"/>
      <c r="J828" s="139"/>
      <c r="K828" s="164"/>
      <c r="L828" s="240"/>
      <c r="M828" s="241"/>
      <c r="N828" s="136"/>
      <c r="O828" s="139"/>
      <c r="P828" s="142"/>
      <c r="Q828" s="142"/>
      <c r="R828" s="143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3"/>
      <c r="AC828" s="142"/>
      <c r="AD828" s="143"/>
      <c r="AE828" s="142"/>
      <c r="AF828" s="143"/>
    </row>
    <row r="829" spans="1:32" ht="15.75" customHeight="1" x14ac:dyDescent="0.2">
      <c r="A829" s="135"/>
      <c r="B829" s="155"/>
      <c r="C829" s="135"/>
      <c r="D829" s="136"/>
      <c r="E829" s="136"/>
      <c r="F829" s="182"/>
      <c r="G829" s="163"/>
      <c r="H829" s="138"/>
      <c r="I829" s="138"/>
      <c r="J829" s="139"/>
      <c r="K829" s="164"/>
      <c r="L829" s="240"/>
      <c r="M829" s="241"/>
      <c r="N829" s="136"/>
      <c r="O829" s="139"/>
      <c r="P829" s="142"/>
      <c r="Q829" s="142"/>
      <c r="R829" s="143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3"/>
      <c r="AC829" s="142"/>
      <c r="AD829" s="143"/>
      <c r="AE829" s="142"/>
      <c r="AF829" s="143"/>
    </row>
    <row r="830" spans="1:32" ht="15.75" customHeight="1" x14ac:dyDescent="0.2">
      <c r="A830" s="135"/>
      <c r="B830" s="155"/>
      <c r="C830" s="135"/>
      <c r="D830" s="136"/>
      <c r="E830" s="136"/>
      <c r="F830" s="182"/>
      <c r="G830" s="163"/>
      <c r="H830" s="138"/>
      <c r="I830" s="138"/>
      <c r="J830" s="139"/>
      <c r="K830" s="164"/>
      <c r="L830" s="240"/>
      <c r="M830" s="241"/>
      <c r="N830" s="136"/>
      <c r="O830" s="139"/>
      <c r="P830" s="142"/>
      <c r="Q830" s="142"/>
      <c r="R830" s="143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3"/>
      <c r="AC830" s="142"/>
      <c r="AD830" s="143"/>
      <c r="AE830" s="142"/>
      <c r="AF830" s="143"/>
    </row>
    <row r="831" spans="1:32" ht="15.75" customHeight="1" x14ac:dyDescent="0.2">
      <c r="A831" s="135"/>
      <c r="B831" s="155"/>
      <c r="C831" s="135"/>
      <c r="D831" s="136"/>
      <c r="E831" s="136"/>
      <c r="F831" s="182"/>
      <c r="G831" s="163"/>
      <c r="H831" s="138"/>
      <c r="I831" s="138"/>
      <c r="J831" s="139"/>
      <c r="K831" s="164"/>
      <c r="L831" s="240"/>
      <c r="M831" s="241"/>
      <c r="N831" s="136"/>
      <c r="O831" s="139"/>
      <c r="P831" s="142"/>
      <c r="Q831" s="142"/>
      <c r="R831" s="143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3"/>
      <c r="AC831" s="142"/>
      <c r="AD831" s="143"/>
      <c r="AE831" s="142"/>
      <c r="AF831" s="143"/>
    </row>
    <row r="832" spans="1:32" ht="15.75" customHeight="1" x14ac:dyDescent="0.2">
      <c r="A832" s="135"/>
      <c r="B832" s="155"/>
      <c r="C832" s="135"/>
      <c r="D832" s="136"/>
      <c r="E832" s="136"/>
      <c r="F832" s="182"/>
      <c r="G832" s="163"/>
      <c r="H832" s="138"/>
      <c r="I832" s="138"/>
      <c r="J832" s="139"/>
      <c r="K832" s="164"/>
      <c r="L832" s="240"/>
      <c r="M832" s="241"/>
      <c r="N832" s="136"/>
      <c r="O832" s="139"/>
      <c r="P832" s="142"/>
      <c r="Q832" s="142"/>
      <c r="R832" s="143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3"/>
      <c r="AC832" s="142"/>
      <c r="AD832" s="143"/>
      <c r="AE832" s="142"/>
      <c r="AF832" s="143"/>
    </row>
    <row r="833" spans="1:32" ht="15.75" customHeight="1" x14ac:dyDescent="0.2">
      <c r="A833" s="135"/>
      <c r="B833" s="155"/>
      <c r="C833" s="135"/>
      <c r="D833" s="136"/>
      <c r="E833" s="136"/>
      <c r="F833" s="182"/>
      <c r="G833" s="163"/>
      <c r="H833" s="138"/>
      <c r="I833" s="138"/>
      <c r="J833" s="139"/>
      <c r="K833" s="164"/>
      <c r="L833" s="240"/>
      <c r="M833" s="241"/>
      <c r="N833" s="136"/>
      <c r="O833" s="139"/>
      <c r="P833" s="142"/>
      <c r="Q833" s="142"/>
      <c r="R833" s="143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3"/>
      <c r="AC833" s="142"/>
      <c r="AD833" s="143"/>
      <c r="AE833" s="142"/>
      <c r="AF833" s="143"/>
    </row>
    <row r="834" spans="1:32" ht="15.75" customHeight="1" x14ac:dyDescent="0.2">
      <c r="A834" s="135"/>
      <c r="B834" s="155"/>
      <c r="C834" s="135"/>
      <c r="D834" s="136"/>
      <c r="E834" s="136"/>
      <c r="F834" s="182"/>
      <c r="G834" s="163"/>
      <c r="H834" s="138"/>
      <c r="I834" s="138"/>
      <c r="J834" s="139"/>
      <c r="K834" s="164"/>
      <c r="L834" s="240"/>
      <c r="M834" s="241"/>
      <c r="N834" s="136"/>
      <c r="O834" s="139"/>
      <c r="P834" s="142"/>
      <c r="Q834" s="142"/>
      <c r="R834" s="143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3"/>
      <c r="AC834" s="142"/>
      <c r="AD834" s="143"/>
      <c r="AE834" s="142"/>
      <c r="AF834" s="143"/>
    </row>
    <row r="835" spans="1:32" ht="15.75" customHeight="1" x14ac:dyDescent="0.2">
      <c r="A835" s="135"/>
      <c r="B835" s="155"/>
      <c r="C835" s="135"/>
      <c r="D835" s="136"/>
      <c r="E835" s="136"/>
      <c r="F835" s="182"/>
      <c r="G835" s="163"/>
      <c r="H835" s="138"/>
      <c r="I835" s="138"/>
      <c r="J835" s="139"/>
      <c r="K835" s="164"/>
      <c r="L835" s="240"/>
      <c r="M835" s="241"/>
      <c r="N835" s="136"/>
      <c r="O835" s="139"/>
      <c r="P835" s="142"/>
      <c r="Q835" s="142"/>
      <c r="R835" s="143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3"/>
      <c r="AC835" s="142"/>
      <c r="AD835" s="143"/>
      <c r="AE835" s="142"/>
      <c r="AF835" s="143"/>
    </row>
    <row r="836" spans="1:32" ht="15.75" customHeight="1" x14ac:dyDescent="0.2">
      <c r="A836" s="135"/>
      <c r="B836" s="155"/>
      <c r="C836" s="135"/>
      <c r="D836" s="136"/>
      <c r="E836" s="136"/>
      <c r="F836" s="182"/>
      <c r="G836" s="163"/>
      <c r="H836" s="138"/>
      <c r="I836" s="138"/>
      <c r="J836" s="139"/>
      <c r="K836" s="164"/>
      <c r="L836" s="240"/>
      <c r="M836" s="241"/>
      <c r="N836" s="136"/>
      <c r="O836" s="139"/>
      <c r="P836" s="142"/>
      <c r="Q836" s="142"/>
      <c r="R836" s="143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3"/>
      <c r="AC836" s="142"/>
      <c r="AD836" s="143"/>
      <c r="AE836" s="142"/>
      <c r="AF836" s="143"/>
    </row>
    <row r="837" spans="1:32" ht="15.75" customHeight="1" x14ac:dyDescent="0.2">
      <c r="A837" s="135"/>
      <c r="B837" s="155"/>
      <c r="C837" s="135"/>
      <c r="D837" s="136"/>
      <c r="E837" s="136"/>
      <c r="F837" s="182"/>
      <c r="G837" s="163"/>
      <c r="H837" s="138"/>
      <c r="I837" s="138"/>
      <c r="J837" s="139"/>
      <c r="K837" s="164"/>
      <c r="L837" s="240"/>
      <c r="M837" s="241"/>
      <c r="N837" s="136"/>
      <c r="O837" s="139"/>
      <c r="P837" s="142"/>
      <c r="Q837" s="142"/>
      <c r="R837" s="143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3"/>
      <c r="AC837" s="142"/>
      <c r="AD837" s="143"/>
      <c r="AE837" s="142"/>
      <c r="AF837" s="143"/>
    </row>
    <row r="838" spans="1:32" ht="15.75" customHeight="1" x14ac:dyDescent="0.2">
      <c r="A838" s="135"/>
      <c r="B838" s="155"/>
      <c r="C838" s="135"/>
      <c r="D838" s="136"/>
      <c r="E838" s="136"/>
      <c r="F838" s="182"/>
      <c r="G838" s="163"/>
      <c r="H838" s="138"/>
      <c r="I838" s="138"/>
      <c r="J838" s="139"/>
      <c r="K838" s="164"/>
      <c r="L838" s="240"/>
      <c r="M838" s="241"/>
      <c r="N838" s="136"/>
      <c r="O838" s="139"/>
      <c r="P838" s="142"/>
      <c r="Q838" s="142"/>
      <c r="R838" s="143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3"/>
      <c r="AC838" s="142"/>
      <c r="AD838" s="143"/>
      <c r="AE838" s="142"/>
      <c r="AF838" s="143"/>
    </row>
    <row r="839" spans="1:32" ht="15.75" customHeight="1" x14ac:dyDescent="0.2">
      <c r="A839" s="135"/>
      <c r="B839" s="155"/>
      <c r="C839" s="135"/>
      <c r="D839" s="136"/>
      <c r="E839" s="136"/>
      <c r="F839" s="182"/>
      <c r="G839" s="163"/>
      <c r="H839" s="138"/>
      <c r="I839" s="138"/>
      <c r="J839" s="139"/>
      <c r="K839" s="164"/>
      <c r="L839" s="240"/>
      <c r="M839" s="241"/>
      <c r="N839" s="136"/>
      <c r="O839" s="139"/>
      <c r="P839" s="142"/>
      <c r="Q839" s="142"/>
      <c r="R839" s="143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3"/>
      <c r="AC839" s="142"/>
      <c r="AD839" s="143"/>
      <c r="AE839" s="142"/>
      <c r="AF839" s="143"/>
    </row>
    <row r="840" spans="1:32" ht="15.75" customHeight="1" x14ac:dyDescent="0.2">
      <c r="A840" s="135"/>
      <c r="B840" s="155"/>
      <c r="C840" s="135"/>
      <c r="D840" s="136"/>
      <c r="E840" s="136"/>
      <c r="F840" s="182"/>
      <c r="G840" s="163"/>
      <c r="H840" s="138"/>
      <c r="I840" s="138"/>
      <c r="J840" s="139"/>
      <c r="K840" s="164"/>
      <c r="L840" s="240"/>
      <c r="M840" s="241"/>
      <c r="N840" s="136"/>
      <c r="O840" s="139"/>
      <c r="P840" s="142"/>
      <c r="Q840" s="142"/>
      <c r="R840" s="143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3"/>
      <c r="AC840" s="142"/>
      <c r="AD840" s="143"/>
      <c r="AE840" s="142"/>
      <c r="AF840" s="143"/>
    </row>
    <row r="841" spans="1:32" ht="15.75" customHeight="1" x14ac:dyDescent="0.2">
      <c r="A841" s="135"/>
      <c r="B841" s="155"/>
      <c r="C841" s="135"/>
      <c r="D841" s="136"/>
      <c r="E841" s="136"/>
      <c r="F841" s="182"/>
      <c r="G841" s="163"/>
      <c r="H841" s="138"/>
      <c r="I841" s="138"/>
      <c r="J841" s="139"/>
      <c r="K841" s="164"/>
      <c r="L841" s="240"/>
      <c r="M841" s="241"/>
      <c r="N841" s="136"/>
      <c r="O841" s="139"/>
      <c r="P841" s="142"/>
      <c r="Q841" s="142"/>
      <c r="R841" s="143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3"/>
      <c r="AC841" s="142"/>
      <c r="AD841" s="143"/>
      <c r="AE841" s="142"/>
      <c r="AF841" s="143"/>
    </row>
    <row r="842" spans="1:32" ht="15.75" customHeight="1" x14ac:dyDescent="0.2">
      <c r="A842" s="135"/>
      <c r="B842" s="155"/>
      <c r="C842" s="135"/>
      <c r="D842" s="136"/>
      <c r="E842" s="136"/>
      <c r="F842" s="182"/>
      <c r="G842" s="163"/>
      <c r="H842" s="138"/>
      <c r="I842" s="138"/>
      <c r="J842" s="139"/>
      <c r="K842" s="164"/>
      <c r="L842" s="240"/>
      <c r="M842" s="241"/>
      <c r="N842" s="136"/>
      <c r="O842" s="139"/>
      <c r="P842" s="142"/>
      <c r="Q842" s="142"/>
      <c r="R842" s="143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3"/>
      <c r="AC842" s="142"/>
      <c r="AD842" s="143"/>
      <c r="AE842" s="142"/>
      <c r="AF842" s="143"/>
    </row>
    <row r="843" spans="1:32" ht="15.75" customHeight="1" x14ac:dyDescent="0.2">
      <c r="A843" s="135"/>
      <c r="B843" s="155"/>
      <c r="C843" s="135"/>
      <c r="D843" s="136"/>
      <c r="E843" s="136"/>
      <c r="F843" s="182"/>
      <c r="G843" s="163"/>
      <c r="H843" s="138"/>
      <c r="I843" s="138"/>
      <c r="J843" s="139"/>
      <c r="K843" s="164"/>
      <c r="L843" s="240"/>
      <c r="M843" s="241"/>
      <c r="N843" s="136"/>
      <c r="O843" s="139"/>
      <c r="P843" s="142"/>
      <c r="Q843" s="142"/>
      <c r="R843" s="143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3"/>
      <c r="AC843" s="142"/>
      <c r="AD843" s="143"/>
      <c r="AE843" s="142"/>
      <c r="AF843" s="143"/>
    </row>
    <row r="844" spans="1:32" ht="15.75" customHeight="1" x14ac:dyDescent="0.2">
      <c r="A844" s="135"/>
      <c r="B844" s="155"/>
      <c r="C844" s="135"/>
      <c r="D844" s="136"/>
      <c r="E844" s="136"/>
      <c r="F844" s="182"/>
      <c r="G844" s="163"/>
      <c r="H844" s="138"/>
      <c r="I844" s="138"/>
      <c r="J844" s="139"/>
      <c r="K844" s="164"/>
      <c r="L844" s="240"/>
      <c r="M844" s="241"/>
      <c r="N844" s="136"/>
      <c r="O844" s="139"/>
      <c r="P844" s="142"/>
      <c r="Q844" s="142"/>
      <c r="R844" s="143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3"/>
      <c r="AC844" s="142"/>
      <c r="AD844" s="143"/>
      <c r="AE844" s="142"/>
      <c r="AF844" s="143"/>
    </row>
    <row r="845" spans="1:32" ht="15.75" customHeight="1" x14ac:dyDescent="0.2">
      <c r="A845" s="135"/>
      <c r="B845" s="155"/>
      <c r="C845" s="135"/>
      <c r="D845" s="136"/>
      <c r="E845" s="136"/>
      <c r="F845" s="182"/>
      <c r="G845" s="163"/>
      <c r="H845" s="138"/>
      <c r="I845" s="138"/>
      <c r="J845" s="139"/>
      <c r="K845" s="164"/>
      <c r="L845" s="240"/>
      <c r="M845" s="241"/>
      <c r="N845" s="136"/>
      <c r="O845" s="139"/>
      <c r="P845" s="142"/>
      <c r="Q845" s="142"/>
      <c r="R845" s="143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3"/>
      <c r="AC845" s="142"/>
      <c r="AD845" s="143"/>
      <c r="AE845" s="142"/>
      <c r="AF845" s="143"/>
    </row>
    <row r="846" spans="1:32" ht="15.75" customHeight="1" x14ac:dyDescent="0.2">
      <c r="A846" s="135"/>
      <c r="B846" s="155"/>
      <c r="C846" s="135"/>
      <c r="D846" s="136"/>
      <c r="E846" s="136"/>
      <c r="F846" s="182"/>
      <c r="G846" s="163"/>
      <c r="H846" s="138"/>
      <c r="I846" s="138"/>
      <c r="J846" s="139"/>
      <c r="K846" s="164"/>
      <c r="L846" s="240"/>
      <c r="M846" s="241"/>
      <c r="N846" s="136"/>
      <c r="O846" s="139"/>
      <c r="P846" s="142"/>
      <c r="Q846" s="142"/>
      <c r="R846" s="143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3"/>
      <c r="AC846" s="142"/>
      <c r="AD846" s="143"/>
      <c r="AE846" s="142"/>
      <c r="AF846" s="143"/>
    </row>
    <row r="847" spans="1:32" ht="15.75" customHeight="1" x14ac:dyDescent="0.2">
      <c r="A847" s="135"/>
      <c r="B847" s="155"/>
      <c r="C847" s="135"/>
      <c r="D847" s="136"/>
      <c r="E847" s="136"/>
      <c r="F847" s="182"/>
      <c r="G847" s="163"/>
      <c r="H847" s="138"/>
      <c r="I847" s="138"/>
      <c r="J847" s="139"/>
      <c r="K847" s="164"/>
      <c r="L847" s="240"/>
      <c r="M847" s="241"/>
      <c r="N847" s="136"/>
      <c r="O847" s="139"/>
      <c r="P847" s="142"/>
      <c r="Q847" s="142"/>
      <c r="R847" s="143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3"/>
      <c r="AC847" s="142"/>
      <c r="AD847" s="143"/>
      <c r="AE847" s="142"/>
      <c r="AF847" s="143"/>
    </row>
    <row r="848" spans="1:32" ht="15.75" customHeight="1" x14ac:dyDescent="0.2">
      <c r="A848" s="135"/>
      <c r="B848" s="155"/>
      <c r="C848" s="135"/>
      <c r="D848" s="136"/>
      <c r="E848" s="136"/>
      <c r="F848" s="182"/>
      <c r="G848" s="163"/>
      <c r="H848" s="138"/>
      <c r="I848" s="138"/>
      <c r="J848" s="139"/>
      <c r="K848" s="164"/>
      <c r="L848" s="240"/>
      <c r="M848" s="241"/>
      <c r="N848" s="136"/>
      <c r="O848" s="139"/>
      <c r="P848" s="142"/>
      <c r="Q848" s="142"/>
      <c r="R848" s="143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3"/>
      <c r="AC848" s="142"/>
      <c r="AD848" s="143"/>
      <c r="AE848" s="142"/>
      <c r="AF848" s="143"/>
    </row>
    <row r="849" spans="1:32" ht="15.75" customHeight="1" x14ac:dyDescent="0.2">
      <c r="A849" s="135"/>
      <c r="B849" s="155"/>
      <c r="C849" s="135"/>
      <c r="D849" s="136"/>
      <c r="E849" s="136"/>
      <c r="F849" s="182"/>
      <c r="G849" s="163"/>
      <c r="H849" s="138"/>
      <c r="I849" s="138"/>
      <c r="J849" s="139"/>
      <c r="K849" s="164"/>
      <c r="L849" s="240"/>
      <c r="M849" s="241"/>
      <c r="N849" s="136"/>
      <c r="O849" s="139"/>
      <c r="P849" s="142"/>
      <c r="Q849" s="142"/>
      <c r="R849" s="143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3"/>
      <c r="AC849" s="142"/>
      <c r="AD849" s="143"/>
      <c r="AE849" s="142"/>
      <c r="AF849" s="143"/>
    </row>
    <row r="850" spans="1:32" ht="15.75" customHeight="1" x14ac:dyDescent="0.2">
      <c r="A850" s="135"/>
      <c r="B850" s="155"/>
      <c r="C850" s="135"/>
      <c r="D850" s="136"/>
      <c r="E850" s="136"/>
      <c r="F850" s="182"/>
      <c r="G850" s="163"/>
      <c r="H850" s="138"/>
      <c r="I850" s="138"/>
      <c r="J850" s="139"/>
      <c r="K850" s="164"/>
      <c r="L850" s="240"/>
      <c r="M850" s="241"/>
      <c r="N850" s="136"/>
      <c r="O850" s="139"/>
      <c r="P850" s="142"/>
      <c r="Q850" s="142"/>
      <c r="R850" s="143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3"/>
      <c r="AC850" s="142"/>
      <c r="AD850" s="143"/>
      <c r="AE850" s="142"/>
      <c r="AF850" s="143"/>
    </row>
    <row r="851" spans="1:32" ht="15.75" customHeight="1" x14ac:dyDescent="0.2">
      <c r="A851" s="135"/>
      <c r="B851" s="155"/>
      <c r="C851" s="135"/>
      <c r="D851" s="136"/>
      <c r="E851" s="136"/>
      <c r="F851" s="182"/>
      <c r="G851" s="163"/>
      <c r="H851" s="138"/>
      <c r="I851" s="138"/>
      <c r="J851" s="139"/>
      <c r="K851" s="164"/>
      <c r="L851" s="240"/>
      <c r="M851" s="241"/>
      <c r="N851" s="136"/>
      <c r="O851" s="139"/>
      <c r="P851" s="142"/>
      <c r="Q851" s="142"/>
      <c r="R851" s="143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3"/>
      <c r="AC851" s="142"/>
      <c r="AD851" s="143"/>
      <c r="AE851" s="142"/>
      <c r="AF851" s="143"/>
    </row>
    <row r="852" spans="1:32" ht="15.75" customHeight="1" x14ac:dyDescent="0.2">
      <c r="A852" s="135"/>
      <c r="B852" s="155"/>
      <c r="C852" s="135"/>
      <c r="D852" s="136"/>
      <c r="E852" s="136"/>
      <c r="F852" s="182"/>
      <c r="G852" s="163"/>
      <c r="H852" s="138"/>
      <c r="I852" s="138"/>
      <c r="J852" s="139"/>
      <c r="K852" s="164"/>
      <c r="L852" s="240"/>
      <c r="M852" s="241"/>
      <c r="N852" s="136"/>
      <c r="O852" s="139"/>
      <c r="P852" s="142"/>
      <c r="Q852" s="142"/>
      <c r="R852" s="143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3"/>
      <c r="AC852" s="142"/>
      <c r="AD852" s="143"/>
      <c r="AE852" s="142"/>
      <c r="AF852" s="143"/>
    </row>
    <row r="853" spans="1:32" ht="15.75" customHeight="1" x14ac:dyDescent="0.2">
      <c r="A853" s="135"/>
      <c r="B853" s="155"/>
      <c r="C853" s="135"/>
      <c r="D853" s="136"/>
      <c r="E853" s="136"/>
      <c r="F853" s="182"/>
      <c r="G853" s="163"/>
      <c r="H853" s="138"/>
      <c r="I853" s="138"/>
      <c r="J853" s="139"/>
      <c r="K853" s="164"/>
      <c r="L853" s="240"/>
      <c r="M853" s="241"/>
      <c r="N853" s="136"/>
      <c r="O853" s="139"/>
      <c r="P853" s="142"/>
      <c r="Q853" s="142"/>
      <c r="R853" s="143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3"/>
      <c r="AC853" s="142"/>
      <c r="AD853" s="143"/>
      <c r="AE853" s="142"/>
      <c r="AF853" s="143"/>
    </row>
    <row r="854" spans="1:32" ht="15.75" customHeight="1" x14ac:dyDescent="0.2">
      <c r="A854" s="135"/>
      <c r="B854" s="155"/>
      <c r="C854" s="135"/>
      <c r="D854" s="136"/>
      <c r="E854" s="136"/>
      <c r="F854" s="182"/>
      <c r="G854" s="163"/>
      <c r="H854" s="138"/>
      <c r="I854" s="138"/>
      <c r="J854" s="139"/>
      <c r="K854" s="164"/>
      <c r="L854" s="240"/>
      <c r="M854" s="241"/>
      <c r="N854" s="136"/>
      <c r="O854" s="139"/>
      <c r="P854" s="142"/>
      <c r="Q854" s="142"/>
      <c r="R854" s="143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3"/>
      <c r="AC854" s="142"/>
      <c r="AD854" s="143"/>
      <c r="AE854" s="142"/>
      <c r="AF854" s="143"/>
    </row>
    <row r="855" spans="1:32" ht="15.75" customHeight="1" x14ac:dyDescent="0.2">
      <c r="A855" s="135"/>
      <c r="B855" s="155"/>
      <c r="C855" s="135"/>
      <c r="D855" s="136"/>
      <c r="E855" s="136"/>
      <c r="F855" s="182"/>
      <c r="G855" s="163"/>
      <c r="H855" s="138"/>
      <c r="I855" s="138"/>
      <c r="J855" s="139"/>
      <c r="K855" s="164"/>
      <c r="L855" s="240"/>
      <c r="M855" s="241"/>
      <c r="N855" s="136"/>
      <c r="O855" s="139"/>
      <c r="P855" s="142"/>
      <c r="Q855" s="142"/>
      <c r="R855" s="143"/>
      <c r="S855" s="142"/>
      <c r="T855" s="142"/>
      <c r="U855" s="142"/>
      <c r="V855" s="142"/>
      <c r="W855" s="142"/>
      <c r="X855" s="142"/>
      <c r="Y855" s="142"/>
      <c r="Z855" s="142"/>
      <c r="AA855" s="142"/>
      <c r="AB855" s="143"/>
      <c r="AC855" s="142"/>
      <c r="AD855" s="143"/>
      <c r="AE855" s="142"/>
      <c r="AF855" s="143"/>
    </row>
    <row r="856" spans="1:32" ht="15.75" customHeight="1" x14ac:dyDescent="0.2">
      <c r="A856" s="135"/>
      <c r="B856" s="155"/>
      <c r="C856" s="135"/>
      <c r="D856" s="136"/>
      <c r="E856" s="136"/>
      <c r="F856" s="182"/>
      <c r="G856" s="163"/>
      <c r="H856" s="138"/>
      <c r="I856" s="138"/>
      <c r="J856" s="139"/>
      <c r="K856" s="164"/>
      <c r="L856" s="240"/>
      <c r="M856" s="241"/>
      <c r="N856" s="136"/>
      <c r="O856" s="139"/>
      <c r="P856" s="142"/>
      <c r="Q856" s="142"/>
      <c r="R856" s="143"/>
      <c r="S856" s="142"/>
      <c r="T856" s="142"/>
      <c r="U856" s="142"/>
      <c r="V856" s="142"/>
      <c r="W856" s="142"/>
      <c r="X856" s="142"/>
      <c r="Y856" s="142"/>
      <c r="Z856" s="142"/>
      <c r="AA856" s="142"/>
      <c r="AB856" s="143"/>
      <c r="AC856" s="142"/>
      <c r="AD856" s="143"/>
      <c r="AE856" s="142"/>
      <c r="AF856" s="143"/>
    </row>
    <row r="857" spans="1:32" ht="15.75" customHeight="1" x14ac:dyDescent="0.2">
      <c r="A857" s="135"/>
      <c r="B857" s="155"/>
      <c r="C857" s="135"/>
      <c r="D857" s="136"/>
      <c r="E857" s="136"/>
      <c r="F857" s="182"/>
      <c r="G857" s="163"/>
      <c r="H857" s="138"/>
      <c r="I857" s="138"/>
      <c r="J857" s="139"/>
      <c r="K857" s="164"/>
      <c r="L857" s="240"/>
      <c r="M857" s="241"/>
      <c r="N857" s="136"/>
      <c r="O857" s="139"/>
      <c r="P857" s="142"/>
      <c r="Q857" s="142"/>
      <c r="R857" s="143"/>
      <c r="S857" s="142"/>
      <c r="T857" s="142"/>
      <c r="U857" s="142"/>
      <c r="V857" s="142"/>
      <c r="W857" s="142"/>
      <c r="X857" s="142"/>
      <c r="Y857" s="142"/>
      <c r="Z857" s="142"/>
      <c r="AA857" s="142"/>
      <c r="AB857" s="143"/>
      <c r="AC857" s="142"/>
      <c r="AD857" s="143"/>
      <c r="AE857" s="142"/>
      <c r="AF857" s="143"/>
    </row>
    <row r="858" spans="1:32" ht="15.75" customHeight="1" x14ac:dyDescent="0.2">
      <c r="A858" s="135"/>
      <c r="B858" s="155"/>
      <c r="C858" s="135"/>
      <c r="D858" s="136"/>
      <c r="E858" s="136"/>
      <c r="F858" s="182"/>
      <c r="G858" s="163"/>
      <c r="H858" s="138"/>
      <c r="I858" s="138"/>
      <c r="J858" s="139"/>
      <c r="K858" s="164"/>
      <c r="L858" s="240"/>
      <c r="M858" s="241"/>
      <c r="N858" s="136"/>
      <c r="O858" s="139"/>
      <c r="P858" s="142"/>
      <c r="Q858" s="142"/>
      <c r="R858" s="143"/>
      <c r="S858" s="142"/>
      <c r="T858" s="142"/>
      <c r="U858" s="142"/>
      <c r="V858" s="142"/>
      <c r="W858" s="142"/>
      <c r="X858" s="142"/>
      <c r="Y858" s="142"/>
      <c r="Z858" s="142"/>
      <c r="AA858" s="142"/>
      <c r="AB858" s="143"/>
      <c r="AC858" s="142"/>
      <c r="AD858" s="143"/>
      <c r="AE858" s="142"/>
      <c r="AF858" s="143"/>
    </row>
    <row r="859" spans="1:32" ht="15.75" customHeight="1" x14ac:dyDescent="0.2">
      <c r="A859" s="135"/>
      <c r="B859" s="155"/>
      <c r="C859" s="135"/>
      <c r="D859" s="136"/>
      <c r="E859" s="136"/>
      <c r="F859" s="182"/>
      <c r="G859" s="163"/>
      <c r="H859" s="138"/>
      <c r="I859" s="138"/>
      <c r="J859" s="139"/>
      <c r="K859" s="164"/>
      <c r="L859" s="240"/>
      <c r="M859" s="241"/>
      <c r="N859" s="136"/>
      <c r="O859" s="139"/>
      <c r="P859" s="142"/>
      <c r="Q859" s="142"/>
      <c r="R859" s="143"/>
      <c r="S859" s="142"/>
      <c r="T859" s="142"/>
      <c r="U859" s="142"/>
      <c r="V859" s="142"/>
      <c r="W859" s="142"/>
      <c r="X859" s="142"/>
      <c r="Y859" s="142"/>
      <c r="Z859" s="142"/>
      <c r="AA859" s="142"/>
      <c r="AB859" s="143"/>
      <c r="AC859" s="142"/>
      <c r="AD859" s="143"/>
      <c r="AE859" s="142"/>
      <c r="AF859" s="143"/>
    </row>
    <row r="860" spans="1:32" ht="15.75" customHeight="1" x14ac:dyDescent="0.2">
      <c r="A860" s="135"/>
      <c r="B860" s="155"/>
      <c r="C860" s="135"/>
      <c r="D860" s="136"/>
      <c r="E860" s="136"/>
      <c r="F860" s="182"/>
      <c r="G860" s="163"/>
      <c r="H860" s="138"/>
      <c r="I860" s="138"/>
      <c r="J860" s="139"/>
      <c r="K860" s="164"/>
      <c r="L860" s="240"/>
      <c r="M860" s="241"/>
      <c r="N860" s="136"/>
      <c r="O860" s="139"/>
      <c r="P860" s="142"/>
      <c r="Q860" s="142"/>
      <c r="R860" s="143"/>
      <c r="S860" s="142"/>
      <c r="T860" s="142"/>
      <c r="U860" s="142"/>
      <c r="V860" s="142"/>
      <c r="W860" s="142"/>
      <c r="X860" s="142"/>
      <c r="Y860" s="142"/>
      <c r="Z860" s="142"/>
      <c r="AA860" s="142"/>
      <c r="AB860" s="143"/>
      <c r="AC860" s="142"/>
      <c r="AD860" s="143"/>
      <c r="AE860" s="142"/>
      <c r="AF860" s="143"/>
    </row>
    <row r="861" spans="1:32" ht="15.75" customHeight="1" x14ac:dyDescent="0.2">
      <c r="A861" s="135"/>
      <c r="B861" s="155"/>
      <c r="C861" s="135"/>
      <c r="D861" s="136"/>
      <c r="E861" s="136"/>
      <c r="F861" s="182"/>
      <c r="G861" s="163"/>
      <c r="H861" s="138"/>
      <c r="I861" s="138"/>
      <c r="J861" s="139"/>
      <c r="K861" s="164"/>
      <c r="L861" s="240"/>
      <c r="M861" s="241"/>
      <c r="N861" s="136"/>
      <c r="O861" s="139"/>
      <c r="P861" s="142"/>
      <c r="Q861" s="142"/>
      <c r="R861" s="143"/>
      <c r="S861" s="142"/>
      <c r="T861" s="142"/>
      <c r="U861" s="142"/>
      <c r="V861" s="142"/>
      <c r="W861" s="142"/>
      <c r="X861" s="142"/>
      <c r="Y861" s="142"/>
      <c r="Z861" s="142"/>
      <c r="AA861" s="142"/>
      <c r="AB861" s="143"/>
      <c r="AC861" s="142"/>
      <c r="AD861" s="143"/>
      <c r="AE861" s="142"/>
      <c r="AF861" s="143"/>
    </row>
    <row r="862" spans="1:32" ht="15.75" customHeight="1" x14ac:dyDescent="0.2">
      <c r="A862" s="135"/>
      <c r="B862" s="155"/>
      <c r="C862" s="135"/>
      <c r="D862" s="136"/>
      <c r="E862" s="136"/>
      <c r="F862" s="182"/>
      <c r="G862" s="163"/>
      <c r="H862" s="138"/>
      <c r="I862" s="138"/>
      <c r="J862" s="139"/>
      <c r="K862" s="164"/>
      <c r="L862" s="240"/>
      <c r="M862" s="241"/>
      <c r="N862" s="136"/>
      <c r="O862" s="139"/>
      <c r="P862" s="142"/>
      <c r="Q862" s="142"/>
      <c r="R862" s="143"/>
      <c r="S862" s="142"/>
      <c r="T862" s="142"/>
      <c r="U862" s="142"/>
      <c r="V862" s="142"/>
      <c r="W862" s="142"/>
      <c r="X862" s="142"/>
      <c r="Y862" s="142"/>
      <c r="Z862" s="142"/>
      <c r="AA862" s="142"/>
      <c r="AB862" s="143"/>
      <c r="AC862" s="142"/>
      <c r="AD862" s="143"/>
      <c r="AE862" s="142"/>
      <c r="AF862" s="143"/>
    </row>
    <row r="863" spans="1:32" ht="15.75" customHeight="1" x14ac:dyDescent="0.2">
      <c r="A863" s="135"/>
      <c r="B863" s="155"/>
      <c r="C863" s="135"/>
      <c r="D863" s="136"/>
      <c r="E863" s="136"/>
      <c r="F863" s="182"/>
      <c r="G863" s="163"/>
      <c r="H863" s="138"/>
      <c r="I863" s="138"/>
      <c r="J863" s="139"/>
      <c r="K863" s="164"/>
      <c r="L863" s="240"/>
      <c r="M863" s="241"/>
      <c r="N863" s="136"/>
      <c r="O863" s="139"/>
      <c r="P863" s="142"/>
      <c r="Q863" s="142"/>
      <c r="R863" s="143"/>
      <c r="S863" s="142"/>
      <c r="T863" s="142"/>
      <c r="U863" s="142"/>
      <c r="V863" s="142"/>
      <c r="W863" s="142"/>
      <c r="X863" s="142"/>
      <c r="Y863" s="142"/>
      <c r="Z863" s="142"/>
      <c r="AA863" s="142"/>
      <c r="AB863" s="143"/>
      <c r="AC863" s="142"/>
      <c r="AD863" s="143"/>
      <c r="AE863" s="142"/>
      <c r="AF863" s="143"/>
    </row>
    <row r="864" spans="1:32" ht="15.75" customHeight="1" x14ac:dyDescent="0.2">
      <c r="A864" s="135"/>
      <c r="B864" s="155"/>
      <c r="C864" s="135"/>
      <c r="D864" s="136"/>
      <c r="E864" s="136"/>
      <c r="F864" s="182"/>
      <c r="G864" s="163"/>
      <c r="H864" s="138"/>
      <c r="I864" s="138"/>
      <c r="J864" s="139"/>
      <c r="K864" s="164"/>
      <c r="L864" s="240"/>
      <c r="M864" s="241"/>
      <c r="N864" s="136"/>
      <c r="O864" s="139"/>
      <c r="P864" s="142"/>
      <c r="Q864" s="142"/>
      <c r="R864" s="143"/>
      <c r="S864" s="142"/>
      <c r="T864" s="142"/>
      <c r="U864" s="142"/>
      <c r="V864" s="142"/>
      <c r="W864" s="142"/>
      <c r="X864" s="142"/>
      <c r="Y864" s="142"/>
      <c r="Z864" s="142"/>
      <c r="AA864" s="142"/>
      <c r="AB864" s="143"/>
      <c r="AC864" s="142"/>
      <c r="AD864" s="143"/>
      <c r="AE864" s="142"/>
      <c r="AF864" s="143"/>
    </row>
    <row r="865" spans="1:32" ht="15.75" customHeight="1" x14ac:dyDescent="0.2">
      <c r="A865" s="135"/>
      <c r="B865" s="155"/>
      <c r="C865" s="135"/>
      <c r="D865" s="136"/>
      <c r="E865" s="136"/>
      <c r="F865" s="182"/>
      <c r="G865" s="163"/>
      <c r="H865" s="138"/>
      <c r="I865" s="138"/>
      <c r="J865" s="139"/>
      <c r="K865" s="164"/>
      <c r="L865" s="240"/>
      <c r="M865" s="241"/>
      <c r="N865" s="136"/>
      <c r="O865" s="139"/>
      <c r="P865" s="142"/>
      <c r="Q865" s="142"/>
      <c r="R865" s="143"/>
      <c r="S865" s="142"/>
      <c r="T865" s="142"/>
      <c r="U865" s="142"/>
      <c r="V865" s="142"/>
      <c r="W865" s="142"/>
      <c r="X865" s="142"/>
      <c r="Y865" s="142"/>
      <c r="Z865" s="142"/>
      <c r="AA865" s="142"/>
      <c r="AB865" s="143"/>
      <c r="AC865" s="142"/>
      <c r="AD865" s="143"/>
      <c r="AE865" s="142"/>
      <c r="AF865" s="143"/>
    </row>
    <row r="866" spans="1:32" ht="15.75" customHeight="1" x14ac:dyDescent="0.2">
      <c r="A866" s="135"/>
      <c r="B866" s="155"/>
      <c r="C866" s="135"/>
      <c r="D866" s="136"/>
      <c r="E866" s="136"/>
      <c r="F866" s="182"/>
      <c r="G866" s="163"/>
      <c r="H866" s="138"/>
      <c r="I866" s="138"/>
      <c r="J866" s="139"/>
      <c r="K866" s="164"/>
      <c r="L866" s="240"/>
      <c r="M866" s="241"/>
      <c r="N866" s="136"/>
      <c r="O866" s="139"/>
      <c r="P866" s="142"/>
      <c r="Q866" s="142"/>
      <c r="R866" s="143"/>
      <c r="S866" s="142"/>
      <c r="T866" s="142"/>
      <c r="U866" s="142"/>
      <c r="V866" s="142"/>
      <c r="W866" s="142"/>
      <c r="X866" s="142"/>
      <c r="Y866" s="142"/>
      <c r="Z866" s="142"/>
      <c r="AA866" s="142"/>
      <c r="AB866" s="143"/>
      <c r="AC866" s="142"/>
      <c r="AD866" s="143"/>
      <c r="AE866" s="142"/>
      <c r="AF866" s="143"/>
    </row>
    <row r="867" spans="1:32" ht="15.75" customHeight="1" x14ac:dyDescent="0.2">
      <c r="A867" s="135"/>
      <c r="B867" s="155"/>
      <c r="C867" s="135"/>
      <c r="D867" s="136"/>
      <c r="E867" s="136"/>
      <c r="F867" s="182"/>
      <c r="G867" s="163"/>
      <c r="H867" s="138"/>
      <c r="I867" s="138"/>
      <c r="J867" s="139"/>
      <c r="K867" s="164"/>
      <c r="L867" s="240"/>
      <c r="M867" s="241"/>
      <c r="N867" s="136"/>
      <c r="O867" s="139"/>
      <c r="P867" s="142"/>
      <c r="Q867" s="142"/>
      <c r="R867" s="143"/>
      <c r="S867" s="142"/>
      <c r="T867" s="142"/>
      <c r="U867" s="142"/>
      <c r="V867" s="142"/>
      <c r="W867" s="142"/>
      <c r="X867" s="142"/>
      <c r="Y867" s="142"/>
      <c r="Z867" s="142"/>
      <c r="AA867" s="142"/>
      <c r="AB867" s="143"/>
      <c r="AC867" s="142"/>
      <c r="AD867" s="143"/>
      <c r="AE867" s="142"/>
      <c r="AF867" s="143"/>
    </row>
    <row r="868" spans="1:32" ht="15.75" customHeight="1" x14ac:dyDescent="0.2">
      <c r="A868" s="135"/>
      <c r="B868" s="155"/>
      <c r="C868" s="135"/>
      <c r="D868" s="136"/>
      <c r="E868" s="136"/>
      <c r="F868" s="182"/>
      <c r="G868" s="163"/>
      <c r="H868" s="138"/>
      <c r="I868" s="138"/>
      <c r="J868" s="139"/>
      <c r="K868" s="164"/>
      <c r="L868" s="240"/>
      <c r="M868" s="241"/>
      <c r="N868" s="136"/>
      <c r="O868" s="139"/>
      <c r="P868" s="142"/>
      <c r="Q868" s="142"/>
      <c r="R868" s="143"/>
      <c r="S868" s="142"/>
      <c r="T868" s="142"/>
      <c r="U868" s="142"/>
      <c r="V868" s="142"/>
      <c r="W868" s="142"/>
      <c r="X868" s="142"/>
      <c r="Y868" s="142"/>
      <c r="Z868" s="142"/>
      <c r="AA868" s="142"/>
      <c r="AB868" s="143"/>
      <c r="AC868" s="142"/>
      <c r="AD868" s="143"/>
      <c r="AE868" s="142"/>
      <c r="AF868" s="143"/>
    </row>
    <row r="869" spans="1:32" ht="15.75" customHeight="1" x14ac:dyDescent="0.2">
      <c r="A869" s="135"/>
      <c r="B869" s="155"/>
      <c r="C869" s="135"/>
      <c r="D869" s="136"/>
      <c r="E869" s="136"/>
      <c r="F869" s="182"/>
      <c r="G869" s="163"/>
      <c r="H869" s="138"/>
      <c r="I869" s="138"/>
      <c r="J869" s="139"/>
      <c r="K869" s="164"/>
      <c r="L869" s="240"/>
      <c r="M869" s="241"/>
      <c r="N869" s="136"/>
      <c r="O869" s="139"/>
      <c r="P869" s="142"/>
      <c r="Q869" s="142"/>
      <c r="R869" s="143"/>
      <c r="S869" s="142"/>
      <c r="T869" s="142"/>
      <c r="U869" s="142"/>
      <c r="V869" s="142"/>
      <c r="W869" s="142"/>
      <c r="X869" s="142"/>
      <c r="Y869" s="142"/>
      <c r="Z869" s="142"/>
      <c r="AA869" s="142"/>
      <c r="AB869" s="143"/>
      <c r="AC869" s="142"/>
      <c r="AD869" s="143"/>
      <c r="AE869" s="142"/>
      <c r="AF869" s="143"/>
    </row>
    <row r="870" spans="1:32" ht="15.75" customHeight="1" x14ac:dyDescent="0.2">
      <c r="A870" s="135"/>
      <c r="B870" s="155"/>
      <c r="C870" s="135"/>
      <c r="D870" s="136"/>
      <c r="E870" s="136"/>
      <c r="F870" s="182"/>
      <c r="G870" s="163"/>
      <c r="H870" s="138"/>
      <c r="I870" s="138"/>
      <c r="J870" s="139"/>
      <c r="K870" s="164"/>
      <c r="L870" s="240"/>
      <c r="M870" s="241"/>
      <c r="N870" s="136"/>
      <c r="O870" s="139"/>
      <c r="P870" s="142"/>
      <c r="Q870" s="142"/>
      <c r="R870" s="143"/>
      <c r="S870" s="142"/>
      <c r="T870" s="142"/>
      <c r="U870" s="142"/>
      <c r="V870" s="142"/>
      <c r="W870" s="142"/>
      <c r="X870" s="142"/>
      <c r="Y870" s="142"/>
      <c r="Z870" s="142"/>
      <c r="AA870" s="142"/>
      <c r="AB870" s="143"/>
      <c r="AC870" s="142"/>
      <c r="AD870" s="143"/>
      <c r="AE870" s="142"/>
      <c r="AF870" s="143"/>
    </row>
    <row r="871" spans="1:32" ht="15.75" customHeight="1" x14ac:dyDescent="0.2">
      <c r="A871" s="135"/>
      <c r="B871" s="155"/>
      <c r="C871" s="135"/>
      <c r="D871" s="136"/>
      <c r="E871" s="136"/>
      <c r="F871" s="182"/>
      <c r="G871" s="163"/>
      <c r="H871" s="138"/>
      <c r="I871" s="138"/>
      <c r="J871" s="139"/>
      <c r="K871" s="164"/>
      <c r="L871" s="240"/>
      <c r="M871" s="241"/>
      <c r="N871" s="136"/>
      <c r="O871" s="139"/>
      <c r="P871" s="142"/>
      <c r="Q871" s="142"/>
      <c r="R871" s="143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3"/>
      <c r="AC871" s="142"/>
      <c r="AD871" s="143"/>
      <c r="AE871" s="142"/>
      <c r="AF871" s="143"/>
    </row>
    <row r="872" spans="1:32" ht="15.75" customHeight="1" x14ac:dyDescent="0.2">
      <c r="A872" s="135"/>
      <c r="B872" s="155"/>
      <c r="C872" s="135"/>
      <c r="D872" s="136"/>
      <c r="E872" s="136"/>
      <c r="F872" s="182"/>
      <c r="G872" s="163"/>
      <c r="H872" s="138"/>
      <c r="I872" s="138"/>
      <c r="J872" s="139"/>
      <c r="K872" s="164"/>
      <c r="L872" s="240"/>
      <c r="M872" s="241"/>
      <c r="N872" s="136"/>
      <c r="O872" s="139"/>
      <c r="P872" s="142"/>
      <c r="Q872" s="142"/>
      <c r="R872" s="143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3"/>
      <c r="AC872" s="142"/>
      <c r="AD872" s="143"/>
      <c r="AE872" s="142"/>
      <c r="AF872" s="143"/>
    </row>
    <row r="873" spans="1:32" ht="15.75" customHeight="1" x14ac:dyDescent="0.2">
      <c r="A873" s="135"/>
      <c r="B873" s="155"/>
      <c r="C873" s="135"/>
      <c r="D873" s="136"/>
      <c r="E873" s="136"/>
      <c r="F873" s="182"/>
      <c r="G873" s="163"/>
      <c r="H873" s="138"/>
      <c r="I873" s="138"/>
      <c r="J873" s="139"/>
      <c r="K873" s="164"/>
      <c r="L873" s="240"/>
      <c r="M873" s="241"/>
      <c r="N873" s="136"/>
      <c r="O873" s="139"/>
      <c r="P873" s="142"/>
      <c r="Q873" s="142"/>
      <c r="R873" s="143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3"/>
      <c r="AC873" s="142"/>
      <c r="AD873" s="143"/>
      <c r="AE873" s="142"/>
      <c r="AF873" s="143"/>
    </row>
    <row r="874" spans="1:32" ht="15.75" customHeight="1" x14ac:dyDescent="0.2">
      <c r="A874" s="135"/>
      <c r="B874" s="155"/>
      <c r="C874" s="135"/>
      <c r="D874" s="136"/>
      <c r="E874" s="136"/>
      <c r="F874" s="182"/>
      <c r="G874" s="163"/>
      <c r="H874" s="138"/>
      <c r="I874" s="138"/>
      <c r="J874" s="139"/>
      <c r="K874" s="164"/>
      <c r="L874" s="240"/>
      <c r="M874" s="241"/>
      <c r="N874" s="136"/>
      <c r="O874" s="139"/>
      <c r="P874" s="142"/>
      <c r="Q874" s="142"/>
      <c r="R874" s="143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3"/>
      <c r="AC874" s="142"/>
      <c r="AD874" s="143"/>
      <c r="AE874" s="142"/>
      <c r="AF874" s="143"/>
    </row>
    <row r="875" spans="1:32" ht="15.75" customHeight="1" x14ac:dyDescent="0.2">
      <c r="A875" s="135"/>
      <c r="B875" s="155"/>
      <c r="C875" s="135"/>
      <c r="D875" s="136"/>
      <c r="E875" s="136"/>
      <c r="F875" s="182"/>
      <c r="G875" s="163"/>
      <c r="H875" s="138"/>
      <c r="I875" s="138"/>
      <c r="J875" s="139"/>
      <c r="K875" s="164"/>
      <c r="L875" s="240"/>
      <c r="M875" s="241"/>
      <c r="N875" s="136"/>
      <c r="O875" s="139"/>
      <c r="P875" s="142"/>
      <c r="Q875" s="142"/>
      <c r="R875" s="143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3"/>
      <c r="AC875" s="142"/>
      <c r="AD875" s="143"/>
      <c r="AE875" s="142"/>
      <c r="AF875" s="143"/>
    </row>
    <row r="876" spans="1:32" ht="15.75" customHeight="1" x14ac:dyDescent="0.2">
      <c r="A876" s="135"/>
      <c r="B876" s="155"/>
      <c r="C876" s="135"/>
      <c r="D876" s="136"/>
      <c r="E876" s="136"/>
      <c r="F876" s="182"/>
      <c r="G876" s="163"/>
      <c r="H876" s="138"/>
      <c r="I876" s="138"/>
      <c r="J876" s="139"/>
      <c r="K876" s="164"/>
      <c r="L876" s="240"/>
      <c r="M876" s="241"/>
      <c r="N876" s="136"/>
      <c r="O876" s="139"/>
      <c r="P876" s="142"/>
      <c r="Q876" s="142"/>
      <c r="R876" s="143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3"/>
      <c r="AC876" s="142"/>
      <c r="AD876" s="143"/>
      <c r="AE876" s="142"/>
      <c r="AF876" s="143"/>
    </row>
    <row r="877" spans="1:32" ht="15.75" customHeight="1" x14ac:dyDescent="0.2">
      <c r="A877" s="135"/>
      <c r="B877" s="155"/>
      <c r="C877" s="135"/>
      <c r="D877" s="136"/>
      <c r="E877" s="136"/>
      <c r="F877" s="182"/>
      <c r="G877" s="163"/>
      <c r="H877" s="138"/>
      <c r="I877" s="138"/>
      <c r="J877" s="139"/>
      <c r="K877" s="164"/>
      <c r="L877" s="240"/>
      <c r="M877" s="241"/>
      <c r="N877" s="136"/>
      <c r="O877" s="139"/>
      <c r="P877" s="142"/>
      <c r="Q877" s="142"/>
      <c r="R877" s="143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3"/>
      <c r="AC877" s="142"/>
      <c r="AD877" s="143"/>
      <c r="AE877" s="142"/>
      <c r="AF877" s="143"/>
    </row>
    <row r="878" spans="1:32" ht="15.75" customHeight="1" x14ac:dyDescent="0.2">
      <c r="A878" s="135"/>
      <c r="B878" s="155"/>
      <c r="C878" s="135"/>
      <c r="D878" s="136"/>
      <c r="E878" s="136"/>
      <c r="F878" s="182"/>
      <c r="G878" s="163"/>
      <c r="H878" s="138"/>
      <c r="I878" s="138"/>
      <c r="J878" s="139"/>
      <c r="K878" s="164"/>
      <c r="L878" s="240"/>
      <c r="M878" s="241"/>
      <c r="N878" s="136"/>
      <c r="O878" s="139"/>
      <c r="P878" s="142"/>
      <c r="Q878" s="142"/>
      <c r="R878" s="143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3"/>
      <c r="AC878" s="142"/>
      <c r="AD878" s="143"/>
      <c r="AE878" s="142"/>
      <c r="AF878" s="143"/>
    </row>
    <row r="879" spans="1:32" ht="15.75" customHeight="1" x14ac:dyDescent="0.2">
      <c r="A879" s="135"/>
      <c r="B879" s="155"/>
      <c r="C879" s="135"/>
      <c r="D879" s="136"/>
      <c r="E879" s="136"/>
      <c r="F879" s="182"/>
      <c r="G879" s="163"/>
      <c r="H879" s="138"/>
      <c r="I879" s="138"/>
      <c r="J879" s="139"/>
      <c r="K879" s="164"/>
      <c r="L879" s="240"/>
      <c r="M879" s="241"/>
      <c r="N879" s="136"/>
      <c r="O879" s="139"/>
      <c r="P879" s="142"/>
      <c r="Q879" s="142"/>
      <c r="R879" s="143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3"/>
      <c r="AC879" s="142"/>
      <c r="AD879" s="143"/>
      <c r="AE879" s="142"/>
      <c r="AF879" s="143"/>
    </row>
    <row r="880" spans="1:32" ht="15.75" customHeight="1" x14ac:dyDescent="0.2">
      <c r="A880" s="135"/>
      <c r="B880" s="155"/>
      <c r="C880" s="135"/>
      <c r="D880" s="136"/>
      <c r="E880" s="136"/>
      <c r="F880" s="182"/>
      <c r="G880" s="163"/>
      <c r="H880" s="138"/>
      <c r="I880" s="138"/>
      <c r="J880" s="139"/>
      <c r="K880" s="164"/>
      <c r="L880" s="240"/>
      <c r="M880" s="241"/>
      <c r="N880" s="136"/>
      <c r="O880" s="139"/>
      <c r="P880" s="142"/>
      <c r="Q880" s="142"/>
      <c r="R880" s="143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3"/>
      <c r="AC880" s="142"/>
      <c r="AD880" s="143"/>
      <c r="AE880" s="142"/>
      <c r="AF880" s="143"/>
    </row>
    <row r="881" spans="1:32" ht="15.75" customHeight="1" x14ac:dyDescent="0.2">
      <c r="A881" s="135"/>
      <c r="B881" s="155"/>
      <c r="C881" s="135"/>
      <c r="D881" s="136"/>
      <c r="E881" s="136"/>
      <c r="F881" s="182"/>
      <c r="G881" s="163"/>
      <c r="H881" s="138"/>
      <c r="I881" s="138"/>
      <c r="J881" s="139"/>
      <c r="K881" s="164"/>
      <c r="L881" s="240"/>
      <c r="M881" s="241"/>
      <c r="N881" s="136"/>
      <c r="O881" s="139"/>
      <c r="P881" s="142"/>
      <c r="Q881" s="142"/>
      <c r="R881" s="143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3"/>
      <c r="AC881" s="142"/>
      <c r="AD881" s="143"/>
      <c r="AE881" s="142"/>
      <c r="AF881" s="143"/>
    </row>
    <row r="882" spans="1:32" ht="15.75" customHeight="1" x14ac:dyDescent="0.2">
      <c r="A882" s="135"/>
      <c r="B882" s="155"/>
      <c r="C882" s="135"/>
      <c r="D882" s="136"/>
      <c r="E882" s="136"/>
      <c r="F882" s="182"/>
      <c r="G882" s="163"/>
      <c r="H882" s="138"/>
      <c r="I882" s="138"/>
      <c r="J882" s="139"/>
      <c r="K882" s="164"/>
      <c r="L882" s="240"/>
      <c r="M882" s="241"/>
      <c r="N882" s="136"/>
      <c r="O882" s="139"/>
      <c r="P882" s="142"/>
      <c r="Q882" s="142"/>
      <c r="R882" s="143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3"/>
      <c r="AC882" s="142"/>
      <c r="AD882" s="143"/>
      <c r="AE882" s="142"/>
      <c r="AF882" s="143"/>
    </row>
    <row r="883" spans="1:32" ht="15.75" customHeight="1" x14ac:dyDescent="0.2">
      <c r="A883" s="135"/>
      <c r="B883" s="155"/>
      <c r="C883" s="135"/>
      <c r="D883" s="136"/>
      <c r="E883" s="136"/>
      <c r="F883" s="182"/>
      <c r="G883" s="163"/>
      <c r="H883" s="138"/>
      <c r="I883" s="138"/>
      <c r="J883" s="139"/>
      <c r="K883" s="164"/>
      <c r="L883" s="240"/>
      <c r="M883" s="241"/>
      <c r="N883" s="136"/>
      <c r="O883" s="139"/>
      <c r="P883" s="142"/>
      <c r="Q883" s="142"/>
      <c r="R883" s="143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3"/>
      <c r="AC883" s="142"/>
      <c r="AD883" s="143"/>
      <c r="AE883" s="142"/>
      <c r="AF883" s="143"/>
    </row>
    <row r="884" spans="1:32" ht="15.75" customHeight="1" x14ac:dyDescent="0.2">
      <c r="A884" s="135"/>
      <c r="B884" s="155"/>
      <c r="C884" s="135"/>
      <c r="D884" s="136"/>
      <c r="E884" s="136"/>
      <c r="F884" s="182"/>
      <c r="G884" s="163"/>
      <c r="H884" s="138"/>
      <c r="I884" s="138"/>
      <c r="J884" s="139"/>
      <c r="K884" s="164"/>
      <c r="L884" s="240"/>
      <c r="M884" s="241"/>
      <c r="N884" s="136"/>
      <c r="O884" s="139"/>
      <c r="P884" s="142"/>
      <c r="Q884" s="142"/>
      <c r="R884" s="143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3"/>
      <c r="AC884" s="142"/>
      <c r="AD884" s="143"/>
      <c r="AE884" s="142"/>
      <c r="AF884" s="143"/>
    </row>
    <row r="885" spans="1:32" ht="15.75" customHeight="1" x14ac:dyDescent="0.2">
      <c r="A885" s="135"/>
      <c r="B885" s="155"/>
      <c r="C885" s="135"/>
      <c r="D885" s="136"/>
      <c r="E885" s="136"/>
      <c r="F885" s="182"/>
      <c r="G885" s="163"/>
      <c r="H885" s="138"/>
      <c r="I885" s="138"/>
      <c r="J885" s="139"/>
      <c r="K885" s="164"/>
      <c r="L885" s="240"/>
      <c r="M885" s="241"/>
      <c r="N885" s="136"/>
      <c r="O885" s="139"/>
      <c r="P885" s="142"/>
      <c r="Q885" s="142"/>
      <c r="R885" s="143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3"/>
      <c r="AC885" s="142"/>
      <c r="AD885" s="143"/>
      <c r="AE885" s="142"/>
      <c r="AF885" s="143"/>
    </row>
    <row r="886" spans="1:32" ht="15.75" customHeight="1" x14ac:dyDescent="0.2">
      <c r="A886" s="135"/>
      <c r="B886" s="155"/>
      <c r="C886" s="135"/>
      <c r="D886" s="136"/>
      <c r="E886" s="136"/>
      <c r="F886" s="182"/>
      <c r="G886" s="163"/>
      <c r="H886" s="138"/>
      <c r="I886" s="138"/>
      <c r="J886" s="139"/>
      <c r="K886" s="164"/>
      <c r="L886" s="240"/>
      <c r="M886" s="241"/>
      <c r="N886" s="136"/>
      <c r="O886" s="139"/>
      <c r="P886" s="142"/>
      <c r="Q886" s="142"/>
      <c r="R886" s="143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3"/>
      <c r="AC886" s="142"/>
      <c r="AD886" s="143"/>
      <c r="AE886" s="142"/>
      <c r="AF886" s="143"/>
    </row>
    <row r="887" spans="1:32" ht="15.75" customHeight="1" x14ac:dyDescent="0.2">
      <c r="A887" s="135"/>
      <c r="B887" s="155"/>
      <c r="C887" s="135"/>
      <c r="D887" s="136"/>
      <c r="E887" s="136"/>
      <c r="F887" s="182"/>
      <c r="G887" s="163"/>
      <c r="H887" s="138"/>
      <c r="I887" s="138"/>
      <c r="J887" s="139"/>
      <c r="K887" s="164"/>
      <c r="L887" s="240"/>
      <c r="M887" s="241"/>
      <c r="N887" s="136"/>
      <c r="O887" s="139"/>
      <c r="P887" s="142"/>
      <c r="Q887" s="142"/>
      <c r="R887" s="143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3"/>
      <c r="AC887" s="142"/>
      <c r="AD887" s="143"/>
      <c r="AE887" s="142"/>
      <c r="AF887" s="143"/>
    </row>
    <row r="888" spans="1:32" ht="15.75" customHeight="1" x14ac:dyDescent="0.2">
      <c r="A888" s="135"/>
      <c r="B888" s="155"/>
      <c r="C888" s="135"/>
      <c r="D888" s="136"/>
      <c r="E888" s="136"/>
      <c r="F888" s="182"/>
      <c r="G888" s="163"/>
      <c r="H888" s="138"/>
      <c r="I888" s="138"/>
      <c r="J888" s="139"/>
      <c r="K888" s="164"/>
      <c r="L888" s="240"/>
      <c r="M888" s="241"/>
      <c r="N888" s="136"/>
      <c r="O888" s="139"/>
      <c r="P888" s="142"/>
      <c r="Q888" s="142"/>
      <c r="R888" s="143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3"/>
      <c r="AC888" s="142"/>
      <c r="AD888" s="143"/>
      <c r="AE888" s="142"/>
      <c r="AF888" s="143"/>
    </row>
    <row r="889" spans="1:32" ht="15.75" customHeight="1" x14ac:dyDescent="0.2">
      <c r="A889" s="135"/>
      <c r="B889" s="155"/>
      <c r="C889" s="135"/>
      <c r="D889" s="136"/>
      <c r="E889" s="136"/>
      <c r="F889" s="182"/>
      <c r="G889" s="163"/>
      <c r="H889" s="138"/>
      <c r="I889" s="138"/>
      <c r="J889" s="139"/>
      <c r="K889" s="164"/>
      <c r="L889" s="240"/>
      <c r="M889" s="241"/>
      <c r="N889" s="136"/>
      <c r="O889" s="139"/>
      <c r="P889" s="142"/>
      <c r="Q889" s="142"/>
      <c r="R889" s="143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3"/>
      <c r="AC889" s="142"/>
      <c r="AD889" s="143"/>
      <c r="AE889" s="142"/>
      <c r="AF889" s="143"/>
    </row>
    <row r="890" spans="1:32" ht="15.75" customHeight="1" x14ac:dyDescent="0.2">
      <c r="A890" s="135"/>
      <c r="B890" s="155"/>
      <c r="C890" s="135"/>
      <c r="D890" s="136"/>
      <c r="E890" s="136"/>
      <c r="F890" s="182"/>
      <c r="G890" s="163"/>
      <c r="H890" s="138"/>
      <c r="I890" s="138"/>
      <c r="J890" s="139"/>
      <c r="K890" s="164"/>
      <c r="L890" s="240"/>
      <c r="M890" s="241"/>
      <c r="N890" s="136"/>
      <c r="O890" s="139"/>
      <c r="P890" s="142"/>
      <c r="Q890" s="142"/>
      <c r="R890" s="143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3"/>
      <c r="AC890" s="142"/>
      <c r="AD890" s="143"/>
      <c r="AE890" s="142"/>
      <c r="AF890" s="143"/>
    </row>
    <row r="891" spans="1:32" ht="15.75" customHeight="1" x14ac:dyDescent="0.2">
      <c r="A891" s="135"/>
      <c r="B891" s="155"/>
      <c r="C891" s="135"/>
      <c r="D891" s="136"/>
      <c r="E891" s="136"/>
      <c r="F891" s="182"/>
      <c r="G891" s="163"/>
      <c r="H891" s="138"/>
      <c r="I891" s="138"/>
      <c r="J891" s="139"/>
      <c r="K891" s="164"/>
      <c r="L891" s="240"/>
      <c r="M891" s="241"/>
      <c r="N891" s="136"/>
      <c r="O891" s="139"/>
      <c r="P891" s="142"/>
      <c r="Q891" s="142"/>
      <c r="R891" s="143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3"/>
      <c r="AC891" s="142"/>
      <c r="AD891" s="143"/>
      <c r="AE891" s="142"/>
      <c r="AF891" s="143"/>
    </row>
    <row r="892" spans="1:32" ht="15.75" customHeight="1" x14ac:dyDescent="0.2">
      <c r="A892" s="135"/>
      <c r="B892" s="155"/>
      <c r="C892" s="135"/>
      <c r="D892" s="136"/>
      <c r="E892" s="136"/>
      <c r="F892" s="182"/>
      <c r="G892" s="163"/>
      <c r="H892" s="138"/>
      <c r="I892" s="138"/>
      <c r="J892" s="139"/>
      <c r="K892" s="164"/>
      <c r="L892" s="240"/>
      <c r="M892" s="241"/>
      <c r="N892" s="136"/>
      <c r="O892" s="139"/>
      <c r="P892" s="142"/>
      <c r="Q892" s="142"/>
      <c r="R892" s="143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3"/>
      <c r="AC892" s="142"/>
      <c r="AD892" s="143"/>
      <c r="AE892" s="142"/>
      <c r="AF892" s="143"/>
    </row>
    <row r="893" spans="1:32" ht="15.75" customHeight="1" x14ac:dyDescent="0.2">
      <c r="A893" s="135"/>
      <c r="B893" s="155"/>
      <c r="C893" s="135"/>
      <c r="D893" s="136"/>
      <c r="E893" s="136"/>
      <c r="F893" s="182"/>
      <c r="G893" s="163"/>
      <c r="H893" s="138"/>
      <c r="I893" s="138"/>
      <c r="J893" s="139"/>
      <c r="K893" s="164"/>
      <c r="L893" s="240"/>
      <c r="M893" s="241"/>
      <c r="N893" s="136"/>
      <c r="O893" s="139"/>
      <c r="P893" s="142"/>
      <c r="Q893" s="142"/>
      <c r="R893" s="143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3"/>
      <c r="AC893" s="142"/>
      <c r="AD893" s="143"/>
      <c r="AE893" s="142"/>
      <c r="AF893" s="143"/>
    </row>
    <row r="894" spans="1:32" ht="15.75" customHeight="1" x14ac:dyDescent="0.2">
      <c r="A894" s="135"/>
      <c r="B894" s="155"/>
      <c r="C894" s="135"/>
      <c r="D894" s="136"/>
      <c r="E894" s="136"/>
      <c r="F894" s="182"/>
      <c r="G894" s="163"/>
      <c r="H894" s="138"/>
      <c r="I894" s="138"/>
      <c r="J894" s="139"/>
      <c r="K894" s="164"/>
      <c r="L894" s="240"/>
      <c r="M894" s="241"/>
      <c r="N894" s="136"/>
      <c r="O894" s="139"/>
      <c r="P894" s="142"/>
      <c r="Q894" s="142"/>
      <c r="R894" s="143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3"/>
      <c r="AC894" s="142"/>
      <c r="AD894" s="143"/>
      <c r="AE894" s="142"/>
      <c r="AF894" s="143"/>
    </row>
    <row r="895" spans="1:32" ht="15.75" customHeight="1" x14ac:dyDescent="0.2">
      <c r="A895" s="135"/>
      <c r="B895" s="155"/>
      <c r="C895" s="135"/>
      <c r="D895" s="136"/>
      <c r="E895" s="136"/>
      <c r="F895" s="182"/>
      <c r="G895" s="163"/>
      <c r="H895" s="138"/>
      <c r="I895" s="138"/>
      <c r="J895" s="139"/>
      <c r="K895" s="164"/>
      <c r="L895" s="240"/>
      <c r="M895" s="241"/>
      <c r="N895" s="136"/>
      <c r="O895" s="139"/>
      <c r="P895" s="142"/>
      <c r="Q895" s="142"/>
      <c r="R895" s="143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3"/>
      <c r="AC895" s="142"/>
      <c r="AD895" s="143"/>
      <c r="AE895" s="142"/>
      <c r="AF895" s="143"/>
    </row>
    <row r="896" spans="1:32" ht="15.75" customHeight="1" x14ac:dyDescent="0.2">
      <c r="A896" s="135"/>
      <c r="B896" s="155"/>
      <c r="C896" s="135"/>
      <c r="D896" s="136"/>
      <c r="E896" s="136"/>
      <c r="F896" s="182"/>
      <c r="G896" s="163"/>
      <c r="H896" s="138"/>
      <c r="I896" s="138"/>
      <c r="J896" s="139"/>
      <c r="K896" s="164"/>
      <c r="L896" s="240"/>
      <c r="M896" s="241"/>
      <c r="N896" s="136"/>
      <c r="O896" s="139"/>
      <c r="P896" s="142"/>
      <c r="Q896" s="142"/>
      <c r="R896" s="143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3"/>
      <c r="AC896" s="142"/>
      <c r="AD896" s="143"/>
      <c r="AE896" s="142"/>
      <c r="AF896" s="143"/>
    </row>
    <row r="897" spans="1:32" ht="15.75" customHeight="1" x14ac:dyDescent="0.2">
      <c r="A897" s="135"/>
      <c r="B897" s="155"/>
      <c r="C897" s="135"/>
      <c r="D897" s="136"/>
      <c r="E897" s="136"/>
      <c r="F897" s="182"/>
      <c r="G897" s="163"/>
      <c r="H897" s="138"/>
      <c r="I897" s="138"/>
      <c r="J897" s="139"/>
      <c r="K897" s="164"/>
      <c r="L897" s="240"/>
      <c r="M897" s="241"/>
      <c r="N897" s="136"/>
      <c r="O897" s="139"/>
      <c r="P897" s="142"/>
      <c r="Q897" s="142"/>
      <c r="R897" s="143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3"/>
      <c r="AC897" s="142"/>
      <c r="AD897" s="143"/>
      <c r="AE897" s="142"/>
      <c r="AF897" s="143"/>
    </row>
    <row r="898" spans="1:32" ht="15.75" customHeight="1" x14ac:dyDescent="0.2">
      <c r="A898" s="135"/>
      <c r="B898" s="155"/>
      <c r="C898" s="135"/>
      <c r="D898" s="136"/>
      <c r="E898" s="136"/>
      <c r="F898" s="182"/>
      <c r="G898" s="163"/>
      <c r="H898" s="138"/>
      <c r="I898" s="138"/>
      <c r="J898" s="139"/>
      <c r="K898" s="164"/>
      <c r="L898" s="240"/>
      <c r="M898" s="241"/>
      <c r="N898" s="136"/>
      <c r="O898" s="139"/>
      <c r="P898" s="142"/>
      <c r="Q898" s="142"/>
      <c r="R898" s="143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3"/>
      <c r="AC898" s="142"/>
      <c r="AD898" s="143"/>
      <c r="AE898" s="142"/>
      <c r="AF898" s="143"/>
    </row>
    <row r="899" spans="1:32" ht="15.75" customHeight="1" x14ac:dyDescent="0.2">
      <c r="A899" s="135"/>
      <c r="B899" s="155"/>
      <c r="C899" s="135"/>
      <c r="D899" s="136"/>
      <c r="E899" s="136"/>
      <c r="F899" s="182"/>
      <c r="G899" s="163"/>
      <c r="H899" s="138"/>
      <c r="I899" s="138"/>
      <c r="J899" s="139"/>
      <c r="K899" s="164"/>
      <c r="L899" s="240"/>
      <c r="M899" s="241"/>
      <c r="N899" s="136"/>
      <c r="O899" s="139"/>
      <c r="P899" s="142"/>
      <c r="Q899" s="142"/>
      <c r="R899" s="143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3"/>
      <c r="AC899" s="142"/>
      <c r="AD899" s="143"/>
      <c r="AE899" s="142"/>
      <c r="AF899" s="143"/>
    </row>
    <row r="900" spans="1:32" ht="15.75" customHeight="1" x14ac:dyDescent="0.2">
      <c r="A900" s="135"/>
      <c r="B900" s="155"/>
      <c r="C900" s="135"/>
      <c r="D900" s="136"/>
      <c r="E900" s="136"/>
      <c r="F900" s="182"/>
      <c r="G900" s="163"/>
      <c r="H900" s="138"/>
      <c r="I900" s="138"/>
      <c r="J900" s="139"/>
      <c r="K900" s="164"/>
      <c r="L900" s="240"/>
      <c r="M900" s="241"/>
      <c r="N900" s="136"/>
      <c r="O900" s="139"/>
      <c r="P900" s="142"/>
      <c r="Q900" s="142"/>
      <c r="R900" s="143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3"/>
      <c r="AC900" s="142"/>
      <c r="AD900" s="143"/>
      <c r="AE900" s="142"/>
      <c r="AF900" s="143"/>
    </row>
    <row r="901" spans="1:32" ht="15.75" customHeight="1" x14ac:dyDescent="0.2">
      <c r="A901" s="135"/>
      <c r="B901" s="155"/>
      <c r="C901" s="135"/>
      <c r="D901" s="136"/>
      <c r="E901" s="136"/>
      <c r="F901" s="182"/>
      <c r="G901" s="163"/>
      <c r="H901" s="138"/>
      <c r="I901" s="138"/>
      <c r="J901" s="139"/>
      <c r="K901" s="164"/>
      <c r="L901" s="240"/>
      <c r="M901" s="241"/>
      <c r="N901" s="136"/>
      <c r="O901" s="139"/>
      <c r="P901" s="142"/>
      <c r="Q901" s="142"/>
      <c r="R901" s="143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3"/>
      <c r="AC901" s="142"/>
      <c r="AD901" s="143"/>
      <c r="AE901" s="142"/>
      <c r="AF901" s="143"/>
    </row>
    <row r="902" spans="1:32" ht="15.75" customHeight="1" x14ac:dyDescent="0.2">
      <c r="A902" s="135"/>
      <c r="B902" s="155"/>
      <c r="C902" s="135"/>
      <c r="D902" s="136"/>
      <c r="E902" s="136"/>
      <c r="F902" s="182"/>
      <c r="G902" s="163"/>
      <c r="H902" s="138"/>
      <c r="I902" s="138"/>
      <c r="J902" s="139"/>
      <c r="K902" s="164"/>
      <c r="L902" s="240"/>
      <c r="M902" s="241"/>
      <c r="N902" s="136"/>
      <c r="O902" s="139"/>
      <c r="P902" s="142"/>
      <c r="Q902" s="142"/>
      <c r="R902" s="143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3"/>
      <c r="AC902" s="142"/>
      <c r="AD902" s="143"/>
      <c r="AE902" s="142"/>
      <c r="AF902" s="143"/>
    </row>
    <row r="903" spans="1:32" ht="15.75" customHeight="1" x14ac:dyDescent="0.2">
      <c r="A903" s="135"/>
      <c r="B903" s="155"/>
      <c r="C903" s="135"/>
      <c r="D903" s="136"/>
      <c r="E903" s="136"/>
      <c r="F903" s="182"/>
      <c r="G903" s="163"/>
      <c r="H903" s="138"/>
      <c r="I903" s="138"/>
      <c r="J903" s="139"/>
      <c r="K903" s="164"/>
      <c r="L903" s="240"/>
      <c r="M903" s="241"/>
      <c r="N903" s="136"/>
      <c r="O903" s="139"/>
      <c r="P903" s="142"/>
      <c r="Q903" s="142"/>
      <c r="R903" s="143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3"/>
      <c r="AC903" s="142"/>
      <c r="AD903" s="143"/>
      <c r="AE903" s="142"/>
      <c r="AF903" s="143"/>
    </row>
    <row r="904" spans="1:32" ht="15.75" customHeight="1" x14ac:dyDescent="0.2">
      <c r="A904" s="135"/>
      <c r="B904" s="155"/>
      <c r="C904" s="135"/>
      <c r="D904" s="136"/>
      <c r="E904" s="136"/>
      <c r="F904" s="182"/>
      <c r="G904" s="163"/>
      <c r="H904" s="138"/>
      <c r="I904" s="138"/>
      <c r="J904" s="139"/>
      <c r="K904" s="164"/>
      <c r="L904" s="240"/>
      <c r="M904" s="241"/>
      <c r="N904" s="136"/>
      <c r="O904" s="139"/>
      <c r="P904" s="142"/>
      <c r="Q904" s="142"/>
      <c r="R904" s="143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3"/>
      <c r="AC904" s="142"/>
      <c r="AD904" s="143"/>
      <c r="AE904" s="142"/>
      <c r="AF904" s="143"/>
    </row>
    <row r="905" spans="1:32" ht="15.75" customHeight="1" x14ac:dyDescent="0.2">
      <c r="A905" s="135"/>
      <c r="B905" s="155"/>
      <c r="C905" s="135"/>
      <c r="D905" s="136"/>
      <c r="E905" s="136"/>
      <c r="F905" s="182"/>
      <c r="G905" s="163"/>
      <c r="H905" s="138"/>
      <c r="I905" s="138"/>
      <c r="J905" s="139"/>
      <c r="K905" s="164"/>
      <c r="L905" s="240"/>
      <c r="M905" s="241"/>
      <c r="N905" s="136"/>
      <c r="O905" s="139"/>
      <c r="P905" s="142"/>
      <c r="Q905" s="142"/>
      <c r="R905" s="143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3"/>
      <c r="AC905" s="142"/>
      <c r="AD905" s="143"/>
      <c r="AE905" s="142"/>
      <c r="AF905" s="143"/>
    </row>
    <row r="906" spans="1:32" ht="15.75" customHeight="1" x14ac:dyDescent="0.2">
      <c r="A906" s="135"/>
      <c r="B906" s="155"/>
      <c r="C906" s="135"/>
      <c r="D906" s="136"/>
      <c r="E906" s="136"/>
      <c r="F906" s="182"/>
      <c r="G906" s="163"/>
      <c r="H906" s="138"/>
      <c r="I906" s="138"/>
      <c r="J906" s="139"/>
      <c r="K906" s="164"/>
      <c r="L906" s="240"/>
      <c r="M906" s="241"/>
      <c r="N906" s="136"/>
      <c r="O906" s="139"/>
      <c r="P906" s="142"/>
      <c r="Q906" s="142"/>
      <c r="R906" s="143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3"/>
      <c r="AC906" s="142"/>
      <c r="AD906" s="143"/>
      <c r="AE906" s="142"/>
      <c r="AF906" s="143"/>
    </row>
    <row r="907" spans="1:32" ht="15.75" customHeight="1" x14ac:dyDescent="0.2">
      <c r="A907" s="135"/>
      <c r="B907" s="155"/>
      <c r="C907" s="135"/>
      <c r="D907" s="136"/>
      <c r="E907" s="136"/>
      <c r="F907" s="182"/>
      <c r="G907" s="163"/>
      <c r="H907" s="138"/>
      <c r="I907" s="138"/>
      <c r="J907" s="139"/>
      <c r="K907" s="164"/>
      <c r="L907" s="240"/>
      <c r="M907" s="241"/>
      <c r="N907" s="136"/>
      <c r="O907" s="139"/>
      <c r="P907" s="142"/>
      <c r="Q907" s="142"/>
      <c r="R907" s="143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3"/>
      <c r="AC907" s="142"/>
      <c r="AD907" s="143"/>
      <c r="AE907" s="142"/>
      <c r="AF907" s="143"/>
    </row>
    <row r="908" spans="1:32" ht="15.75" customHeight="1" x14ac:dyDescent="0.2">
      <c r="A908" s="135"/>
      <c r="B908" s="155"/>
      <c r="C908" s="135"/>
      <c r="D908" s="136"/>
      <c r="E908" s="136"/>
      <c r="F908" s="182"/>
      <c r="G908" s="163"/>
      <c r="H908" s="138"/>
      <c r="I908" s="138"/>
      <c r="J908" s="139"/>
      <c r="K908" s="164"/>
      <c r="L908" s="240"/>
      <c r="M908" s="241"/>
      <c r="N908" s="136"/>
      <c r="O908" s="139"/>
      <c r="P908" s="142"/>
      <c r="Q908" s="142"/>
      <c r="R908" s="143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3"/>
      <c r="AC908" s="142"/>
      <c r="AD908" s="143"/>
      <c r="AE908" s="142"/>
      <c r="AF908" s="143"/>
    </row>
    <row r="909" spans="1:32" ht="15.75" customHeight="1" x14ac:dyDescent="0.2">
      <c r="A909" s="135"/>
      <c r="B909" s="155"/>
      <c r="C909" s="135"/>
      <c r="D909" s="136"/>
      <c r="E909" s="136"/>
      <c r="F909" s="182"/>
      <c r="G909" s="163"/>
      <c r="H909" s="138"/>
      <c r="I909" s="138"/>
      <c r="J909" s="139"/>
      <c r="K909" s="164"/>
      <c r="L909" s="240"/>
      <c r="M909" s="241"/>
      <c r="N909" s="136"/>
      <c r="O909" s="139"/>
      <c r="P909" s="142"/>
      <c r="Q909" s="142"/>
      <c r="R909" s="143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3"/>
      <c r="AC909" s="142"/>
      <c r="AD909" s="143"/>
      <c r="AE909" s="142"/>
      <c r="AF909" s="143"/>
    </row>
    <row r="910" spans="1:32" ht="15.75" customHeight="1" x14ac:dyDescent="0.2">
      <c r="A910" s="135"/>
      <c r="B910" s="155"/>
      <c r="C910" s="135"/>
      <c r="D910" s="136"/>
      <c r="E910" s="136"/>
      <c r="F910" s="182"/>
      <c r="G910" s="163"/>
      <c r="H910" s="138"/>
      <c r="I910" s="138"/>
      <c r="J910" s="139"/>
      <c r="K910" s="164"/>
      <c r="L910" s="240"/>
      <c r="M910" s="241"/>
      <c r="N910" s="136"/>
      <c r="O910" s="139"/>
      <c r="P910" s="142"/>
      <c r="Q910" s="142"/>
      <c r="R910" s="143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3"/>
      <c r="AC910" s="142"/>
      <c r="AD910" s="143"/>
      <c r="AE910" s="142"/>
      <c r="AF910" s="143"/>
    </row>
    <row r="911" spans="1:32" ht="15.75" customHeight="1" x14ac:dyDescent="0.2">
      <c r="A911" s="135"/>
      <c r="B911" s="155"/>
      <c r="C911" s="135"/>
      <c r="D911" s="136"/>
      <c r="E911" s="136"/>
      <c r="F911" s="182"/>
      <c r="G911" s="163"/>
      <c r="H911" s="138"/>
      <c r="I911" s="138"/>
      <c r="J911" s="139"/>
      <c r="K911" s="164"/>
      <c r="L911" s="240"/>
      <c r="M911" s="241"/>
      <c r="N911" s="136"/>
      <c r="O911" s="139"/>
      <c r="P911" s="142"/>
      <c r="Q911" s="142"/>
      <c r="R911" s="143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3"/>
      <c r="AC911" s="142"/>
      <c r="AD911" s="143"/>
      <c r="AE911" s="142"/>
      <c r="AF911" s="143"/>
    </row>
    <row r="912" spans="1:32" ht="15.75" customHeight="1" x14ac:dyDescent="0.2">
      <c r="A912" s="135"/>
      <c r="B912" s="155"/>
      <c r="C912" s="135"/>
      <c r="D912" s="136"/>
      <c r="E912" s="136"/>
      <c r="F912" s="182"/>
      <c r="G912" s="163"/>
      <c r="H912" s="138"/>
      <c r="I912" s="138"/>
      <c r="J912" s="139"/>
      <c r="K912" s="164"/>
      <c r="L912" s="240"/>
      <c r="M912" s="241"/>
      <c r="N912" s="136"/>
      <c r="O912" s="139"/>
      <c r="P912" s="142"/>
      <c r="Q912" s="142"/>
      <c r="R912" s="143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3"/>
      <c r="AC912" s="142"/>
      <c r="AD912" s="143"/>
      <c r="AE912" s="142"/>
      <c r="AF912" s="143"/>
    </row>
    <row r="913" spans="1:32" ht="15.75" customHeight="1" x14ac:dyDescent="0.2">
      <c r="A913" s="135"/>
      <c r="B913" s="155"/>
      <c r="C913" s="135"/>
      <c r="D913" s="136"/>
      <c r="E913" s="136"/>
      <c r="F913" s="182"/>
      <c r="G913" s="163"/>
      <c r="H913" s="138"/>
      <c r="I913" s="138"/>
      <c r="J913" s="139"/>
      <c r="K913" s="164"/>
      <c r="L913" s="240"/>
      <c r="M913" s="241"/>
      <c r="N913" s="136"/>
      <c r="O913" s="139"/>
      <c r="P913" s="142"/>
      <c r="Q913" s="142"/>
      <c r="R913" s="143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3"/>
      <c r="AC913" s="142"/>
      <c r="AD913" s="143"/>
      <c r="AE913" s="142"/>
      <c r="AF913" s="143"/>
    </row>
    <row r="914" spans="1:32" ht="15.75" customHeight="1" x14ac:dyDescent="0.2">
      <c r="A914" s="135"/>
      <c r="B914" s="155"/>
      <c r="C914" s="135"/>
      <c r="D914" s="136"/>
      <c r="E914" s="136"/>
      <c r="F914" s="182"/>
      <c r="G914" s="163"/>
      <c r="H914" s="138"/>
      <c r="I914" s="138"/>
      <c r="J914" s="139"/>
      <c r="K914" s="164"/>
      <c r="L914" s="240"/>
      <c r="M914" s="241"/>
      <c r="N914" s="136"/>
      <c r="O914" s="139"/>
      <c r="P914" s="142"/>
      <c r="Q914" s="142"/>
      <c r="R914" s="143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3"/>
      <c r="AC914" s="142"/>
      <c r="AD914" s="143"/>
      <c r="AE914" s="142"/>
      <c r="AF914" s="143"/>
    </row>
    <row r="915" spans="1:32" ht="15.75" customHeight="1" x14ac:dyDescent="0.2">
      <c r="A915" s="135"/>
      <c r="B915" s="155"/>
      <c r="C915" s="135"/>
      <c r="D915" s="136"/>
      <c r="E915" s="136"/>
      <c r="F915" s="182"/>
      <c r="G915" s="163"/>
      <c r="H915" s="138"/>
      <c r="I915" s="138"/>
      <c r="J915" s="139"/>
      <c r="K915" s="164"/>
      <c r="L915" s="240"/>
      <c r="M915" s="241"/>
      <c r="N915" s="136"/>
      <c r="O915" s="139"/>
      <c r="P915" s="142"/>
      <c r="Q915" s="142"/>
      <c r="R915" s="143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3"/>
      <c r="AC915" s="142"/>
      <c r="AD915" s="143"/>
      <c r="AE915" s="142"/>
      <c r="AF915" s="143"/>
    </row>
    <row r="916" spans="1:32" ht="15.75" customHeight="1" x14ac:dyDescent="0.2">
      <c r="A916" s="135"/>
      <c r="B916" s="155"/>
      <c r="C916" s="135"/>
      <c r="D916" s="136"/>
      <c r="E916" s="136"/>
      <c r="F916" s="182"/>
      <c r="G916" s="163"/>
      <c r="H916" s="138"/>
      <c r="I916" s="138"/>
      <c r="J916" s="139"/>
      <c r="K916" s="164"/>
      <c r="L916" s="240"/>
      <c r="M916" s="241"/>
      <c r="N916" s="136"/>
      <c r="O916" s="139"/>
      <c r="P916" s="142"/>
      <c r="Q916" s="142"/>
      <c r="R916" s="143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3"/>
      <c r="AC916" s="142"/>
      <c r="AD916" s="143"/>
      <c r="AE916" s="142"/>
      <c r="AF916" s="143"/>
    </row>
    <row r="917" spans="1:32" ht="15.75" customHeight="1" x14ac:dyDescent="0.2">
      <c r="A917" s="135"/>
      <c r="B917" s="155"/>
      <c r="C917" s="135"/>
      <c r="D917" s="136"/>
      <c r="E917" s="136"/>
      <c r="F917" s="182"/>
      <c r="G917" s="163"/>
      <c r="H917" s="138"/>
      <c r="I917" s="138"/>
      <c r="J917" s="139"/>
      <c r="K917" s="164"/>
      <c r="L917" s="240"/>
      <c r="M917" s="241"/>
      <c r="N917" s="136"/>
      <c r="O917" s="139"/>
      <c r="P917" s="142"/>
      <c r="Q917" s="142"/>
      <c r="R917" s="143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3"/>
      <c r="AC917" s="142"/>
      <c r="AD917" s="143"/>
      <c r="AE917" s="142"/>
      <c r="AF917" s="143"/>
    </row>
    <row r="918" spans="1:32" ht="15.75" customHeight="1" x14ac:dyDescent="0.2">
      <c r="A918" s="135"/>
      <c r="B918" s="155"/>
      <c r="C918" s="135"/>
      <c r="D918" s="136"/>
      <c r="E918" s="136"/>
      <c r="F918" s="182"/>
      <c r="G918" s="163"/>
      <c r="H918" s="138"/>
      <c r="I918" s="138"/>
      <c r="J918" s="139"/>
      <c r="K918" s="164"/>
      <c r="L918" s="240"/>
      <c r="M918" s="241"/>
      <c r="N918" s="136"/>
      <c r="O918" s="139"/>
      <c r="P918" s="142"/>
      <c r="Q918" s="142"/>
      <c r="R918" s="143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3"/>
      <c r="AC918" s="142"/>
      <c r="AD918" s="143"/>
      <c r="AE918" s="142"/>
      <c r="AF918" s="143"/>
    </row>
    <row r="919" spans="1:32" ht="15.75" customHeight="1" x14ac:dyDescent="0.2">
      <c r="A919" s="135"/>
      <c r="B919" s="155"/>
      <c r="C919" s="135"/>
      <c r="D919" s="136"/>
      <c r="E919" s="136"/>
      <c r="F919" s="182"/>
      <c r="G919" s="163"/>
      <c r="H919" s="138"/>
      <c r="I919" s="138"/>
      <c r="J919" s="139"/>
      <c r="K919" s="164"/>
      <c r="L919" s="240"/>
      <c r="M919" s="241"/>
      <c r="N919" s="136"/>
      <c r="O919" s="139"/>
      <c r="P919" s="142"/>
      <c r="Q919" s="142"/>
      <c r="R919" s="143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3"/>
      <c r="AC919" s="142"/>
      <c r="AD919" s="143"/>
      <c r="AE919" s="142"/>
      <c r="AF919" s="143"/>
    </row>
    <row r="920" spans="1:32" ht="15.75" customHeight="1" x14ac:dyDescent="0.2">
      <c r="A920" s="135"/>
      <c r="B920" s="155"/>
      <c r="C920" s="135"/>
      <c r="D920" s="136"/>
      <c r="E920" s="136"/>
      <c r="F920" s="182"/>
      <c r="G920" s="163"/>
      <c r="H920" s="138"/>
      <c r="I920" s="138"/>
      <c r="J920" s="139"/>
      <c r="K920" s="164"/>
      <c r="L920" s="240"/>
      <c r="M920" s="241"/>
      <c r="N920" s="136"/>
      <c r="O920" s="139"/>
      <c r="P920" s="142"/>
      <c r="Q920" s="142"/>
      <c r="R920" s="143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3"/>
      <c r="AC920" s="142"/>
      <c r="AD920" s="143"/>
      <c r="AE920" s="142"/>
      <c r="AF920" s="143"/>
    </row>
    <row r="921" spans="1:32" ht="15.75" customHeight="1" x14ac:dyDescent="0.2">
      <c r="A921" s="135"/>
      <c r="B921" s="155"/>
      <c r="C921" s="135"/>
      <c r="D921" s="136"/>
      <c r="E921" s="136"/>
      <c r="F921" s="182"/>
      <c r="G921" s="163"/>
      <c r="H921" s="138"/>
      <c r="I921" s="138"/>
      <c r="J921" s="139"/>
      <c r="K921" s="164"/>
      <c r="L921" s="240"/>
      <c r="M921" s="241"/>
      <c r="N921" s="136"/>
      <c r="O921" s="139"/>
      <c r="P921" s="142"/>
      <c r="Q921" s="142"/>
      <c r="R921" s="143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3"/>
      <c r="AC921" s="142"/>
      <c r="AD921" s="143"/>
      <c r="AE921" s="142"/>
      <c r="AF921" s="143"/>
    </row>
    <row r="922" spans="1:32" ht="15.75" customHeight="1" x14ac:dyDescent="0.2">
      <c r="A922" s="135"/>
      <c r="B922" s="155"/>
      <c r="C922" s="135"/>
      <c r="D922" s="136"/>
      <c r="E922" s="136"/>
      <c r="F922" s="182"/>
      <c r="G922" s="163"/>
      <c r="H922" s="138"/>
      <c r="I922" s="138"/>
      <c r="J922" s="139"/>
      <c r="K922" s="164"/>
      <c r="L922" s="240"/>
      <c r="M922" s="241"/>
      <c r="N922" s="136"/>
      <c r="O922" s="139"/>
      <c r="P922" s="142"/>
      <c r="Q922" s="142"/>
      <c r="R922" s="143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3"/>
      <c r="AC922" s="142"/>
      <c r="AD922" s="143"/>
      <c r="AE922" s="142"/>
      <c r="AF922" s="143"/>
    </row>
    <row r="923" spans="1:32" ht="15.75" customHeight="1" x14ac:dyDescent="0.2">
      <c r="A923" s="135"/>
      <c r="B923" s="155"/>
      <c r="C923" s="135"/>
      <c r="D923" s="136"/>
      <c r="E923" s="136"/>
      <c r="F923" s="182"/>
      <c r="G923" s="163"/>
      <c r="H923" s="138"/>
      <c r="I923" s="138"/>
      <c r="J923" s="139"/>
      <c r="K923" s="164"/>
      <c r="L923" s="240"/>
      <c r="M923" s="241"/>
      <c r="N923" s="136"/>
      <c r="O923" s="139"/>
      <c r="P923" s="142"/>
      <c r="Q923" s="142"/>
      <c r="R923" s="143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3"/>
      <c r="AC923" s="142"/>
      <c r="AD923" s="143"/>
      <c r="AE923" s="142"/>
      <c r="AF923" s="143"/>
    </row>
    <row r="924" spans="1:32" ht="15.75" customHeight="1" x14ac:dyDescent="0.2">
      <c r="A924" s="135"/>
      <c r="B924" s="155"/>
      <c r="C924" s="135"/>
      <c r="D924" s="136"/>
      <c r="E924" s="136"/>
      <c r="F924" s="182"/>
      <c r="G924" s="163"/>
      <c r="H924" s="138"/>
      <c r="I924" s="138"/>
      <c r="J924" s="139"/>
      <c r="K924" s="164"/>
      <c r="L924" s="240"/>
      <c r="M924" s="241"/>
      <c r="N924" s="136"/>
      <c r="O924" s="139"/>
      <c r="P924" s="142"/>
      <c r="Q924" s="142"/>
      <c r="R924" s="143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3"/>
      <c r="AC924" s="142"/>
      <c r="AD924" s="143"/>
      <c r="AE924" s="142"/>
      <c r="AF924" s="143"/>
    </row>
    <row r="925" spans="1:32" ht="15.75" customHeight="1" x14ac:dyDescent="0.2">
      <c r="A925" s="135"/>
      <c r="B925" s="155"/>
      <c r="C925" s="135"/>
      <c r="D925" s="136"/>
      <c r="E925" s="136"/>
      <c r="F925" s="182"/>
      <c r="G925" s="163"/>
      <c r="H925" s="138"/>
      <c r="I925" s="138"/>
      <c r="J925" s="139"/>
      <c r="K925" s="164"/>
      <c r="L925" s="240"/>
      <c r="M925" s="241"/>
      <c r="N925" s="136"/>
      <c r="O925" s="139"/>
      <c r="P925" s="142"/>
      <c r="Q925" s="142"/>
      <c r="R925" s="143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3"/>
      <c r="AC925" s="142"/>
      <c r="AD925" s="143"/>
      <c r="AE925" s="142"/>
      <c r="AF925" s="143"/>
    </row>
    <row r="926" spans="1:32" ht="15.75" customHeight="1" x14ac:dyDescent="0.2">
      <c r="A926" s="135"/>
      <c r="B926" s="155"/>
      <c r="C926" s="135"/>
      <c r="D926" s="136"/>
      <c r="E926" s="136"/>
      <c r="F926" s="182"/>
      <c r="G926" s="163"/>
      <c r="H926" s="138"/>
      <c r="I926" s="138"/>
      <c r="J926" s="139"/>
      <c r="K926" s="164"/>
      <c r="L926" s="240"/>
      <c r="M926" s="241"/>
      <c r="N926" s="136"/>
      <c r="O926" s="139"/>
      <c r="P926" s="142"/>
      <c r="Q926" s="142"/>
      <c r="R926" s="143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3"/>
      <c r="AC926" s="142"/>
      <c r="AD926" s="143"/>
      <c r="AE926" s="142"/>
      <c r="AF926" s="143"/>
    </row>
    <row r="927" spans="1:32" ht="15.75" customHeight="1" x14ac:dyDescent="0.2">
      <c r="A927" s="135"/>
      <c r="B927" s="155"/>
      <c r="C927" s="135"/>
      <c r="D927" s="136"/>
      <c r="E927" s="136"/>
      <c r="F927" s="182"/>
      <c r="G927" s="163"/>
      <c r="H927" s="138"/>
      <c r="I927" s="138"/>
      <c r="J927" s="139"/>
      <c r="K927" s="164"/>
      <c r="L927" s="240"/>
      <c r="M927" s="241"/>
      <c r="N927" s="136"/>
      <c r="O927" s="139"/>
      <c r="P927" s="142"/>
      <c r="Q927" s="142"/>
      <c r="R927" s="143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3"/>
      <c r="AC927" s="142"/>
      <c r="AD927" s="143"/>
      <c r="AE927" s="142"/>
      <c r="AF927" s="143"/>
    </row>
    <row r="928" spans="1:32" ht="15.75" customHeight="1" x14ac:dyDescent="0.2">
      <c r="A928" s="135"/>
      <c r="B928" s="155"/>
      <c r="C928" s="135"/>
      <c r="D928" s="136"/>
      <c r="E928" s="136"/>
      <c r="F928" s="182"/>
      <c r="G928" s="163"/>
      <c r="H928" s="138"/>
      <c r="I928" s="138"/>
      <c r="J928" s="139"/>
      <c r="K928" s="164"/>
      <c r="L928" s="240"/>
      <c r="M928" s="241"/>
      <c r="N928" s="136"/>
      <c r="O928" s="139"/>
      <c r="P928" s="142"/>
      <c r="Q928" s="142"/>
      <c r="R928" s="143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3"/>
      <c r="AC928" s="142"/>
      <c r="AD928" s="143"/>
      <c r="AE928" s="142"/>
      <c r="AF928" s="143"/>
    </row>
    <row r="929" spans="1:32" ht="15.75" customHeight="1" x14ac:dyDescent="0.2">
      <c r="A929" s="135"/>
      <c r="B929" s="155"/>
      <c r="C929" s="135"/>
      <c r="D929" s="136"/>
      <c r="E929" s="136"/>
      <c r="F929" s="182"/>
      <c r="G929" s="163"/>
      <c r="H929" s="138"/>
      <c r="I929" s="138"/>
      <c r="J929" s="139"/>
      <c r="K929" s="164"/>
      <c r="L929" s="240"/>
      <c r="M929" s="241"/>
      <c r="N929" s="136"/>
      <c r="O929" s="139"/>
      <c r="P929" s="142"/>
      <c r="Q929" s="142"/>
      <c r="R929" s="143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3"/>
      <c r="AC929" s="142"/>
      <c r="AD929" s="143"/>
      <c r="AE929" s="142"/>
      <c r="AF929" s="143"/>
    </row>
    <row r="930" spans="1:32" ht="15.75" customHeight="1" x14ac:dyDescent="0.2">
      <c r="A930" s="135"/>
      <c r="B930" s="155"/>
      <c r="C930" s="135"/>
      <c r="D930" s="136"/>
      <c r="E930" s="136"/>
      <c r="F930" s="182"/>
      <c r="G930" s="163"/>
      <c r="H930" s="138"/>
      <c r="I930" s="138"/>
      <c r="J930" s="139"/>
      <c r="K930" s="164"/>
      <c r="L930" s="240"/>
      <c r="M930" s="241"/>
      <c r="N930" s="136"/>
      <c r="O930" s="139"/>
      <c r="P930" s="142"/>
      <c r="Q930" s="142"/>
      <c r="R930" s="143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3"/>
      <c r="AC930" s="142"/>
      <c r="AD930" s="143"/>
      <c r="AE930" s="142"/>
      <c r="AF930" s="143"/>
    </row>
    <row r="931" spans="1:32" ht="15.75" customHeight="1" x14ac:dyDescent="0.2">
      <c r="A931" s="135"/>
      <c r="B931" s="155"/>
      <c r="C931" s="135"/>
      <c r="D931" s="136"/>
      <c r="E931" s="136"/>
      <c r="F931" s="182"/>
      <c r="G931" s="163"/>
      <c r="H931" s="138"/>
      <c r="I931" s="138"/>
      <c r="J931" s="139"/>
      <c r="K931" s="164"/>
      <c r="L931" s="240"/>
      <c r="M931" s="241"/>
      <c r="N931" s="136"/>
      <c r="O931" s="139"/>
      <c r="P931" s="142"/>
      <c r="Q931" s="142"/>
      <c r="R931" s="143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3"/>
      <c r="AC931" s="142"/>
      <c r="AD931" s="143"/>
      <c r="AE931" s="142"/>
      <c r="AF931" s="143"/>
    </row>
    <row r="932" spans="1:32" ht="15.75" customHeight="1" x14ac:dyDescent="0.2">
      <c r="A932" s="135"/>
      <c r="B932" s="155"/>
      <c r="C932" s="135"/>
      <c r="D932" s="136"/>
      <c r="E932" s="136"/>
      <c r="F932" s="182"/>
      <c r="G932" s="163"/>
      <c r="H932" s="138"/>
      <c r="I932" s="138"/>
      <c r="J932" s="139"/>
      <c r="K932" s="164"/>
      <c r="L932" s="240"/>
      <c r="M932" s="241"/>
      <c r="N932" s="136"/>
      <c r="O932" s="139"/>
      <c r="P932" s="142"/>
      <c r="Q932" s="142"/>
      <c r="R932" s="143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3"/>
      <c r="AC932" s="142"/>
      <c r="AD932" s="143"/>
      <c r="AE932" s="142"/>
      <c r="AF932" s="143"/>
    </row>
    <row r="933" spans="1:32" ht="15.75" customHeight="1" x14ac:dyDescent="0.2">
      <c r="A933" s="135"/>
      <c r="B933" s="155"/>
      <c r="C933" s="135"/>
      <c r="D933" s="136"/>
      <c r="E933" s="136"/>
      <c r="F933" s="182"/>
      <c r="G933" s="163"/>
      <c r="H933" s="138"/>
      <c r="I933" s="138"/>
      <c r="J933" s="139"/>
      <c r="K933" s="164"/>
      <c r="L933" s="240"/>
      <c r="M933" s="241"/>
      <c r="N933" s="136"/>
      <c r="O933" s="139"/>
      <c r="P933" s="142"/>
      <c r="Q933" s="142"/>
      <c r="R933" s="143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3"/>
      <c r="AC933" s="142"/>
      <c r="AD933" s="143"/>
      <c r="AE933" s="142"/>
      <c r="AF933" s="143"/>
    </row>
    <row r="934" spans="1:32" ht="15.75" customHeight="1" x14ac:dyDescent="0.2">
      <c r="A934" s="135"/>
      <c r="B934" s="155"/>
      <c r="C934" s="135"/>
      <c r="D934" s="136"/>
      <c r="E934" s="136"/>
      <c r="F934" s="182"/>
      <c r="G934" s="163"/>
      <c r="H934" s="138"/>
      <c r="I934" s="138"/>
      <c r="J934" s="139"/>
      <c r="K934" s="164"/>
      <c r="L934" s="240"/>
      <c r="M934" s="241"/>
      <c r="N934" s="136"/>
      <c r="O934" s="139"/>
      <c r="P934" s="142"/>
      <c r="Q934" s="142"/>
      <c r="R934" s="143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3"/>
      <c r="AC934" s="142"/>
      <c r="AD934" s="143"/>
      <c r="AE934" s="142"/>
      <c r="AF934" s="143"/>
    </row>
    <row r="935" spans="1:32" ht="15.75" customHeight="1" x14ac:dyDescent="0.2">
      <c r="A935" s="135"/>
      <c r="B935" s="155"/>
      <c r="C935" s="135"/>
      <c r="D935" s="136"/>
      <c r="E935" s="136"/>
      <c r="F935" s="182"/>
      <c r="G935" s="163"/>
      <c r="H935" s="138"/>
      <c r="I935" s="138"/>
      <c r="J935" s="139"/>
      <c r="K935" s="164"/>
      <c r="L935" s="240"/>
      <c r="M935" s="241"/>
      <c r="N935" s="136"/>
      <c r="O935" s="139"/>
      <c r="P935" s="142"/>
      <c r="Q935" s="142"/>
      <c r="R935" s="143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3"/>
      <c r="AC935" s="142"/>
      <c r="AD935" s="143"/>
      <c r="AE935" s="142"/>
      <c r="AF935" s="143"/>
    </row>
    <row r="936" spans="1:32" ht="15.75" customHeight="1" x14ac:dyDescent="0.2">
      <c r="A936" s="135"/>
      <c r="B936" s="155"/>
      <c r="C936" s="135"/>
      <c r="D936" s="136"/>
      <c r="E936" s="136"/>
      <c r="F936" s="182"/>
      <c r="G936" s="163"/>
      <c r="H936" s="138"/>
      <c r="I936" s="138"/>
      <c r="J936" s="139"/>
      <c r="K936" s="164"/>
      <c r="L936" s="240"/>
      <c r="M936" s="241"/>
      <c r="N936" s="136"/>
      <c r="O936" s="139"/>
      <c r="P936" s="142"/>
      <c r="Q936" s="142"/>
      <c r="R936" s="143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3"/>
      <c r="AC936" s="142"/>
      <c r="AD936" s="143"/>
      <c r="AE936" s="142"/>
      <c r="AF936" s="143"/>
    </row>
    <row r="937" spans="1:32" ht="15.75" customHeight="1" x14ac:dyDescent="0.2">
      <c r="A937" s="135"/>
      <c r="B937" s="155"/>
      <c r="C937" s="135"/>
      <c r="D937" s="136"/>
      <c r="E937" s="136"/>
      <c r="F937" s="182"/>
      <c r="G937" s="163"/>
      <c r="H937" s="138"/>
      <c r="I937" s="138"/>
      <c r="J937" s="139"/>
      <c r="K937" s="164"/>
      <c r="L937" s="240"/>
      <c r="M937" s="241"/>
      <c r="N937" s="136"/>
      <c r="O937" s="139"/>
      <c r="P937" s="142"/>
      <c r="Q937" s="142"/>
      <c r="R937" s="143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3"/>
      <c r="AC937" s="142"/>
      <c r="AD937" s="143"/>
      <c r="AE937" s="142"/>
      <c r="AF937" s="143"/>
    </row>
    <row r="938" spans="1:32" ht="15.75" customHeight="1" x14ac:dyDescent="0.2">
      <c r="A938" s="135"/>
      <c r="B938" s="155"/>
      <c r="C938" s="135"/>
      <c r="D938" s="136"/>
      <c r="E938" s="136"/>
      <c r="F938" s="182"/>
      <c r="G938" s="163"/>
      <c r="H938" s="138"/>
      <c r="I938" s="138"/>
      <c r="J938" s="139"/>
      <c r="K938" s="164"/>
      <c r="L938" s="240"/>
      <c r="M938" s="241"/>
      <c r="N938" s="136"/>
      <c r="O938" s="139"/>
      <c r="P938" s="142"/>
      <c r="Q938" s="142"/>
      <c r="R938" s="143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3"/>
      <c r="AC938" s="142"/>
      <c r="AD938" s="143"/>
      <c r="AE938" s="142"/>
      <c r="AF938" s="143"/>
    </row>
    <row r="939" spans="1:32" ht="15.75" customHeight="1" x14ac:dyDescent="0.2">
      <c r="A939" s="135"/>
      <c r="B939" s="155"/>
      <c r="C939" s="135"/>
      <c r="D939" s="136"/>
      <c r="E939" s="136"/>
      <c r="F939" s="182"/>
      <c r="G939" s="163"/>
      <c r="H939" s="138"/>
      <c r="I939" s="138"/>
      <c r="J939" s="139"/>
      <c r="K939" s="164"/>
      <c r="L939" s="240"/>
      <c r="M939" s="241"/>
      <c r="N939" s="136"/>
      <c r="O939" s="139"/>
      <c r="P939" s="142"/>
      <c r="Q939" s="142"/>
      <c r="R939" s="143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3"/>
      <c r="AC939" s="142"/>
      <c r="AD939" s="143"/>
      <c r="AE939" s="142"/>
      <c r="AF939" s="143"/>
    </row>
    <row r="940" spans="1:32" ht="15.75" customHeight="1" x14ac:dyDescent="0.2">
      <c r="A940" s="135"/>
      <c r="B940" s="155"/>
      <c r="C940" s="135"/>
      <c r="D940" s="136"/>
      <c r="E940" s="136"/>
      <c r="F940" s="182"/>
      <c r="G940" s="163"/>
      <c r="H940" s="138"/>
      <c r="I940" s="138"/>
      <c r="J940" s="139"/>
      <c r="K940" s="164"/>
      <c r="L940" s="240"/>
      <c r="M940" s="241"/>
      <c r="N940" s="136"/>
      <c r="O940" s="139"/>
      <c r="P940" s="142"/>
      <c r="Q940" s="142"/>
      <c r="R940" s="143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3"/>
      <c r="AC940" s="142"/>
      <c r="AD940" s="143"/>
      <c r="AE940" s="142"/>
      <c r="AF940" s="143"/>
    </row>
    <row r="941" spans="1:32" ht="15.75" customHeight="1" x14ac:dyDescent="0.2">
      <c r="A941" s="135"/>
      <c r="B941" s="155"/>
      <c r="C941" s="135"/>
      <c r="D941" s="136"/>
      <c r="E941" s="136"/>
      <c r="F941" s="182"/>
      <c r="G941" s="163"/>
      <c r="H941" s="138"/>
      <c r="I941" s="138"/>
      <c r="J941" s="139"/>
      <c r="K941" s="164"/>
      <c r="L941" s="240"/>
      <c r="M941" s="241"/>
      <c r="N941" s="136"/>
      <c r="O941" s="139"/>
      <c r="P941" s="142"/>
      <c r="Q941" s="142"/>
      <c r="R941" s="143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3"/>
      <c r="AC941" s="142"/>
      <c r="AD941" s="143"/>
      <c r="AE941" s="142"/>
      <c r="AF941" s="143"/>
    </row>
    <row r="942" spans="1:32" ht="15.75" customHeight="1" x14ac:dyDescent="0.2">
      <c r="A942" s="135"/>
      <c r="B942" s="155"/>
      <c r="C942" s="135"/>
      <c r="D942" s="136"/>
      <c r="E942" s="136"/>
      <c r="F942" s="182"/>
      <c r="G942" s="163"/>
      <c r="H942" s="138"/>
      <c r="I942" s="138"/>
      <c r="J942" s="139"/>
      <c r="K942" s="164"/>
      <c r="L942" s="240"/>
      <c r="M942" s="241"/>
      <c r="N942" s="136"/>
      <c r="O942" s="139"/>
      <c r="P942" s="142"/>
      <c r="Q942" s="142"/>
      <c r="R942" s="143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3"/>
      <c r="AC942" s="142"/>
      <c r="AD942" s="143"/>
      <c r="AE942" s="142"/>
      <c r="AF942" s="143"/>
    </row>
    <row r="943" spans="1:32" ht="15.75" customHeight="1" x14ac:dyDescent="0.2">
      <c r="A943" s="135"/>
      <c r="B943" s="155"/>
      <c r="C943" s="135"/>
      <c r="D943" s="136"/>
      <c r="E943" s="136"/>
      <c r="F943" s="182"/>
      <c r="G943" s="163"/>
      <c r="H943" s="138"/>
      <c r="I943" s="138"/>
      <c r="J943" s="139"/>
      <c r="K943" s="164"/>
      <c r="L943" s="240"/>
      <c r="M943" s="241"/>
      <c r="N943" s="136"/>
      <c r="O943" s="139"/>
      <c r="P943" s="142"/>
      <c r="Q943" s="142"/>
      <c r="R943" s="143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3"/>
      <c r="AC943" s="142"/>
      <c r="AD943" s="143"/>
      <c r="AE943" s="142"/>
      <c r="AF943" s="143"/>
    </row>
    <row r="944" spans="1:32" ht="15.75" customHeight="1" x14ac:dyDescent="0.2">
      <c r="A944" s="135"/>
      <c r="B944" s="155"/>
      <c r="C944" s="135"/>
      <c r="D944" s="136"/>
      <c r="E944" s="136"/>
      <c r="F944" s="182"/>
      <c r="G944" s="163"/>
      <c r="H944" s="138"/>
      <c r="I944" s="138"/>
      <c r="J944" s="139"/>
      <c r="K944" s="164"/>
      <c r="L944" s="240"/>
      <c r="M944" s="241"/>
      <c r="N944" s="136"/>
      <c r="O944" s="139"/>
      <c r="P944" s="142"/>
      <c r="Q944" s="142"/>
      <c r="R944" s="143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3"/>
      <c r="AC944" s="142"/>
      <c r="AD944" s="143"/>
      <c r="AE944" s="142"/>
      <c r="AF944" s="143"/>
    </row>
    <row r="945" spans="1:32" ht="15.75" customHeight="1" x14ac:dyDescent="0.2">
      <c r="A945" s="135"/>
      <c r="B945" s="155"/>
      <c r="C945" s="135"/>
      <c r="D945" s="136"/>
      <c r="E945" s="136"/>
      <c r="F945" s="182"/>
      <c r="G945" s="163"/>
      <c r="H945" s="138"/>
      <c r="I945" s="138"/>
      <c r="J945" s="139"/>
      <c r="K945" s="164"/>
      <c r="L945" s="240"/>
      <c r="M945" s="241"/>
      <c r="N945" s="136"/>
      <c r="O945" s="139"/>
      <c r="P945" s="142"/>
      <c r="Q945" s="142"/>
      <c r="R945" s="143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3"/>
      <c r="AC945" s="142"/>
      <c r="AD945" s="143"/>
      <c r="AE945" s="142"/>
      <c r="AF945" s="143"/>
    </row>
    <row r="946" spans="1:32" ht="15.75" customHeight="1" x14ac:dyDescent="0.2">
      <c r="A946" s="135"/>
      <c r="B946" s="155"/>
      <c r="C946" s="135"/>
      <c r="D946" s="136"/>
      <c r="E946" s="136"/>
      <c r="F946" s="182"/>
      <c r="G946" s="163"/>
      <c r="H946" s="138"/>
      <c r="I946" s="138"/>
      <c r="J946" s="139"/>
      <c r="K946" s="164"/>
      <c r="L946" s="240"/>
      <c r="M946" s="241"/>
      <c r="N946" s="136"/>
      <c r="O946" s="139"/>
      <c r="P946" s="142"/>
      <c r="Q946" s="142"/>
      <c r="R946" s="143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3"/>
      <c r="AC946" s="142"/>
      <c r="AD946" s="143"/>
      <c r="AE946" s="142"/>
      <c r="AF946" s="143"/>
    </row>
    <row r="947" spans="1:32" ht="15.75" customHeight="1" x14ac:dyDescent="0.2">
      <c r="A947" s="135"/>
      <c r="B947" s="155"/>
      <c r="C947" s="135"/>
      <c r="D947" s="136"/>
      <c r="E947" s="136"/>
      <c r="F947" s="182"/>
      <c r="G947" s="163"/>
      <c r="H947" s="138"/>
      <c r="I947" s="138"/>
      <c r="J947" s="139"/>
      <c r="K947" s="164"/>
      <c r="L947" s="240"/>
      <c r="M947" s="241"/>
      <c r="N947" s="136"/>
      <c r="O947" s="139"/>
      <c r="P947" s="142"/>
      <c r="Q947" s="142"/>
      <c r="R947" s="143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3"/>
      <c r="AC947" s="142"/>
      <c r="AD947" s="143"/>
      <c r="AE947" s="142"/>
      <c r="AF947" s="143"/>
    </row>
    <row r="948" spans="1:32" ht="15.75" customHeight="1" x14ac:dyDescent="0.2">
      <c r="A948" s="135"/>
      <c r="B948" s="155"/>
      <c r="C948" s="135"/>
      <c r="D948" s="136"/>
      <c r="E948" s="136"/>
      <c r="F948" s="182"/>
      <c r="G948" s="163"/>
      <c r="H948" s="138"/>
      <c r="I948" s="138"/>
      <c r="J948" s="139"/>
      <c r="K948" s="164"/>
      <c r="L948" s="240"/>
      <c r="M948" s="241"/>
      <c r="N948" s="136"/>
      <c r="O948" s="139"/>
      <c r="P948" s="142"/>
      <c r="Q948" s="142"/>
      <c r="R948" s="143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3"/>
      <c r="AC948" s="142"/>
      <c r="AD948" s="143"/>
      <c r="AE948" s="142"/>
      <c r="AF948" s="143"/>
    </row>
    <row r="949" spans="1:32" ht="15.75" customHeight="1" x14ac:dyDescent="0.2">
      <c r="A949" s="135"/>
      <c r="B949" s="155"/>
      <c r="C949" s="135"/>
      <c r="D949" s="136"/>
      <c r="E949" s="136"/>
      <c r="F949" s="182"/>
      <c r="G949" s="163"/>
      <c r="H949" s="138"/>
      <c r="I949" s="138"/>
      <c r="J949" s="139"/>
      <c r="K949" s="164"/>
      <c r="L949" s="240"/>
      <c r="M949" s="241"/>
      <c r="N949" s="136"/>
      <c r="O949" s="139"/>
      <c r="P949" s="142"/>
      <c r="Q949" s="142"/>
      <c r="R949" s="143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3"/>
      <c r="AC949" s="142"/>
      <c r="AD949" s="143"/>
      <c r="AE949" s="142"/>
      <c r="AF949" s="143"/>
    </row>
    <row r="950" spans="1:32" ht="15.75" customHeight="1" x14ac:dyDescent="0.2">
      <c r="A950" s="135"/>
      <c r="B950" s="155"/>
      <c r="C950" s="135"/>
      <c r="D950" s="136"/>
      <c r="E950" s="136"/>
      <c r="F950" s="182"/>
      <c r="G950" s="163"/>
      <c r="H950" s="138"/>
      <c r="I950" s="138"/>
      <c r="J950" s="139"/>
      <c r="K950" s="164"/>
      <c r="L950" s="240"/>
      <c r="M950" s="241"/>
      <c r="N950" s="136"/>
      <c r="O950" s="139"/>
      <c r="P950" s="142"/>
      <c r="Q950" s="142"/>
      <c r="R950" s="143"/>
      <c r="S950" s="142"/>
      <c r="T950" s="142"/>
      <c r="U950" s="142"/>
      <c r="V950" s="142"/>
      <c r="W950" s="142"/>
      <c r="X950" s="142"/>
      <c r="Y950" s="142"/>
      <c r="Z950" s="142"/>
      <c r="AA950" s="142"/>
      <c r="AB950" s="143"/>
      <c r="AC950" s="142"/>
      <c r="AD950" s="143"/>
      <c r="AE950" s="142"/>
      <c r="AF950" s="143"/>
    </row>
    <row r="951" spans="1:32" ht="15.75" customHeight="1" x14ac:dyDescent="0.2">
      <c r="A951" s="135"/>
      <c r="B951" s="155"/>
      <c r="C951" s="135"/>
      <c r="D951" s="136"/>
      <c r="E951" s="136"/>
      <c r="F951" s="182"/>
      <c r="G951" s="163"/>
      <c r="H951" s="138"/>
      <c r="I951" s="138"/>
      <c r="J951" s="139"/>
      <c r="K951" s="164"/>
      <c r="L951" s="240"/>
      <c r="M951" s="241"/>
      <c r="N951" s="136"/>
      <c r="O951" s="139"/>
      <c r="P951" s="142"/>
      <c r="Q951" s="142"/>
      <c r="R951" s="143"/>
      <c r="S951" s="142"/>
      <c r="T951" s="142"/>
      <c r="U951" s="142"/>
      <c r="V951" s="142"/>
      <c r="W951" s="142"/>
      <c r="X951" s="142"/>
      <c r="Y951" s="142"/>
      <c r="Z951" s="142"/>
      <c r="AA951" s="142"/>
      <c r="AB951" s="143"/>
      <c r="AC951" s="142"/>
      <c r="AD951" s="143"/>
      <c r="AE951" s="142"/>
      <c r="AF951" s="143"/>
    </row>
    <row r="952" spans="1:32" ht="15.75" customHeight="1" x14ac:dyDescent="0.2">
      <c r="A952" s="135"/>
      <c r="B952" s="155"/>
      <c r="C952" s="135"/>
      <c r="D952" s="136"/>
      <c r="E952" s="136"/>
      <c r="F952" s="182"/>
      <c r="G952" s="163"/>
      <c r="H952" s="138"/>
      <c r="I952" s="138"/>
      <c r="J952" s="139"/>
      <c r="K952" s="164"/>
      <c r="L952" s="240"/>
      <c r="M952" s="241"/>
      <c r="N952" s="136"/>
      <c r="O952" s="139"/>
      <c r="P952" s="142"/>
      <c r="Q952" s="142"/>
      <c r="R952" s="143"/>
      <c r="S952" s="142"/>
      <c r="T952" s="142"/>
      <c r="U952" s="142"/>
      <c r="V952" s="142"/>
      <c r="W952" s="142"/>
      <c r="X952" s="142"/>
      <c r="Y952" s="142"/>
      <c r="Z952" s="142"/>
      <c r="AA952" s="142"/>
      <c r="AB952" s="143"/>
      <c r="AC952" s="142"/>
      <c r="AD952" s="143"/>
      <c r="AE952" s="142"/>
      <c r="AF952" s="143"/>
    </row>
    <row r="953" spans="1:32" ht="15.75" customHeight="1" x14ac:dyDescent="0.2">
      <c r="A953" s="135"/>
      <c r="B953" s="155"/>
      <c r="C953" s="135"/>
      <c r="D953" s="136"/>
      <c r="E953" s="136"/>
      <c r="F953" s="182"/>
      <c r="G953" s="163"/>
      <c r="H953" s="138"/>
      <c r="I953" s="138"/>
      <c r="J953" s="139"/>
      <c r="K953" s="164"/>
      <c r="L953" s="240"/>
      <c r="M953" s="241"/>
      <c r="N953" s="136"/>
      <c r="O953" s="139"/>
      <c r="P953" s="142"/>
      <c r="Q953" s="142"/>
      <c r="R953" s="143"/>
      <c r="S953" s="142"/>
      <c r="T953" s="142"/>
      <c r="U953" s="142"/>
      <c r="V953" s="142"/>
      <c r="W953" s="142"/>
      <c r="X953" s="142"/>
      <c r="Y953" s="142"/>
      <c r="Z953" s="142"/>
      <c r="AA953" s="142"/>
      <c r="AB953" s="143"/>
      <c r="AC953" s="142"/>
      <c r="AD953" s="143"/>
      <c r="AE953" s="142"/>
      <c r="AF953" s="143"/>
    </row>
    <row r="954" spans="1:32" ht="15.75" customHeight="1" x14ac:dyDescent="0.2">
      <c r="A954" s="135"/>
      <c r="B954" s="155"/>
      <c r="C954" s="135"/>
      <c r="D954" s="136"/>
      <c r="E954" s="136"/>
      <c r="F954" s="182"/>
      <c r="G954" s="163"/>
      <c r="H954" s="138"/>
      <c r="I954" s="138"/>
      <c r="J954" s="139"/>
      <c r="K954" s="164"/>
      <c r="L954" s="240"/>
      <c r="M954" s="241"/>
      <c r="N954" s="136"/>
      <c r="O954" s="139"/>
      <c r="P954" s="142"/>
      <c r="Q954" s="142"/>
      <c r="R954" s="143"/>
      <c r="S954" s="142"/>
      <c r="T954" s="142"/>
      <c r="U954" s="142"/>
      <c r="V954" s="142"/>
      <c r="W954" s="142"/>
      <c r="X954" s="142"/>
      <c r="Y954" s="142"/>
      <c r="Z954" s="142"/>
      <c r="AA954" s="142"/>
      <c r="AB954" s="143"/>
      <c r="AC954" s="142"/>
      <c r="AD954" s="143"/>
      <c r="AE954" s="142"/>
      <c r="AF954" s="143"/>
    </row>
    <row r="955" spans="1:32" ht="15.75" customHeight="1" x14ac:dyDescent="0.2">
      <c r="A955" s="135"/>
      <c r="B955" s="155"/>
      <c r="C955" s="135"/>
      <c r="D955" s="136"/>
      <c r="E955" s="136"/>
      <c r="F955" s="182"/>
      <c r="G955" s="163"/>
      <c r="H955" s="138"/>
      <c r="I955" s="138"/>
      <c r="J955" s="139"/>
      <c r="K955" s="164"/>
      <c r="L955" s="240"/>
      <c r="M955" s="241"/>
      <c r="N955" s="136"/>
      <c r="O955" s="139"/>
      <c r="P955" s="142"/>
      <c r="Q955" s="142"/>
      <c r="R955" s="143"/>
      <c r="S955" s="142"/>
      <c r="T955" s="142"/>
      <c r="U955" s="142"/>
      <c r="V955" s="142"/>
      <c r="W955" s="142"/>
      <c r="X955" s="142"/>
      <c r="Y955" s="142"/>
      <c r="Z955" s="142"/>
      <c r="AA955" s="142"/>
      <c r="AB955" s="143"/>
      <c r="AC955" s="142"/>
      <c r="AD955" s="143"/>
      <c r="AE955" s="142"/>
      <c r="AF955" s="143"/>
    </row>
    <row r="956" spans="1:32" ht="15.75" customHeight="1" x14ac:dyDescent="0.2">
      <c r="A956" s="135"/>
      <c r="B956" s="155"/>
      <c r="C956" s="135"/>
      <c r="D956" s="136"/>
      <c r="E956" s="136"/>
      <c r="F956" s="182"/>
      <c r="G956" s="163"/>
      <c r="H956" s="138"/>
      <c r="I956" s="138"/>
      <c r="J956" s="139"/>
      <c r="K956" s="164"/>
      <c r="L956" s="240"/>
      <c r="M956" s="241"/>
      <c r="N956" s="136"/>
      <c r="O956" s="139"/>
      <c r="P956" s="142"/>
      <c r="Q956" s="142"/>
      <c r="R956" s="143"/>
      <c r="S956" s="142"/>
      <c r="T956" s="142"/>
      <c r="U956" s="142"/>
      <c r="V956" s="142"/>
      <c r="W956" s="142"/>
      <c r="X956" s="142"/>
      <c r="Y956" s="142"/>
      <c r="Z956" s="142"/>
      <c r="AA956" s="142"/>
      <c r="AB956" s="143"/>
      <c r="AC956" s="142"/>
      <c r="AD956" s="143"/>
      <c r="AE956" s="142"/>
      <c r="AF956" s="143"/>
    </row>
    <row r="957" spans="1:32" ht="15.75" customHeight="1" x14ac:dyDescent="0.2">
      <c r="A957" s="135"/>
      <c r="B957" s="155"/>
      <c r="C957" s="135"/>
      <c r="D957" s="136"/>
      <c r="E957" s="136"/>
      <c r="F957" s="182"/>
      <c r="G957" s="163"/>
      <c r="H957" s="138"/>
      <c r="I957" s="138"/>
      <c r="J957" s="139"/>
      <c r="K957" s="164"/>
      <c r="L957" s="240"/>
      <c r="M957" s="241"/>
      <c r="N957" s="136"/>
      <c r="O957" s="139"/>
      <c r="P957" s="142"/>
      <c r="Q957" s="142"/>
      <c r="R957" s="143"/>
      <c r="S957" s="142"/>
      <c r="T957" s="142"/>
      <c r="U957" s="142"/>
      <c r="V957" s="142"/>
      <c r="W957" s="142"/>
      <c r="X957" s="142"/>
      <c r="Y957" s="142"/>
      <c r="Z957" s="142"/>
      <c r="AA957" s="142"/>
      <c r="AB957" s="143"/>
      <c r="AC957" s="142"/>
      <c r="AD957" s="143"/>
      <c r="AE957" s="142"/>
      <c r="AF957" s="143"/>
    </row>
    <row r="958" spans="1:32" ht="15.75" customHeight="1" x14ac:dyDescent="0.2">
      <c r="A958" s="135"/>
      <c r="B958" s="155"/>
      <c r="C958" s="135"/>
      <c r="D958" s="136"/>
      <c r="E958" s="136"/>
      <c r="F958" s="182"/>
      <c r="G958" s="163"/>
      <c r="H958" s="138"/>
      <c r="I958" s="138"/>
      <c r="J958" s="139"/>
      <c r="K958" s="164"/>
      <c r="L958" s="240"/>
      <c r="M958" s="241"/>
      <c r="N958" s="136"/>
      <c r="O958" s="139"/>
      <c r="P958" s="142"/>
      <c r="Q958" s="142"/>
      <c r="R958" s="143"/>
      <c r="S958" s="142"/>
      <c r="T958" s="142"/>
      <c r="U958" s="142"/>
      <c r="V958" s="142"/>
      <c r="W958" s="142"/>
      <c r="X958" s="142"/>
      <c r="Y958" s="142"/>
      <c r="Z958" s="142"/>
      <c r="AA958" s="142"/>
      <c r="AB958" s="143"/>
      <c r="AC958" s="142"/>
      <c r="AD958" s="143"/>
      <c r="AE958" s="142"/>
      <c r="AF958" s="143"/>
    </row>
    <row r="959" spans="1:32" ht="15.75" customHeight="1" x14ac:dyDescent="0.2">
      <c r="A959" s="135"/>
      <c r="B959" s="155"/>
      <c r="C959" s="135"/>
      <c r="D959" s="136"/>
      <c r="E959" s="136"/>
      <c r="F959" s="182"/>
      <c r="G959" s="163"/>
      <c r="H959" s="138"/>
      <c r="I959" s="138"/>
      <c r="J959" s="139"/>
      <c r="K959" s="164"/>
      <c r="L959" s="240"/>
      <c r="M959" s="241"/>
      <c r="N959" s="136"/>
      <c r="O959" s="139"/>
      <c r="P959" s="142"/>
      <c r="Q959" s="142"/>
      <c r="R959" s="143"/>
      <c r="S959" s="142"/>
      <c r="T959" s="142"/>
      <c r="U959" s="142"/>
      <c r="V959" s="142"/>
      <c r="W959" s="142"/>
      <c r="X959" s="142"/>
      <c r="Y959" s="142"/>
      <c r="Z959" s="142"/>
      <c r="AA959" s="142"/>
      <c r="AB959" s="143"/>
      <c r="AC959" s="142"/>
      <c r="AD959" s="143"/>
      <c r="AE959" s="142"/>
      <c r="AF959" s="143"/>
    </row>
    <row r="960" spans="1:32" ht="15.75" customHeight="1" x14ac:dyDescent="0.2">
      <c r="A960" s="135"/>
      <c r="B960" s="155"/>
      <c r="C960" s="135"/>
      <c r="D960" s="136"/>
      <c r="E960" s="136"/>
      <c r="F960" s="182"/>
      <c r="G960" s="163"/>
      <c r="H960" s="138"/>
      <c r="I960" s="138"/>
      <c r="J960" s="139"/>
      <c r="K960" s="164"/>
      <c r="L960" s="240"/>
      <c r="M960" s="241"/>
      <c r="N960" s="136"/>
      <c r="O960" s="139"/>
      <c r="P960" s="142"/>
      <c r="Q960" s="142"/>
      <c r="R960" s="143"/>
      <c r="S960" s="142"/>
      <c r="T960" s="142"/>
      <c r="U960" s="142"/>
      <c r="V960" s="142"/>
      <c r="W960" s="142"/>
      <c r="X960" s="142"/>
      <c r="Y960" s="142"/>
      <c r="Z960" s="142"/>
      <c r="AA960" s="142"/>
      <c r="AB960" s="143"/>
      <c r="AC960" s="142"/>
      <c r="AD960" s="143"/>
      <c r="AE960" s="142"/>
      <c r="AF960" s="143"/>
    </row>
    <row r="961" spans="1:32" ht="15.75" customHeight="1" x14ac:dyDescent="0.2">
      <c r="A961" s="135"/>
      <c r="B961" s="155"/>
      <c r="C961" s="135"/>
      <c r="D961" s="136"/>
      <c r="E961" s="136"/>
      <c r="F961" s="182"/>
      <c r="G961" s="163"/>
      <c r="H961" s="138"/>
      <c r="I961" s="138"/>
      <c r="J961" s="139"/>
      <c r="K961" s="164"/>
      <c r="L961" s="240"/>
      <c r="M961" s="241"/>
      <c r="N961" s="136"/>
      <c r="O961" s="139"/>
      <c r="P961" s="142"/>
      <c r="Q961" s="142"/>
      <c r="R961" s="143"/>
      <c r="S961" s="142"/>
      <c r="T961" s="142"/>
      <c r="U961" s="142"/>
      <c r="V961" s="142"/>
      <c r="W961" s="142"/>
      <c r="X961" s="142"/>
      <c r="Y961" s="142"/>
      <c r="Z961" s="142"/>
      <c r="AA961" s="142"/>
      <c r="AB961" s="143"/>
      <c r="AC961" s="142"/>
      <c r="AD961" s="143"/>
      <c r="AE961" s="142"/>
      <c r="AF961" s="143"/>
    </row>
    <row r="962" spans="1:32" ht="15.75" customHeight="1" x14ac:dyDescent="0.2">
      <c r="A962" s="135"/>
      <c r="B962" s="155"/>
      <c r="C962" s="135"/>
      <c r="D962" s="136"/>
      <c r="E962" s="136"/>
      <c r="F962" s="182"/>
      <c r="G962" s="163"/>
      <c r="H962" s="138"/>
      <c r="I962" s="138"/>
      <c r="J962" s="139"/>
      <c r="K962" s="164"/>
      <c r="L962" s="240"/>
      <c r="M962" s="241"/>
      <c r="N962" s="136"/>
      <c r="O962" s="139"/>
      <c r="P962" s="142"/>
      <c r="Q962" s="142"/>
      <c r="R962" s="143"/>
      <c r="S962" s="142"/>
      <c r="T962" s="142"/>
      <c r="U962" s="142"/>
      <c r="V962" s="142"/>
      <c r="W962" s="142"/>
      <c r="X962" s="142"/>
      <c r="Y962" s="142"/>
      <c r="Z962" s="142"/>
      <c r="AA962" s="142"/>
      <c r="AB962" s="143"/>
      <c r="AC962" s="142"/>
      <c r="AD962" s="143"/>
      <c r="AE962" s="142"/>
      <c r="AF962" s="143"/>
    </row>
    <row r="963" spans="1:32" ht="15.75" customHeight="1" x14ac:dyDescent="0.2">
      <c r="A963" s="135"/>
      <c r="B963" s="155"/>
      <c r="C963" s="135"/>
      <c r="D963" s="136"/>
      <c r="E963" s="136"/>
      <c r="F963" s="182"/>
      <c r="G963" s="163"/>
      <c r="H963" s="138"/>
      <c r="I963" s="138"/>
      <c r="J963" s="139"/>
      <c r="K963" s="164"/>
      <c r="L963" s="240"/>
      <c r="M963" s="241"/>
      <c r="N963" s="136"/>
      <c r="O963" s="139"/>
      <c r="P963" s="142"/>
      <c r="Q963" s="142"/>
      <c r="R963" s="143"/>
      <c r="S963" s="142"/>
      <c r="T963" s="142"/>
      <c r="U963" s="142"/>
      <c r="V963" s="142"/>
      <c r="W963" s="142"/>
      <c r="X963" s="142"/>
      <c r="Y963" s="142"/>
      <c r="Z963" s="142"/>
      <c r="AA963" s="142"/>
      <c r="AB963" s="143"/>
      <c r="AC963" s="142"/>
      <c r="AD963" s="143"/>
      <c r="AE963" s="142"/>
      <c r="AF963" s="143"/>
    </row>
    <row r="964" spans="1:32" ht="15.75" customHeight="1" x14ac:dyDescent="0.2">
      <c r="A964" s="135"/>
      <c r="B964" s="155"/>
      <c r="C964" s="135"/>
      <c r="D964" s="136"/>
      <c r="E964" s="136"/>
      <c r="F964" s="182"/>
      <c r="G964" s="163"/>
      <c r="H964" s="138"/>
      <c r="I964" s="138"/>
      <c r="J964" s="139"/>
      <c r="K964" s="164"/>
      <c r="L964" s="240"/>
      <c r="M964" s="241"/>
      <c r="N964" s="136"/>
      <c r="O964" s="139"/>
      <c r="P964" s="142"/>
      <c r="Q964" s="142"/>
      <c r="R964" s="143"/>
      <c r="S964" s="142"/>
      <c r="T964" s="142"/>
      <c r="U964" s="142"/>
      <c r="V964" s="142"/>
      <c r="W964" s="142"/>
      <c r="X964" s="142"/>
      <c r="Y964" s="142"/>
      <c r="Z964" s="142"/>
      <c r="AA964" s="142"/>
      <c r="AB964" s="143"/>
      <c r="AC964" s="142"/>
      <c r="AD964" s="143"/>
      <c r="AE964" s="142"/>
      <c r="AF964" s="143"/>
    </row>
    <row r="965" spans="1:32" ht="15.75" customHeight="1" x14ac:dyDescent="0.2">
      <c r="A965" s="135"/>
      <c r="B965" s="155"/>
      <c r="C965" s="135"/>
      <c r="D965" s="136"/>
      <c r="E965" s="136"/>
      <c r="F965" s="182"/>
      <c r="G965" s="163"/>
      <c r="H965" s="138"/>
      <c r="I965" s="138"/>
      <c r="J965" s="139"/>
      <c r="K965" s="164"/>
      <c r="L965" s="240"/>
      <c r="M965" s="241"/>
      <c r="N965" s="136"/>
      <c r="O965" s="139"/>
      <c r="P965" s="142"/>
      <c r="Q965" s="142"/>
      <c r="R965" s="143"/>
      <c r="S965" s="142"/>
      <c r="T965" s="142"/>
      <c r="U965" s="142"/>
      <c r="V965" s="142"/>
      <c r="W965" s="142"/>
      <c r="X965" s="142"/>
      <c r="Y965" s="142"/>
      <c r="Z965" s="142"/>
      <c r="AA965" s="142"/>
      <c r="AB965" s="143"/>
      <c r="AC965" s="142"/>
      <c r="AD965" s="143"/>
      <c r="AE965" s="142"/>
      <c r="AF965" s="143"/>
    </row>
    <row r="966" spans="1:32" ht="15.75" customHeight="1" x14ac:dyDescent="0.2">
      <c r="A966" s="135"/>
      <c r="B966" s="155"/>
      <c r="C966" s="135"/>
      <c r="D966" s="136"/>
      <c r="E966" s="136"/>
      <c r="F966" s="182"/>
      <c r="G966" s="163"/>
      <c r="H966" s="138"/>
      <c r="I966" s="138"/>
      <c r="J966" s="139"/>
      <c r="K966" s="164"/>
      <c r="L966" s="240"/>
      <c r="M966" s="241"/>
      <c r="N966" s="136"/>
      <c r="O966" s="139"/>
      <c r="P966" s="142"/>
      <c r="Q966" s="142"/>
      <c r="R966" s="143"/>
      <c r="S966" s="142"/>
      <c r="T966" s="142"/>
      <c r="U966" s="142"/>
      <c r="V966" s="142"/>
      <c r="W966" s="142"/>
      <c r="X966" s="142"/>
      <c r="Y966" s="142"/>
      <c r="Z966" s="142"/>
      <c r="AA966" s="142"/>
      <c r="AB966" s="143"/>
      <c r="AC966" s="142"/>
      <c r="AD966" s="143"/>
      <c r="AE966" s="142"/>
      <c r="AF966" s="143"/>
    </row>
    <row r="967" spans="1:32" ht="15.75" customHeight="1" x14ac:dyDescent="0.2">
      <c r="A967" s="135"/>
      <c r="B967" s="155"/>
      <c r="C967" s="135"/>
      <c r="D967" s="136"/>
      <c r="E967" s="136"/>
      <c r="F967" s="182"/>
      <c r="G967" s="163"/>
      <c r="H967" s="138"/>
      <c r="I967" s="138"/>
      <c r="J967" s="139"/>
      <c r="K967" s="164"/>
      <c r="L967" s="240"/>
      <c r="M967" s="241"/>
      <c r="N967" s="136"/>
      <c r="O967" s="139"/>
      <c r="P967" s="142"/>
      <c r="Q967" s="142"/>
      <c r="R967" s="143"/>
      <c r="S967" s="142"/>
      <c r="T967" s="142"/>
      <c r="U967" s="142"/>
      <c r="V967" s="142"/>
      <c r="W967" s="142"/>
      <c r="X967" s="142"/>
      <c r="Y967" s="142"/>
      <c r="Z967" s="142"/>
      <c r="AA967" s="142"/>
      <c r="AB967" s="143"/>
      <c r="AC967" s="142"/>
      <c r="AD967" s="143"/>
      <c r="AE967" s="142"/>
      <c r="AF967" s="143"/>
    </row>
    <row r="968" spans="1:32" ht="15.75" customHeight="1" x14ac:dyDescent="0.2">
      <c r="A968" s="135"/>
      <c r="B968" s="155"/>
      <c r="C968" s="135"/>
      <c r="D968" s="136"/>
      <c r="E968" s="136"/>
      <c r="F968" s="182"/>
      <c r="G968" s="163"/>
      <c r="H968" s="138"/>
      <c r="I968" s="138"/>
      <c r="J968" s="139"/>
      <c r="K968" s="164"/>
      <c r="L968" s="240"/>
      <c r="M968" s="241"/>
      <c r="N968" s="136"/>
      <c r="O968" s="139"/>
      <c r="P968" s="142"/>
      <c r="Q968" s="142"/>
      <c r="R968" s="143"/>
      <c r="S968" s="142"/>
      <c r="T968" s="142"/>
      <c r="U968" s="142"/>
      <c r="V968" s="142"/>
      <c r="W968" s="142"/>
      <c r="X968" s="142"/>
      <c r="Y968" s="142"/>
      <c r="Z968" s="142"/>
      <c r="AA968" s="142"/>
      <c r="AB968" s="143"/>
      <c r="AC968" s="142"/>
      <c r="AD968" s="143"/>
      <c r="AE968" s="142"/>
      <c r="AF968" s="143"/>
    </row>
    <row r="969" spans="1:32" ht="15.75" customHeight="1" x14ac:dyDescent="0.2">
      <c r="A969" s="135"/>
      <c r="B969" s="155"/>
      <c r="C969" s="135"/>
      <c r="D969" s="136"/>
      <c r="E969" s="136"/>
      <c r="F969" s="182"/>
      <c r="G969" s="163"/>
      <c r="H969" s="138"/>
      <c r="I969" s="138"/>
      <c r="J969" s="139"/>
      <c r="K969" s="164"/>
      <c r="L969" s="240"/>
      <c r="M969" s="241"/>
      <c r="N969" s="136"/>
      <c r="O969" s="139"/>
      <c r="P969" s="142"/>
      <c r="Q969" s="142"/>
      <c r="R969" s="143"/>
      <c r="S969" s="142"/>
      <c r="T969" s="142"/>
      <c r="U969" s="142"/>
      <c r="V969" s="142"/>
      <c r="W969" s="142"/>
      <c r="X969" s="142"/>
      <c r="Y969" s="142"/>
      <c r="Z969" s="142"/>
      <c r="AA969" s="142"/>
      <c r="AB969" s="143"/>
      <c r="AC969" s="142"/>
      <c r="AD969" s="143"/>
      <c r="AE969" s="142"/>
      <c r="AF969" s="143"/>
    </row>
    <row r="970" spans="1:32" ht="15.75" customHeight="1" x14ac:dyDescent="0.2">
      <c r="A970" s="135"/>
      <c r="B970" s="155"/>
      <c r="C970" s="135"/>
      <c r="D970" s="136"/>
      <c r="E970" s="136"/>
      <c r="F970" s="182"/>
      <c r="G970" s="163"/>
      <c r="H970" s="138"/>
      <c r="I970" s="138"/>
      <c r="J970" s="139"/>
      <c r="K970" s="164"/>
      <c r="L970" s="240"/>
      <c r="M970" s="241"/>
      <c r="N970" s="136"/>
      <c r="O970" s="139"/>
      <c r="P970" s="142"/>
      <c r="Q970" s="142"/>
      <c r="R970" s="143"/>
      <c r="S970" s="142"/>
      <c r="T970" s="142"/>
      <c r="U970" s="142"/>
      <c r="V970" s="142"/>
      <c r="W970" s="142"/>
      <c r="X970" s="142"/>
      <c r="Y970" s="142"/>
      <c r="Z970" s="142"/>
      <c r="AA970" s="142"/>
      <c r="AB970" s="143"/>
      <c r="AC970" s="142"/>
      <c r="AD970" s="143"/>
      <c r="AE970" s="142"/>
      <c r="AF970" s="143"/>
    </row>
    <row r="971" spans="1:32" ht="15.75" customHeight="1" x14ac:dyDescent="0.2">
      <c r="A971" s="135"/>
      <c r="B971" s="155"/>
      <c r="C971" s="135"/>
      <c r="D971" s="136"/>
      <c r="E971" s="136"/>
      <c r="F971" s="182"/>
      <c r="G971" s="163"/>
      <c r="H971" s="138"/>
      <c r="I971" s="138"/>
      <c r="J971" s="139"/>
      <c r="K971" s="164"/>
      <c r="L971" s="240"/>
      <c r="M971" s="241"/>
      <c r="N971" s="136"/>
      <c r="O971" s="139"/>
      <c r="P971" s="142"/>
      <c r="Q971" s="142"/>
      <c r="R971" s="143"/>
      <c r="S971" s="142"/>
      <c r="T971" s="142"/>
      <c r="U971" s="142"/>
      <c r="V971" s="142"/>
      <c r="W971" s="142"/>
      <c r="X971" s="142"/>
      <c r="Y971" s="142"/>
      <c r="Z971" s="142"/>
      <c r="AA971" s="142"/>
      <c r="AB971" s="143"/>
      <c r="AC971" s="142"/>
      <c r="AD971" s="143"/>
      <c r="AE971" s="142"/>
      <c r="AF971" s="143"/>
    </row>
    <row r="972" spans="1:32" ht="15.75" customHeight="1" x14ac:dyDescent="0.2">
      <c r="A972" s="135"/>
      <c r="B972" s="155"/>
      <c r="C972" s="135"/>
      <c r="D972" s="136"/>
      <c r="E972" s="136"/>
      <c r="F972" s="182"/>
      <c r="G972" s="163"/>
      <c r="H972" s="138"/>
      <c r="I972" s="138"/>
      <c r="J972" s="139"/>
      <c r="K972" s="164"/>
      <c r="L972" s="240"/>
      <c r="M972" s="241"/>
      <c r="N972" s="136"/>
      <c r="O972" s="139"/>
      <c r="P972" s="142"/>
      <c r="Q972" s="142"/>
      <c r="R972" s="143"/>
      <c r="S972" s="142"/>
      <c r="T972" s="142"/>
      <c r="U972" s="142"/>
      <c r="V972" s="142"/>
      <c r="W972" s="142"/>
      <c r="X972" s="142"/>
      <c r="Y972" s="142"/>
      <c r="Z972" s="142"/>
      <c r="AA972" s="142"/>
      <c r="AB972" s="143"/>
      <c r="AC972" s="142"/>
      <c r="AD972" s="143"/>
      <c r="AE972" s="142"/>
      <c r="AF972" s="143"/>
    </row>
    <row r="973" spans="1:32" ht="15.75" customHeight="1" x14ac:dyDescent="0.2">
      <c r="A973" s="135"/>
      <c r="B973" s="155"/>
      <c r="C973" s="135"/>
      <c r="D973" s="136"/>
      <c r="E973" s="136"/>
      <c r="F973" s="182"/>
      <c r="G973" s="163"/>
      <c r="H973" s="138"/>
      <c r="I973" s="138"/>
      <c r="J973" s="139"/>
      <c r="K973" s="164"/>
      <c r="L973" s="240"/>
      <c r="M973" s="241"/>
      <c r="N973" s="136"/>
      <c r="O973" s="139"/>
      <c r="P973" s="142"/>
      <c r="Q973" s="142"/>
      <c r="R973" s="143"/>
      <c r="S973" s="142"/>
      <c r="T973" s="142"/>
      <c r="U973" s="142"/>
      <c r="V973" s="142"/>
      <c r="W973" s="142"/>
      <c r="X973" s="142"/>
      <c r="Y973" s="142"/>
      <c r="Z973" s="142"/>
      <c r="AA973" s="142"/>
      <c r="AB973" s="143"/>
      <c r="AC973" s="142"/>
      <c r="AD973" s="143"/>
      <c r="AE973" s="142"/>
      <c r="AF973" s="143"/>
    </row>
    <row r="974" spans="1:32" ht="15.75" customHeight="1" x14ac:dyDescent="0.2">
      <c r="A974" s="135"/>
      <c r="B974" s="155"/>
      <c r="C974" s="135"/>
      <c r="D974" s="136"/>
      <c r="E974" s="136"/>
      <c r="F974" s="182"/>
      <c r="G974" s="163"/>
      <c r="H974" s="138"/>
      <c r="I974" s="138"/>
      <c r="J974" s="139"/>
      <c r="K974" s="164"/>
      <c r="L974" s="240"/>
      <c r="M974" s="241"/>
      <c r="N974" s="136"/>
      <c r="O974" s="139"/>
      <c r="P974" s="142"/>
      <c r="Q974" s="142"/>
      <c r="R974" s="143"/>
      <c r="S974" s="142"/>
      <c r="T974" s="142"/>
      <c r="U974" s="142"/>
      <c r="V974" s="142"/>
      <c r="W974" s="142"/>
      <c r="X974" s="142"/>
      <c r="Y974" s="142"/>
      <c r="Z974" s="142"/>
      <c r="AA974" s="142"/>
      <c r="AB974" s="143"/>
      <c r="AC974" s="142"/>
      <c r="AD974" s="143"/>
      <c r="AE974" s="142"/>
      <c r="AF974" s="143"/>
    </row>
    <row r="975" spans="1:32" ht="15.75" customHeight="1" x14ac:dyDescent="0.2">
      <c r="A975" s="135"/>
      <c r="B975" s="155"/>
      <c r="C975" s="135"/>
      <c r="D975" s="136"/>
      <c r="E975" s="136"/>
      <c r="F975" s="182"/>
      <c r="G975" s="163"/>
      <c r="H975" s="138"/>
      <c r="I975" s="138"/>
      <c r="J975" s="139"/>
      <c r="K975" s="164"/>
      <c r="L975" s="240"/>
      <c r="M975" s="241"/>
      <c r="N975" s="136"/>
      <c r="O975" s="139"/>
      <c r="P975" s="142"/>
      <c r="Q975" s="142"/>
      <c r="R975" s="143"/>
      <c r="S975" s="142"/>
      <c r="T975" s="142"/>
      <c r="U975" s="142"/>
      <c r="V975" s="142"/>
      <c r="W975" s="142"/>
      <c r="X975" s="142"/>
      <c r="Y975" s="142"/>
      <c r="Z975" s="142"/>
      <c r="AA975" s="142"/>
      <c r="AB975" s="143"/>
      <c r="AC975" s="142"/>
      <c r="AD975" s="143"/>
      <c r="AE975" s="142"/>
      <c r="AF975" s="143"/>
    </row>
    <row r="976" spans="1:32" ht="15.75" customHeight="1" x14ac:dyDescent="0.2">
      <c r="A976" s="135"/>
      <c r="B976" s="155"/>
      <c r="C976" s="135"/>
      <c r="D976" s="136"/>
      <c r="E976" s="136"/>
      <c r="F976" s="182"/>
      <c r="G976" s="163"/>
      <c r="H976" s="138"/>
      <c r="I976" s="138"/>
      <c r="J976" s="139"/>
      <c r="K976" s="164"/>
      <c r="L976" s="240"/>
      <c r="M976" s="241"/>
      <c r="N976" s="136"/>
      <c r="O976" s="139"/>
      <c r="P976" s="142"/>
      <c r="Q976" s="142"/>
      <c r="R976" s="143"/>
      <c r="S976" s="142"/>
      <c r="T976" s="142"/>
      <c r="U976" s="142"/>
      <c r="V976" s="142"/>
      <c r="W976" s="142"/>
      <c r="X976" s="142"/>
      <c r="Y976" s="142"/>
      <c r="Z976" s="142"/>
      <c r="AA976" s="142"/>
      <c r="AB976" s="143"/>
      <c r="AC976" s="142"/>
      <c r="AD976" s="143"/>
      <c r="AE976" s="142"/>
      <c r="AF976" s="143"/>
    </row>
    <row r="977" spans="1:32" ht="15.75" customHeight="1" x14ac:dyDescent="0.2">
      <c r="A977" s="135"/>
      <c r="B977" s="155"/>
      <c r="C977" s="135"/>
      <c r="D977" s="136"/>
      <c r="E977" s="136"/>
      <c r="F977" s="182"/>
      <c r="G977" s="163"/>
      <c r="H977" s="138"/>
      <c r="I977" s="138"/>
      <c r="J977" s="139"/>
      <c r="K977" s="164"/>
      <c r="L977" s="240"/>
      <c r="M977" s="241"/>
      <c r="N977" s="136"/>
      <c r="O977" s="139"/>
      <c r="P977" s="142"/>
      <c r="Q977" s="142"/>
      <c r="R977" s="143"/>
      <c r="S977" s="142"/>
      <c r="T977" s="142"/>
      <c r="U977" s="142"/>
      <c r="V977" s="142"/>
      <c r="W977" s="142"/>
      <c r="X977" s="142"/>
      <c r="Y977" s="142"/>
      <c r="Z977" s="142"/>
      <c r="AA977" s="142"/>
      <c r="AB977" s="143"/>
      <c r="AC977" s="142"/>
      <c r="AD977" s="143"/>
      <c r="AE977" s="142"/>
      <c r="AF977" s="143"/>
    </row>
    <row r="978" spans="1:32" ht="15.75" customHeight="1" x14ac:dyDescent="0.2">
      <c r="A978" s="135"/>
      <c r="B978" s="155"/>
      <c r="C978" s="135"/>
      <c r="D978" s="136"/>
      <c r="E978" s="136"/>
      <c r="F978" s="182"/>
      <c r="G978" s="163"/>
      <c r="H978" s="138"/>
      <c r="I978" s="138"/>
      <c r="J978" s="139"/>
      <c r="K978" s="164"/>
      <c r="L978" s="240"/>
      <c r="M978" s="241"/>
      <c r="N978" s="136"/>
      <c r="O978" s="139"/>
      <c r="P978" s="142"/>
      <c r="Q978" s="142"/>
      <c r="R978" s="143"/>
      <c r="S978" s="142"/>
      <c r="T978" s="142"/>
      <c r="U978" s="142"/>
      <c r="V978" s="142"/>
      <c r="W978" s="142"/>
      <c r="X978" s="142"/>
      <c r="Y978" s="142"/>
      <c r="Z978" s="142"/>
      <c r="AA978" s="142"/>
      <c r="AB978" s="143"/>
      <c r="AC978" s="142"/>
      <c r="AD978" s="143"/>
      <c r="AE978" s="142"/>
      <c r="AF978" s="143"/>
    </row>
    <row r="979" spans="1:32" ht="15.75" customHeight="1" x14ac:dyDescent="0.2">
      <c r="A979" s="135"/>
      <c r="B979" s="155"/>
      <c r="C979" s="135"/>
      <c r="D979" s="136"/>
      <c r="E979" s="136"/>
      <c r="F979" s="182"/>
      <c r="G979" s="163"/>
      <c r="H979" s="138"/>
      <c r="I979" s="138"/>
      <c r="J979" s="139"/>
      <c r="K979" s="164"/>
      <c r="L979" s="240"/>
      <c r="M979" s="241"/>
      <c r="N979" s="136"/>
      <c r="O979" s="139"/>
      <c r="P979" s="142"/>
      <c r="Q979" s="142"/>
      <c r="R979" s="143"/>
      <c r="S979" s="142"/>
      <c r="T979" s="142"/>
      <c r="U979" s="142"/>
      <c r="V979" s="142"/>
      <c r="W979" s="142"/>
      <c r="X979" s="142"/>
      <c r="Y979" s="142"/>
      <c r="Z979" s="142"/>
      <c r="AA979" s="142"/>
      <c r="AB979" s="143"/>
      <c r="AC979" s="142"/>
      <c r="AD979" s="143"/>
      <c r="AE979" s="142"/>
      <c r="AF979" s="143"/>
    </row>
    <row r="980" spans="1:32" ht="15.75" customHeight="1" x14ac:dyDescent="0.2">
      <c r="A980" s="135"/>
      <c r="B980" s="155"/>
      <c r="C980" s="135"/>
      <c r="D980" s="136"/>
      <c r="E980" s="136"/>
      <c r="F980" s="182"/>
      <c r="G980" s="163"/>
      <c r="H980" s="138"/>
      <c r="I980" s="138"/>
      <c r="J980" s="139"/>
      <c r="K980" s="164"/>
      <c r="L980" s="240"/>
      <c r="M980" s="241"/>
      <c r="N980" s="136"/>
      <c r="O980" s="139"/>
      <c r="P980" s="142"/>
      <c r="Q980" s="142"/>
      <c r="R980" s="143"/>
      <c r="S980" s="142"/>
      <c r="T980" s="142"/>
      <c r="U980" s="142"/>
      <c r="V980" s="142"/>
      <c r="W980" s="142"/>
      <c r="X980" s="142"/>
      <c r="Y980" s="142"/>
      <c r="Z980" s="142"/>
      <c r="AA980" s="142"/>
      <c r="AB980" s="143"/>
      <c r="AC980" s="142"/>
      <c r="AD980" s="143"/>
      <c r="AE980" s="142"/>
      <c r="AF980" s="143"/>
    </row>
    <row r="981" spans="1:32" ht="15.75" customHeight="1" x14ac:dyDescent="0.2">
      <c r="A981" s="135"/>
      <c r="B981" s="155"/>
      <c r="C981" s="135"/>
      <c r="D981" s="136"/>
      <c r="E981" s="136"/>
      <c r="F981" s="182"/>
      <c r="G981" s="163"/>
      <c r="H981" s="138"/>
      <c r="I981" s="138"/>
      <c r="J981" s="139"/>
      <c r="K981" s="164"/>
      <c r="L981" s="240"/>
      <c r="M981" s="241"/>
      <c r="N981" s="136"/>
      <c r="O981" s="139"/>
      <c r="P981" s="142"/>
      <c r="Q981" s="142"/>
      <c r="R981" s="143"/>
      <c r="S981" s="142"/>
      <c r="T981" s="142"/>
      <c r="U981" s="142"/>
      <c r="V981" s="142"/>
      <c r="W981" s="142"/>
      <c r="X981" s="142"/>
      <c r="Y981" s="142"/>
      <c r="Z981" s="142"/>
      <c r="AA981" s="142"/>
      <c r="AB981" s="143"/>
      <c r="AC981" s="142"/>
      <c r="AD981" s="143"/>
      <c r="AE981" s="142"/>
      <c r="AF981" s="143"/>
    </row>
    <row r="982" spans="1:32" ht="15.75" customHeight="1" x14ac:dyDescent="0.2">
      <c r="A982" s="135"/>
      <c r="B982" s="155"/>
      <c r="C982" s="135"/>
      <c r="D982" s="136"/>
      <c r="E982" s="136"/>
      <c r="F982" s="182"/>
      <c r="G982" s="163"/>
      <c r="H982" s="138"/>
      <c r="I982" s="138"/>
      <c r="J982" s="139"/>
      <c r="K982" s="164"/>
      <c r="L982" s="240"/>
      <c r="M982" s="241"/>
      <c r="N982" s="136"/>
      <c r="O982" s="139"/>
      <c r="P982" s="142"/>
      <c r="Q982" s="142"/>
      <c r="R982" s="143"/>
      <c r="S982" s="142"/>
      <c r="T982" s="142"/>
      <c r="U982" s="142"/>
      <c r="V982" s="142"/>
      <c r="W982" s="142"/>
      <c r="X982" s="142"/>
      <c r="Y982" s="142"/>
      <c r="Z982" s="142"/>
      <c r="AA982" s="142"/>
      <c r="AB982" s="143"/>
      <c r="AC982" s="142"/>
      <c r="AD982" s="143"/>
      <c r="AE982" s="142"/>
      <c r="AF982" s="143"/>
    </row>
    <row r="983" spans="1:32" ht="15.75" customHeight="1" x14ac:dyDescent="0.2">
      <c r="A983" s="135"/>
      <c r="B983" s="155"/>
      <c r="C983" s="135"/>
      <c r="D983" s="136"/>
      <c r="E983" s="136"/>
      <c r="F983" s="182"/>
      <c r="G983" s="163"/>
      <c r="H983" s="138"/>
      <c r="I983" s="138"/>
      <c r="J983" s="139"/>
      <c r="K983" s="164"/>
      <c r="L983" s="240"/>
      <c r="M983" s="241"/>
      <c r="N983" s="136"/>
      <c r="O983" s="139"/>
      <c r="P983" s="142"/>
      <c r="Q983" s="142"/>
      <c r="R983" s="143"/>
      <c r="S983" s="142"/>
      <c r="T983" s="142"/>
      <c r="U983" s="142"/>
      <c r="V983" s="142"/>
      <c r="W983" s="142"/>
      <c r="X983" s="142"/>
      <c r="Y983" s="142"/>
      <c r="Z983" s="142"/>
      <c r="AA983" s="142"/>
      <c r="AB983" s="143"/>
      <c r="AC983" s="142"/>
      <c r="AD983" s="143"/>
      <c r="AE983" s="142"/>
      <c r="AF983" s="143"/>
    </row>
    <row r="984" spans="1:32" ht="15.75" customHeight="1" x14ac:dyDescent="0.2">
      <c r="A984" s="135"/>
      <c r="B984" s="155"/>
      <c r="C984" s="135"/>
      <c r="D984" s="136"/>
      <c r="E984" s="136"/>
      <c r="F984" s="182"/>
      <c r="G984" s="163"/>
      <c r="H984" s="138"/>
      <c r="I984" s="138"/>
      <c r="J984" s="139"/>
      <c r="K984" s="164"/>
      <c r="L984" s="240"/>
      <c r="M984" s="241"/>
      <c r="N984" s="136"/>
      <c r="O984" s="139"/>
      <c r="P984" s="142"/>
      <c r="Q984" s="142"/>
      <c r="R984" s="143"/>
      <c r="S984" s="142"/>
      <c r="T984" s="142"/>
      <c r="U984" s="142"/>
      <c r="V984" s="142"/>
      <c r="W984" s="142"/>
      <c r="X984" s="142"/>
      <c r="Y984" s="142"/>
      <c r="Z984" s="142"/>
      <c r="AA984" s="142"/>
      <c r="AB984" s="143"/>
      <c r="AC984" s="142"/>
      <c r="AD984" s="143"/>
      <c r="AE984" s="142"/>
      <c r="AF984" s="143"/>
    </row>
    <row r="985" spans="1:32" ht="15.75" customHeight="1" x14ac:dyDescent="0.2">
      <c r="A985" s="135"/>
      <c r="B985" s="155"/>
      <c r="C985" s="135"/>
      <c r="D985" s="136"/>
      <c r="E985" s="136"/>
      <c r="F985" s="182"/>
      <c r="G985" s="163"/>
      <c r="H985" s="138"/>
      <c r="I985" s="138"/>
      <c r="J985" s="139"/>
      <c r="K985" s="164"/>
      <c r="L985" s="240"/>
      <c r="M985" s="241"/>
      <c r="N985" s="136"/>
      <c r="O985" s="139"/>
      <c r="P985" s="142"/>
      <c r="Q985" s="142"/>
      <c r="R985" s="143"/>
      <c r="S985" s="142"/>
      <c r="T985" s="142"/>
      <c r="U985" s="142"/>
      <c r="V985" s="142"/>
      <c r="W985" s="142"/>
      <c r="X985" s="142"/>
      <c r="Y985" s="142"/>
      <c r="Z985" s="142"/>
      <c r="AA985" s="142"/>
      <c r="AB985" s="143"/>
      <c r="AC985" s="142"/>
      <c r="AD985" s="143"/>
      <c r="AE985" s="142"/>
      <c r="AF985" s="143"/>
    </row>
    <row r="986" spans="1:32" ht="15.75" customHeight="1" x14ac:dyDescent="0.2">
      <c r="A986" s="135"/>
      <c r="B986" s="155"/>
      <c r="C986" s="135"/>
      <c r="D986" s="136"/>
      <c r="E986" s="136"/>
      <c r="F986" s="182"/>
      <c r="G986" s="163"/>
      <c r="H986" s="138"/>
      <c r="I986" s="138"/>
      <c r="J986" s="139"/>
      <c r="K986" s="164"/>
      <c r="L986" s="240"/>
      <c r="M986" s="241"/>
      <c r="N986" s="136"/>
      <c r="O986" s="139"/>
      <c r="P986" s="142"/>
      <c r="Q986" s="142"/>
      <c r="R986" s="143"/>
      <c r="S986" s="142"/>
      <c r="T986" s="142"/>
      <c r="U986" s="142"/>
      <c r="V986" s="142"/>
      <c r="W986" s="142"/>
      <c r="X986" s="142"/>
      <c r="Y986" s="142"/>
      <c r="Z986" s="142"/>
      <c r="AA986" s="142"/>
      <c r="AB986" s="143"/>
      <c r="AC986" s="142"/>
      <c r="AD986" s="143"/>
      <c r="AE986" s="142"/>
      <c r="AF986" s="143"/>
    </row>
    <row r="987" spans="1:32" ht="15.75" customHeight="1" x14ac:dyDescent="0.2">
      <c r="A987" s="135"/>
      <c r="B987" s="155"/>
      <c r="C987" s="135"/>
      <c r="D987" s="136"/>
      <c r="E987" s="136"/>
      <c r="F987" s="182"/>
      <c r="G987" s="163"/>
      <c r="H987" s="138"/>
      <c r="I987" s="138"/>
      <c r="J987" s="139"/>
      <c r="K987" s="164"/>
      <c r="L987" s="240"/>
      <c r="M987" s="241"/>
      <c r="N987" s="136"/>
      <c r="O987" s="139"/>
      <c r="P987" s="142"/>
      <c r="Q987" s="142"/>
      <c r="R987" s="143"/>
      <c r="S987" s="142"/>
      <c r="T987" s="142"/>
      <c r="U987" s="142"/>
      <c r="V987" s="142"/>
      <c r="W987" s="142"/>
      <c r="X987" s="142"/>
      <c r="Y987" s="142"/>
      <c r="Z987" s="142"/>
      <c r="AA987" s="142"/>
      <c r="AB987" s="143"/>
      <c r="AC987" s="142"/>
      <c r="AD987" s="143"/>
      <c r="AE987" s="142"/>
      <c r="AF987" s="143"/>
    </row>
    <row r="988" spans="1:32" ht="15.75" customHeight="1" x14ac:dyDescent="0.2">
      <c r="A988" s="135"/>
      <c r="B988" s="155"/>
      <c r="C988" s="135"/>
      <c r="D988" s="136"/>
      <c r="E988" s="136"/>
      <c r="F988" s="182"/>
      <c r="G988" s="163"/>
      <c r="H988" s="138"/>
      <c r="I988" s="138"/>
      <c r="J988" s="139"/>
      <c r="K988" s="164"/>
      <c r="L988" s="240"/>
      <c r="M988" s="241"/>
      <c r="N988" s="136"/>
      <c r="O988" s="139"/>
      <c r="P988" s="142"/>
      <c r="Q988" s="142"/>
      <c r="R988" s="143"/>
      <c r="S988" s="142"/>
      <c r="T988" s="142"/>
      <c r="U988" s="142"/>
      <c r="V988" s="142"/>
      <c r="W988" s="142"/>
      <c r="X988" s="142"/>
      <c r="Y988" s="142"/>
      <c r="Z988" s="142"/>
      <c r="AA988" s="142"/>
      <c r="AB988" s="143"/>
      <c r="AC988" s="142"/>
      <c r="AD988" s="143"/>
      <c r="AE988" s="142"/>
      <c r="AF988" s="143"/>
    </row>
    <row r="989" spans="1:32" ht="15.75" customHeight="1" x14ac:dyDescent="0.2">
      <c r="A989" s="135"/>
      <c r="B989" s="155"/>
      <c r="C989" s="135"/>
      <c r="D989" s="136"/>
      <c r="E989" s="136"/>
      <c r="F989" s="182"/>
      <c r="G989" s="163"/>
      <c r="H989" s="138"/>
      <c r="I989" s="138"/>
      <c r="J989" s="139"/>
      <c r="K989" s="164"/>
      <c r="L989" s="240"/>
      <c r="M989" s="241"/>
      <c r="N989" s="136"/>
      <c r="O989" s="139"/>
      <c r="P989" s="142"/>
      <c r="Q989" s="142"/>
      <c r="R989" s="143"/>
      <c r="S989" s="142"/>
      <c r="T989" s="142"/>
      <c r="U989" s="142"/>
      <c r="V989" s="142"/>
      <c r="W989" s="142"/>
      <c r="X989" s="142"/>
      <c r="Y989" s="142"/>
      <c r="Z989" s="142"/>
      <c r="AA989" s="142"/>
      <c r="AB989" s="143"/>
      <c r="AC989" s="142"/>
      <c r="AD989" s="143"/>
      <c r="AE989" s="142"/>
      <c r="AF989" s="143"/>
    </row>
    <row r="990" spans="1:32" ht="15.75" customHeight="1" x14ac:dyDescent="0.2">
      <c r="A990" s="135"/>
      <c r="B990" s="155"/>
      <c r="C990" s="135"/>
      <c r="D990" s="136"/>
      <c r="E990" s="136"/>
      <c r="F990" s="182"/>
      <c r="G990" s="163"/>
      <c r="H990" s="138"/>
      <c r="I990" s="138"/>
      <c r="J990" s="139"/>
      <c r="K990" s="164"/>
      <c r="L990" s="240"/>
      <c r="M990" s="241"/>
      <c r="N990" s="136"/>
      <c r="O990" s="139"/>
      <c r="P990" s="142"/>
      <c r="Q990" s="142"/>
      <c r="R990" s="143"/>
      <c r="S990" s="142"/>
      <c r="T990" s="142"/>
      <c r="U990" s="142"/>
      <c r="V990" s="142"/>
      <c r="W990" s="142"/>
      <c r="X990" s="142"/>
      <c r="Y990" s="142"/>
      <c r="Z990" s="142"/>
      <c r="AA990" s="142"/>
      <c r="AB990" s="143"/>
      <c r="AC990" s="142"/>
      <c r="AD990" s="143"/>
      <c r="AE990" s="142"/>
      <c r="AF990" s="143"/>
    </row>
    <row r="991" spans="1:32" ht="15.75" customHeight="1" x14ac:dyDescent="0.2">
      <c r="A991" s="135"/>
      <c r="B991" s="155"/>
      <c r="C991" s="135"/>
      <c r="D991" s="136"/>
      <c r="E991" s="136"/>
      <c r="F991" s="182"/>
      <c r="G991" s="163"/>
      <c r="H991" s="138"/>
      <c r="I991" s="138"/>
      <c r="J991" s="139"/>
      <c r="K991" s="164"/>
      <c r="L991" s="240"/>
      <c r="M991" s="241"/>
      <c r="N991" s="136"/>
      <c r="O991" s="139"/>
      <c r="P991" s="142"/>
      <c r="Q991" s="142"/>
      <c r="R991" s="143"/>
      <c r="S991" s="142"/>
      <c r="T991" s="142"/>
      <c r="U991" s="142"/>
      <c r="V991" s="142"/>
      <c r="W991" s="142"/>
      <c r="X991" s="142"/>
      <c r="Y991" s="142"/>
      <c r="Z991" s="142"/>
      <c r="AA991" s="142"/>
      <c r="AB991" s="143"/>
      <c r="AC991" s="142"/>
      <c r="AD991" s="143"/>
      <c r="AE991" s="142"/>
      <c r="AF991" s="143"/>
    </row>
    <row r="992" spans="1:32" ht="15.75" customHeight="1" x14ac:dyDescent="0.2">
      <c r="A992" s="135"/>
      <c r="B992" s="155"/>
      <c r="C992" s="135"/>
      <c r="D992" s="136"/>
      <c r="E992" s="136"/>
      <c r="F992" s="182"/>
      <c r="G992" s="163"/>
      <c r="H992" s="138"/>
      <c r="I992" s="138"/>
      <c r="J992" s="139"/>
      <c r="K992" s="164"/>
      <c r="L992" s="240"/>
      <c r="M992" s="241"/>
      <c r="N992" s="136"/>
      <c r="O992" s="139"/>
      <c r="P992" s="142"/>
      <c r="Q992" s="142"/>
      <c r="R992" s="143"/>
      <c r="S992" s="142"/>
      <c r="T992" s="142"/>
      <c r="U992" s="142"/>
      <c r="V992" s="142"/>
      <c r="W992" s="142"/>
      <c r="X992" s="142"/>
      <c r="Y992" s="142"/>
      <c r="Z992" s="142"/>
      <c r="AA992" s="142"/>
      <c r="AB992" s="143"/>
      <c r="AC992" s="142"/>
      <c r="AD992" s="143"/>
      <c r="AE992" s="142"/>
      <c r="AF992" s="143"/>
    </row>
    <row r="993" spans="1:32" ht="15.75" customHeight="1" x14ac:dyDescent="0.2">
      <c r="A993" s="135"/>
      <c r="B993" s="155"/>
      <c r="C993" s="135"/>
      <c r="D993" s="136"/>
      <c r="E993" s="136"/>
      <c r="F993" s="182"/>
      <c r="G993" s="163"/>
      <c r="H993" s="138"/>
      <c r="I993" s="138"/>
      <c r="J993" s="139"/>
      <c r="K993" s="164"/>
      <c r="L993" s="240"/>
      <c r="M993" s="241"/>
      <c r="N993" s="136"/>
      <c r="O993" s="139"/>
      <c r="P993" s="142"/>
      <c r="Q993" s="142"/>
      <c r="R993" s="143"/>
      <c r="S993" s="142"/>
      <c r="T993" s="142"/>
      <c r="U993" s="142"/>
      <c r="V993" s="142"/>
      <c r="W993" s="142"/>
      <c r="X993" s="142"/>
      <c r="Y993" s="142"/>
      <c r="Z993" s="142"/>
      <c r="AA993" s="142"/>
      <c r="AB993" s="143"/>
      <c r="AC993" s="142"/>
      <c r="AD993" s="143"/>
      <c r="AE993" s="142"/>
      <c r="AF993" s="143"/>
    </row>
    <row r="994" spans="1:32" ht="15.75" customHeight="1" x14ac:dyDescent="0.2">
      <c r="A994" s="135"/>
      <c r="B994" s="155"/>
      <c r="C994" s="135"/>
      <c r="D994" s="136"/>
      <c r="E994" s="136"/>
      <c r="F994" s="182"/>
      <c r="G994" s="163"/>
      <c r="H994" s="138"/>
      <c r="I994" s="138"/>
      <c r="J994" s="139"/>
      <c r="K994" s="164"/>
      <c r="L994" s="240"/>
      <c r="M994" s="241"/>
      <c r="N994" s="136"/>
      <c r="O994" s="139"/>
      <c r="P994" s="142"/>
      <c r="Q994" s="142"/>
      <c r="R994" s="143"/>
      <c r="S994" s="142"/>
      <c r="T994" s="142"/>
      <c r="U994" s="142"/>
      <c r="V994" s="142"/>
      <c r="W994" s="142"/>
      <c r="X994" s="142"/>
      <c r="Y994" s="142"/>
      <c r="Z994" s="142"/>
      <c r="AA994" s="142"/>
      <c r="AB994" s="143"/>
      <c r="AC994" s="142"/>
      <c r="AD994" s="143"/>
      <c r="AE994" s="142"/>
      <c r="AF994" s="143"/>
    </row>
    <row r="995" spans="1:32" ht="15.75" customHeight="1" x14ac:dyDescent="0.2">
      <c r="A995" s="135"/>
      <c r="B995" s="155"/>
      <c r="C995" s="135"/>
      <c r="D995" s="136"/>
      <c r="E995" s="136"/>
      <c r="F995" s="182"/>
      <c r="G995" s="163"/>
      <c r="H995" s="138"/>
      <c r="I995" s="138"/>
      <c r="J995" s="139"/>
      <c r="K995" s="164"/>
      <c r="L995" s="240"/>
      <c r="M995" s="241"/>
      <c r="N995" s="136"/>
      <c r="O995" s="139"/>
      <c r="P995" s="142"/>
      <c r="Q995" s="142"/>
      <c r="R995" s="143"/>
      <c r="S995" s="142"/>
      <c r="T995" s="142"/>
      <c r="U995" s="142"/>
      <c r="V995" s="142"/>
      <c r="W995" s="142"/>
      <c r="X995" s="142"/>
      <c r="Y995" s="142"/>
      <c r="Z995" s="142"/>
      <c r="AA995" s="142"/>
      <c r="AB995" s="143"/>
      <c r="AC995" s="142"/>
      <c r="AD995" s="143"/>
      <c r="AE995" s="142"/>
      <c r="AF995" s="143"/>
    </row>
    <row r="996" spans="1:32" ht="15.75" customHeight="1" x14ac:dyDescent="0.2">
      <c r="A996" s="135"/>
      <c r="B996" s="155"/>
      <c r="C996" s="135"/>
      <c r="D996" s="136"/>
      <c r="E996" s="136"/>
      <c r="F996" s="182"/>
      <c r="G996" s="163"/>
      <c r="H996" s="138"/>
      <c r="I996" s="138"/>
      <c r="J996" s="139"/>
      <c r="K996" s="164"/>
      <c r="L996" s="240"/>
      <c r="M996" s="241"/>
      <c r="N996" s="136"/>
      <c r="O996" s="139"/>
      <c r="P996" s="142"/>
      <c r="Q996" s="142"/>
      <c r="R996" s="143"/>
      <c r="S996" s="142"/>
      <c r="T996" s="142"/>
      <c r="U996" s="142"/>
      <c r="V996" s="142"/>
      <c r="W996" s="142"/>
      <c r="X996" s="142"/>
      <c r="Y996" s="142"/>
      <c r="Z996" s="142"/>
      <c r="AA996" s="142"/>
      <c r="AB996" s="143"/>
      <c r="AC996" s="142"/>
      <c r="AD996" s="143"/>
      <c r="AE996" s="142"/>
      <c r="AF996" s="143"/>
    </row>
    <row r="997" spans="1:32" ht="15.75" customHeight="1" x14ac:dyDescent="0.2">
      <c r="A997" s="135"/>
      <c r="B997" s="155"/>
      <c r="C997" s="135"/>
      <c r="D997" s="136"/>
      <c r="E997" s="136"/>
      <c r="F997" s="182"/>
      <c r="G997" s="163"/>
      <c r="H997" s="138"/>
      <c r="I997" s="138"/>
      <c r="J997" s="139"/>
      <c r="K997" s="164"/>
      <c r="L997" s="240"/>
      <c r="M997" s="241"/>
      <c r="N997" s="136"/>
      <c r="O997" s="139"/>
      <c r="P997" s="142"/>
      <c r="Q997" s="142"/>
      <c r="R997" s="143"/>
      <c r="S997" s="142"/>
      <c r="T997" s="142"/>
      <c r="U997" s="142"/>
      <c r="V997" s="142"/>
      <c r="W997" s="142"/>
      <c r="X997" s="142"/>
      <c r="Y997" s="142"/>
      <c r="Z997" s="142"/>
      <c r="AA997" s="142"/>
      <c r="AB997" s="143"/>
      <c r="AC997" s="142"/>
      <c r="AD997" s="143"/>
      <c r="AE997" s="142"/>
      <c r="AF997" s="143"/>
    </row>
    <row r="998" spans="1:32" ht="15.75" customHeight="1" x14ac:dyDescent="0.2">
      <c r="A998" s="135"/>
      <c r="B998" s="155"/>
      <c r="C998" s="135"/>
      <c r="D998" s="136"/>
      <c r="E998" s="136"/>
      <c r="F998" s="182"/>
      <c r="G998" s="163"/>
      <c r="H998" s="138"/>
      <c r="I998" s="138"/>
      <c r="J998" s="139"/>
      <c r="K998" s="164"/>
      <c r="L998" s="240"/>
      <c r="M998" s="241"/>
      <c r="N998" s="136"/>
      <c r="O998" s="139"/>
      <c r="P998" s="142"/>
      <c r="Q998" s="142"/>
      <c r="R998" s="143"/>
      <c r="S998" s="142"/>
      <c r="T998" s="142"/>
      <c r="U998" s="142"/>
      <c r="V998" s="142"/>
      <c r="W998" s="142"/>
      <c r="X998" s="142"/>
      <c r="Y998" s="142"/>
      <c r="Z998" s="142"/>
      <c r="AA998" s="142"/>
      <c r="AB998" s="143"/>
      <c r="AC998" s="142"/>
      <c r="AD998" s="143"/>
      <c r="AE998" s="142"/>
      <c r="AF998" s="143"/>
    </row>
    <row r="999" spans="1:32" ht="15.75" customHeight="1" x14ac:dyDescent="0.2">
      <c r="A999" s="135"/>
      <c r="B999" s="155"/>
      <c r="C999" s="135"/>
      <c r="D999" s="136"/>
      <c r="E999" s="136"/>
      <c r="F999" s="182"/>
      <c r="G999" s="163"/>
      <c r="H999" s="138"/>
      <c r="I999" s="138"/>
      <c r="J999" s="139"/>
      <c r="K999" s="164"/>
      <c r="L999" s="240"/>
      <c r="M999" s="241"/>
      <c r="N999" s="136"/>
      <c r="O999" s="139"/>
      <c r="P999" s="142"/>
      <c r="Q999" s="142"/>
      <c r="R999" s="143"/>
      <c r="S999" s="142"/>
      <c r="T999" s="142"/>
      <c r="U999" s="142"/>
      <c r="V999" s="142"/>
      <c r="W999" s="142"/>
      <c r="X999" s="142"/>
      <c r="Y999" s="142"/>
      <c r="Z999" s="142"/>
      <c r="AA999" s="142"/>
      <c r="AB999" s="143"/>
      <c r="AC999" s="142"/>
      <c r="AD999" s="143"/>
      <c r="AE999" s="142"/>
      <c r="AF999" s="143"/>
    </row>
    <row r="1000" spans="1:32" ht="15.75" customHeight="1" x14ac:dyDescent="0.2">
      <c r="A1000" s="135"/>
      <c r="B1000" s="155"/>
      <c r="C1000" s="135"/>
      <c r="D1000" s="136"/>
      <c r="E1000" s="136"/>
      <c r="F1000" s="182"/>
      <c r="G1000" s="163"/>
      <c r="H1000" s="138"/>
      <c r="I1000" s="138"/>
      <c r="J1000" s="139"/>
      <c r="K1000" s="164"/>
      <c r="L1000" s="240"/>
      <c r="M1000" s="241"/>
      <c r="N1000" s="136"/>
      <c r="O1000" s="139"/>
      <c r="P1000" s="142"/>
      <c r="Q1000" s="142"/>
      <c r="R1000" s="143"/>
      <c r="S1000" s="142"/>
      <c r="T1000" s="142"/>
      <c r="U1000" s="142"/>
      <c r="V1000" s="142"/>
      <c r="W1000" s="142"/>
      <c r="X1000" s="142"/>
      <c r="Y1000" s="142"/>
      <c r="Z1000" s="142"/>
      <c r="AA1000" s="142"/>
      <c r="AB1000" s="143"/>
      <c r="AC1000" s="142"/>
      <c r="AD1000" s="143"/>
      <c r="AE1000" s="142"/>
      <c r="AF1000" s="143"/>
    </row>
    <row r="1001" spans="1:32" ht="15.75" customHeight="1" x14ac:dyDescent="0.2">
      <c r="A1001" s="135"/>
      <c r="B1001" s="155"/>
      <c r="C1001" s="135"/>
      <c r="D1001" s="136"/>
      <c r="E1001" s="136"/>
      <c r="F1001" s="182"/>
      <c r="G1001" s="163"/>
      <c r="H1001" s="138"/>
      <c r="I1001" s="138"/>
      <c r="J1001" s="139"/>
      <c r="K1001" s="164"/>
      <c r="L1001" s="240"/>
      <c r="M1001" s="241"/>
      <c r="N1001" s="136"/>
      <c r="O1001" s="139"/>
      <c r="P1001" s="142"/>
      <c r="Q1001" s="142"/>
      <c r="R1001" s="143"/>
      <c r="S1001" s="142"/>
      <c r="T1001" s="142"/>
      <c r="U1001" s="142"/>
      <c r="V1001" s="142"/>
      <c r="W1001" s="142"/>
      <c r="X1001" s="142"/>
      <c r="Y1001" s="142"/>
      <c r="Z1001" s="142"/>
      <c r="AA1001" s="142"/>
      <c r="AB1001" s="143"/>
      <c r="AC1001" s="142"/>
      <c r="AD1001" s="143"/>
      <c r="AE1001" s="142"/>
      <c r="AF1001" s="143"/>
    </row>
    <row r="1002" spans="1:32" ht="15.75" customHeight="1" x14ac:dyDescent="0.2">
      <c r="A1002" s="135"/>
      <c r="B1002" s="155"/>
      <c r="C1002" s="135"/>
      <c r="D1002" s="136"/>
      <c r="E1002" s="136"/>
      <c r="F1002" s="182"/>
      <c r="G1002" s="163"/>
      <c r="H1002" s="138"/>
      <c r="I1002" s="138"/>
      <c r="J1002" s="139"/>
      <c r="K1002" s="164"/>
      <c r="L1002" s="240"/>
      <c r="M1002" s="241"/>
      <c r="N1002" s="136"/>
      <c r="O1002" s="139"/>
      <c r="P1002" s="142"/>
      <c r="Q1002" s="142"/>
      <c r="R1002" s="143"/>
      <c r="S1002" s="142"/>
      <c r="T1002" s="142"/>
      <c r="U1002" s="142"/>
      <c r="V1002" s="142"/>
      <c r="W1002" s="142"/>
      <c r="X1002" s="142"/>
      <c r="Y1002" s="142"/>
      <c r="Z1002" s="142"/>
      <c r="AA1002" s="142"/>
      <c r="AB1002" s="143"/>
      <c r="AC1002" s="142"/>
      <c r="AD1002" s="143"/>
      <c r="AE1002" s="142"/>
      <c r="AF1002" s="143"/>
    </row>
  </sheetData>
  <mergeCells count="2">
    <mergeCell ref="A77:C77"/>
    <mergeCell ref="A78:C78"/>
  </mergeCells>
  <printOptions horizontalCentered="1"/>
  <pageMargins left="0.70866141732283472" right="0.70866141732283472" top="0.74803149606299213" bottom="0.74803149606299213" header="0" footer="0"/>
  <pageSetup paperSize="9" scale="57" orientation="landscape"/>
  <headerFooter>
    <oddHeader>&amp;F</oddHeader>
    <oddFooter>&amp;L&amp;B Confidential&amp;B&amp;C&amp;D&amp;RPage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8FD39-F788-044A-90A4-F7B457014116}">
  <sheetPr>
    <tabColor rgb="FF00B050"/>
    <pageSetUpPr fitToPage="1"/>
  </sheetPr>
  <dimension ref="A1:AQ1008"/>
  <sheetViews>
    <sheetView topLeftCell="A7" zoomScaleNormal="100" workbookViewId="0">
      <selection activeCell="C23" sqref="C23"/>
    </sheetView>
  </sheetViews>
  <sheetFormatPr baseColWidth="10" defaultColWidth="14.5" defaultRowHeight="15" customHeight="1" x14ac:dyDescent="0.2"/>
  <cols>
    <col min="1" max="1" width="40.5" style="2" customWidth="1"/>
    <col min="2" max="2" width="14.33203125" style="2" customWidth="1"/>
    <col min="3" max="3" width="15.5" style="2" customWidth="1"/>
    <col min="4" max="4" width="16.6640625" style="2" customWidth="1"/>
    <col min="5" max="5" width="14" style="2" customWidth="1"/>
    <col min="6" max="6" width="14.83203125" style="2" customWidth="1"/>
    <col min="7" max="7" width="21" style="2" customWidth="1"/>
    <col min="8" max="11" width="14" style="2" customWidth="1"/>
    <col min="12" max="12" width="15" style="2" customWidth="1"/>
    <col min="13" max="33" width="14" style="2" customWidth="1"/>
    <col min="34" max="43" width="8.83203125" style="2" customWidth="1"/>
    <col min="44" max="16384" width="14.5" style="2"/>
  </cols>
  <sheetData>
    <row r="1" spans="1:43" ht="25" customHeight="1" x14ac:dyDescent="0.3">
      <c r="A1" s="262" t="s">
        <v>331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7"/>
    </row>
    <row r="2" spans="1:43" ht="21" x14ac:dyDescent="0.25">
      <c r="A2" s="334" t="s">
        <v>62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11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5"/>
      <c r="AI2" s="5"/>
      <c r="AJ2" s="5"/>
      <c r="AK2" s="5"/>
      <c r="AL2" s="5"/>
      <c r="AM2" s="5"/>
      <c r="AN2" s="5"/>
      <c r="AO2" s="5"/>
      <c r="AP2" s="5"/>
      <c r="AQ2" s="5"/>
    </row>
    <row r="3" spans="1:43" s="100" customFormat="1" ht="21" x14ac:dyDescent="0.25">
      <c r="A3" s="384" t="s">
        <v>370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119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9"/>
      <c r="AI3" s="99"/>
      <c r="AJ3" s="99"/>
      <c r="AK3" s="99"/>
      <c r="AL3" s="99"/>
      <c r="AM3" s="99"/>
      <c r="AN3" s="99"/>
      <c r="AO3" s="99"/>
      <c r="AP3" s="99"/>
      <c r="AQ3" s="99"/>
    </row>
    <row r="4" spans="1:43" x14ac:dyDescent="0.2">
      <c r="A4" s="132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18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5"/>
      <c r="AI4" s="5"/>
      <c r="AJ4" s="5"/>
      <c r="AK4" s="5"/>
      <c r="AL4" s="5"/>
      <c r="AM4" s="5"/>
      <c r="AN4" s="5"/>
      <c r="AO4" s="5"/>
      <c r="AP4" s="5"/>
      <c r="AQ4" s="5"/>
    </row>
    <row r="5" spans="1:43" ht="24" x14ac:dyDescent="0.3">
      <c r="A5" s="120" t="s">
        <v>311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118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5"/>
      <c r="AI5" s="5"/>
      <c r="AJ5" s="5"/>
      <c r="AK5" s="5"/>
      <c r="AL5" s="5"/>
      <c r="AM5" s="5"/>
      <c r="AN5" s="5"/>
      <c r="AO5" s="5"/>
      <c r="AP5" s="5"/>
      <c r="AQ5" s="5"/>
    </row>
    <row r="6" spans="1:43" ht="21" x14ac:dyDescent="0.25">
      <c r="A6" s="121" t="s">
        <v>334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118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5"/>
      <c r="AI6" s="5"/>
      <c r="AJ6" s="5"/>
      <c r="AK6" s="5"/>
      <c r="AL6" s="5"/>
      <c r="AM6" s="5"/>
      <c r="AN6" s="5"/>
      <c r="AO6" s="5"/>
      <c r="AP6" s="5"/>
      <c r="AQ6" s="5"/>
    </row>
    <row r="7" spans="1:43" ht="22" thickBot="1" x14ac:dyDescent="0.3">
      <c r="A7" s="121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118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5"/>
      <c r="AI7" s="5"/>
      <c r="AJ7" s="5"/>
      <c r="AK7" s="5"/>
      <c r="AL7" s="5"/>
      <c r="AM7" s="5"/>
      <c r="AN7" s="5"/>
      <c r="AO7" s="5"/>
      <c r="AP7" s="5"/>
      <c r="AQ7" s="5"/>
    </row>
    <row r="8" spans="1:43" x14ac:dyDescent="0.2">
      <c r="A8" s="122" t="s">
        <v>63</v>
      </c>
      <c r="B8" s="101"/>
      <c r="C8" s="101"/>
      <c r="D8" s="101"/>
      <c r="E8" s="102"/>
      <c r="F8" s="388"/>
      <c r="G8" s="388"/>
      <c r="H8" s="388"/>
      <c r="I8" s="388"/>
      <c r="J8" s="388"/>
      <c r="K8" s="388"/>
      <c r="L8" s="388"/>
      <c r="M8" s="388"/>
      <c r="N8" s="388"/>
      <c r="O8" s="388"/>
      <c r="P8" s="389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5"/>
      <c r="AI8" s="5"/>
      <c r="AJ8" s="5"/>
      <c r="AK8" s="5"/>
      <c r="AL8" s="5"/>
      <c r="AM8" s="5"/>
      <c r="AN8" s="5"/>
      <c r="AO8" s="5"/>
      <c r="AP8" s="5"/>
      <c r="AQ8" s="5"/>
    </row>
    <row r="9" spans="1:43" ht="19" x14ac:dyDescent="0.25">
      <c r="A9" s="123" t="s">
        <v>65</v>
      </c>
      <c r="B9" s="103"/>
      <c r="C9" s="4"/>
      <c r="D9" s="4"/>
      <c r="E9" s="104"/>
      <c r="F9" s="390"/>
      <c r="G9" s="391" t="s">
        <v>64</v>
      </c>
      <c r="H9" s="390"/>
      <c r="I9" s="390"/>
      <c r="J9" s="390"/>
      <c r="K9" s="390"/>
      <c r="L9" s="390"/>
      <c r="M9" s="390"/>
      <c r="N9" s="390"/>
      <c r="O9" s="390"/>
      <c r="P9" s="392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5"/>
      <c r="AI9" s="5"/>
      <c r="AJ9" s="5"/>
      <c r="AK9" s="5"/>
      <c r="AL9" s="5"/>
      <c r="AM9" s="5"/>
      <c r="AN9" s="5"/>
      <c r="AO9" s="5"/>
      <c r="AP9" s="5"/>
      <c r="AQ9" s="5"/>
    </row>
    <row r="10" spans="1:43" ht="16" thickBot="1" x14ac:dyDescent="0.25">
      <c r="A10" s="123" t="s">
        <v>68</v>
      </c>
      <c r="B10" s="103"/>
      <c r="C10" s="4"/>
      <c r="D10" s="4"/>
      <c r="E10" s="104"/>
      <c r="F10" s="390"/>
      <c r="G10" s="393" t="s">
        <v>66</v>
      </c>
      <c r="H10" s="390"/>
      <c r="I10" s="390"/>
      <c r="J10" s="390"/>
      <c r="K10" s="390"/>
      <c r="L10" s="393" t="s">
        <v>67</v>
      </c>
      <c r="M10" s="390"/>
      <c r="N10" s="394"/>
      <c r="O10" s="390"/>
      <c r="P10" s="392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5"/>
      <c r="AI10" s="5"/>
      <c r="AJ10" s="5"/>
      <c r="AK10" s="5"/>
      <c r="AL10" s="5"/>
      <c r="AM10" s="5"/>
      <c r="AN10" s="5"/>
      <c r="AO10" s="5"/>
      <c r="AP10" s="5"/>
      <c r="AQ10" s="5"/>
    </row>
    <row r="11" spans="1:43" x14ac:dyDescent="0.2">
      <c r="A11" s="123"/>
      <c r="B11" s="103"/>
      <c r="C11" s="4"/>
      <c r="D11" s="4"/>
      <c r="E11" s="104"/>
      <c r="F11" s="390"/>
      <c r="G11" s="404"/>
      <c r="H11" s="405" t="s">
        <v>69</v>
      </c>
      <c r="I11" s="406" t="s">
        <v>70</v>
      </c>
      <c r="J11" s="407" t="s">
        <v>71</v>
      </c>
      <c r="K11" s="390"/>
      <c r="L11" s="404"/>
      <c r="M11" s="405" t="s">
        <v>69</v>
      </c>
      <c r="N11" s="406" t="s">
        <v>70</v>
      </c>
      <c r="O11" s="407" t="s">
        <v>71</v>
      </c>
      <c r="P11" s="392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5"/>
      <c r="AI11" s="5"/>
      <c r="AJ11" s="5"/>
      <c r="AK11" s="5"/>
      <c r="AL11" s="5"/>
      <c r="AM11" s="5"/>
      <c r="AN11" s="5"/>
      <c r="AO11" s="5"/>
      <c r="AP11" s="5"/>
      <c r="AQ11" s="5"/>
    </row>
    <row r="12" spans="1:43" x14ac:dyDescent="0.2">
      <c r="A12" s="124" t="s">
        <v>73</v>
      </c>
      <c r="B12" s="103"/>
      <c r="C12" s="4"/>
      <c r="D12" s="4"/>
      <c r="E12" s="104"/>
      <c r="F12" s="390"/>
      <c r="G12" s="408"/>
      <c r="H12" s="409"/>
      <c r="I12" s="410"/>
      <c r="J12" s="411"/>
      <c r="K12" s="390"/>
      <c r="L12" s="408" t="s">
        <v>72</v>
      </c>
      <c r="M12" s="428">
        <f>-SUM(D42:W42) / SUM(D39:W39)</f>
        <v>4.2502050062806808E-2</v>
      </c>
      <c r="N12" s="429">
        <f>-C42/C39</f>
        <v>4.0769562512017937E-2</v>
      </c>
      <c r="O12" s="430">
        <f>-SUM(D42:AG42) / SUM(D39:AG39)</f>
        <v>3.4310459557034802E-2</v>
      </c>
      <c r="P12" s="392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5"/>
      <c r="AI12" s="5"/>
      <c r="AJ12" s="5"/>
      <c r="AK12" s="5"/>
      <c r="AL12" s="5"/>
      <c r="AM12" s="5"/>
      <c r="AN12" s="5"/>
      <c r="AO12" s="5"/>
      <c r="AP12" s="5"/>
      <c r="AQ12" s="5"/>
    </row>
    <row r="13" spans="1:43" ht="16" thickBot="1" x14ac:dyDescent="0.25">
      <c r="A13" s="123" t="s">
        <v>75</v>
      </c>
      <c r="B13" s="355">
        <f>Sizing!Q46</f>
        <v>11990</v>
      </c>
      <c r="C13" s="4" t="s">
        <v>45</v>
      </c>
      <c r="D13" s="4"/>
      <c r="E13" s="104"/>
      <c r="F13" s="390"/>
      <c r="G13" s="408" t="s">
        <v>74</v>
      </c>
      <c r="H13" s="409">
        <f>IRR(D56:W56)</f>
        <v>0.19260534993910761</v>
      </c>
      <c r="I13" s="410">
        <f>IRR(D56:AB56)</f>
        <v>0.19676317524403175</v>
      </c>
      <c r="J13" s="411">
        <f>IRR(D56:AG56)</f>
        <v>0.19828340957285429</v>
      </c>
      <c r="K13" s="390"/>
      <c r="L13" s="431"/>
      <c r="M13" s="432"/>
      <c r="N13" s="433"/>
      <c r="O13" s="434"/>
      <c r="P13" s="392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5"/>
      <c r="AI13" s="5"/>
      <c r="AJ13" s="5"/>
      <c r="AK13" s="5"/>
      <c r="AL13" s="5"/>
      <c r="AM13" s="5"/>
      <c r="AN13" s="5"/>
      <c r="AO13" s="5"/>
      <c r="AP13" s="5"/>
      <c r="AQ13" s="5"/>
    </row>
    <row r="14" spans="1:43" ht="16" thickBot="1" x14ac:dyDescent="0.25">
      <c r="A14" s="123" t="s">
        <v>77</v>
      </c>
      <c r="B14" s="355">
        <f>Sizing!$N$43</f>
        <v>17961.02</v>
      </c>
      <c r="C14" s="4" t="s">
        <v>78</v>
      </c>
      <c r="D14" s="4"/>
      <c r="E14" s="104"/>
      <c r="F14" s="390"/>
      <c r="G14" s="412" t="s">
        <v>76</v>
      </c>
      <c r="H14" s="413">
        <f>IRR(D79:W79)</f>
        <v>0.19260534993910761</v>
      </c>
      <c r="I14" s="414">
        <f>IRR(D79:AB79)</f>
        <v>0.19676317524403175</v>
      </c>
      <c r="J14" s="415">
        <f>IRR(D79:AG79)</f>
        <v>0.19828340957285429</v>
      </c>
      <c r="K14" s="390"/>
      <c r="L14" s="390"/>
      <c r="M14" s="395"/>
      <c r="N14" s="396"/>
      <c r="O14" s="395"/>
      <c r="P14" s="392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5"/>
      <c r="AI14" s="5"/>
      <c r="AJ14" s="5"/>
      <c r="AK14" s="5"/>
      <c r="AL14" s="5"/>
      <c r="AM14" s="5"/>
      <c r="AN14" s="5"/>
      <c r="AO14" s="5"/>
      <c r="AP14" s="5"/>
      <c r="AQ14" s="5"/>
    </row>
    <row r="15" spans="1:43" ht="16" thickBot="1" x14ac:dyDescent="0.25">
      <c r="A15" s="123" t="s">
        <v>79</v>
      </c>
      <c r="B15" s="356">
        <v>4.0000000000000001E-3</v>
      </c>
      <c r="C15" s="4"/>
      <c r="D15" s="4"/>
      <c r="E15" s="104"/>
      <c r="F15" s="390"/>
      <c r="G15" s="390"/>
      <c r="H15" s="397"/>
      <c r="I15" s="390"/>
      <c r="J15" s="397"/>
      <c r="K15" s="390"/>
      <c r="L15" s="393" t="s">
        <v>313</v>
      </c>
      <c r="M15" s="395"/>
      <c r="N15" s="396"/>
      <c r="O15" s="395"/>
      <c r="P15" s="392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5"/>
      <c r="AI15" s="5"/>
      <c r="AJ15" s="5"/>
      <c r="AK15" s="5"/>
      <c r="AL15" s="5"/>
      <c r="AM15" s="5"/>
      <c r="AN15" s="5"/>
      <c r="AO15" s="5"/>
      <c r="AP15" s="5"/>
      <c r="AQ15" s="5"/>
    </row>
    <row r="16" spans="1:43" ht="16" thickBot="1" x14ac:dyDescent="0.25">
      <c r="A16" s="123"/>
      <c r="B16" s="357"/>
      <c r="C16" s="4"/>
      <c r="D16" s="4"/>
      <c r="E16" s="104"/>
      <c r="F16" s="390"/>
      <c r="G16" s="393" t="s">
        <v>80</v>
      </c>
      <c r="H16" s="397"/>
      <c r="I16" s="390"/>
      <c r="J16" s="397"/>
      <c r="K16" s="390"/>
      <c r="L16" s="404"/>
      <c r="M16" s="405" t="s">
        <v>69</v>
      </c>
      <c r="N16" s="406" t="s">
        <v>70</v>
      </c>
      <c r="O16" s="407" t="s">
        <v>71</v>
      </c>
      <c r="P16" s="392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5"/>
      <c r="AI16" s="5"/>
      <c r="AJ16" s="5"/>
      <c r="AK16" s="5"/>
      <c r="AL16" s="5"/>
      <c r="AM16" s="5"/>
      <c r="AN16" s="5"/>
      <c r="AO16" s="5"/>
      <c r="AP16" s="5"/>
      <c r="AQ16" s="5"/>
    </row>
    <row r="17" spans="1:43" x14ac:dyDescent="0.2">
      <c r="A17" s="324" t="s">
        <v>82</v>
      </c>
      <c r="B17" s="358"/>
      <c r="C17" s="4"/>
      <c r="D17" s="4"/>
      <c r="E17" s="104"/>
      <c r="F17" s="390"/>
      <c r="G17" s="404"/>
      <c r="H17" s="405" t="s">
        <v>69</v>
      </c>
      <c r="I17" s="406" t="s">
        <v>70</v>
      </c>
      <c r="J17" s="407" t="s">
        <v>71</v>
      </c>
      <c r="K17" s="390"/>
      <c r="L17" s="408"/>
      <c r="M17" s="435"/>
      <c r="N17" s="436"/>
      <c r="O17" s="437"/>
      <c r="P17" s="392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5"/>
      <c r="AI17" s="5"/>
      <c r="AJ17" s="5"/>
      <c r="AK17" s="5"/>
      <c r="AL17" s="5"/>
      <c r="AM17" s="5"/>
      <c r="AN17" s="5"/>
      <c r="AO17" s="5"/>
      <c r="AP17" s="5"/>
      <c r="AQ17" s="5"/>
    </row>
    <row r="18" spans="1:43" x14ac:dyDescent="0.2">
      <c r="A18" s="323" t="s">
        <v>83</v>
      </c>
      <c r="B18" s="359">
        <f>'Costing (Domes)'!E81</f>
        <v>765.38701781584609</v>
      </c>
      <c r="C18" s="4"/>
      <c r="D18" s="4"/>
      <c r="E18" s="104"/>
      <c r="F18" s="390"/>
      <c r="G18" s="408"/>
      <c r="H18" s="416"/>
      <c r="I18" s="417"/>
      <c r="J18" s="418"/>
      <c r="K18" s="390"/>
      <c r="L18" s="408" t="s">
        <v>81</v>
      </c>
      <c r="M18" s="438">
        <f>SUM(D50:W50) / 1000</f>
        <v>34589.21350322268</v>
      </c>
      <c r="N18" s="439">
        <f>SUM(D50:AB50) / 1000</f>
        <v>42811.89413648803</v>
      </c>
      <c r="O18" s="440">
        <f>SUM(D50:AG50) / 1000</f>
        <v>50871.431533990399</v>
      </c>
      <c r="P18" s="392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5"/>
      <c r="AI18" s="5"/>
      <c r="AJ18" s="5"/>
      <c r="AK18" s="5"/>
      <c r="AL18" s="5"/>
      <c r="AM18" s="5"/>
      <c r="AN18" s="5"/>
      <c r="AO18" s="5"/>
      <c r="AP18" s="5"/>
      <c r="AQ18" s="5"/>
    </row>
    <row r="19" spans="1:43" ht="16" thickBot="1" x14ac:dyDescent="0.25">
      <c r="A19" s="123"/>
      <c r="B19" s="360"/>
      <c r="C19" s="105"/>
      <c r="D19" s="4"/>
      <c r="E19" s="104"/>
      <c r="F19" s="390"/>
      <c r="G19" s="408" t="s">
        <v>74</v>
      </c>
      <c r="H19" s="416">
        <f t="array" ref="H19">NPV($B$22, D56:W56) / 1000</f>
        <v>9618.972702533345</v>
      </c>
      <c r="I19" s="417">
        <f t="array" ref="I19">NPV($B$22, D56:AB56) / 1000</f>
        <v>11854.234795696284</v>
      </c>
      <c r="J19" s="418">
        <f t="array" ref="J19">NPV($B$22, D56:AG56) / 1000</f>
        <v>13563.888898944639</v>
      </c>
      <c r="K19" s="390"/>
      <c r="L19" s="431"/>
      <c r="M19" s="441"/>
      <c r="N19" s="442"/>
      <c r="O19" s="443"/>
      <c r="P19" s="392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5"/>
      <c r="AI19" s="5"/>
      <c r="AJ19" s="5"/>
      <c r="AK19" s="5"/>
      <c r="AL19" s="5"/>
      <c r="AM19" s="5"/>
      <c r="AN19" s="5"/>
      <c r="AO19" s="5"/>
      <c r="AP19" s="5"/>
      <c r="AQ19" s="5"/>
    </row>
    <row r="20" spans="1:43" ht="16" thickBot="1" x14ac:dyDescent="0.25">
      <c r="A20" s="123" t="s">
        <v>85</v>
      </c>
      <c r="B20" s="361">
        <v>0.1</v>
      </c>
      <c r="C20" s="4" t="s">
        <v>86</v>
      </c>
      <c r="D20" s="4"/>
      <c r="E20" s="104"/>
      <c r="F20" s="390"/>
      <c r="G20" s="412" t="s">
        <v>76</v>
      </c>
      <c r="H20" s="419">
        <f t="array" ref="H20">NPV($B$22,D79:W79) / 1000</f>
        <v>9618.972702533345</v>
      </c>
      <c r="I20" s="420">
        <f t="array" ref="I20">NPV($B$22,D79:AB79) / 1000</f>
        <v>11854.234795696284</v>
      </c>
      <c r="J20" s="421">
        <f t="array" ref="J20">NPV($B$22,D79:AG79) / 1000</f>
        <v>13563.888898944639</v>
      </c>
      <c r="K20" s="390"/>
      <c r="L20" s="390"/>
      <c r="M20" s="395"/>
      <c r="N20" s="396"/>
      <c r="O20" s="395"/>
      <c r="P20" s="392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5"/>
      <c r="AI20" s="5"/>
      <c r="AJ20" s="5"/>
      <c r="AK20" s="5"/>
      <c r="AL20" s="5"/>
      <c r="AM20" s="5"/>
      <c r="AN20" s="5"/>
      <c r="AO20" s="5"/>
      <c r="AP20" s="5"/>
      <c r="AQ20" s="5"/>
    </row>
    <row r="21" spans="1:43" ht="16" thickBot="1" x14ac:dyDescent="0.25">
      <c r="A21" s="123"/>
      <c r="B21" s="362"/>
      <c r="C21" s="4"/>
      <c r="D21" s="4"/>
      <c r="E21" s="104"/>
      <c r="F21" s="390"/>
      <c r="G21" s="390"/>
      <c r="H21" s="390"/>
      <c r="I21" s="390"/>
      <c r="J21" s="390"/>
      <c r="K21" s="390"/>
      <c r="L21" s="393" t="s">
        <v>84</v>
      </c>
      <c r="M21" s="395"/>
      <c r="N21" s="396"/>
      <c r="O21" s="395"/>
      <c r="P21" s="392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5"/>
      <c r="AI21" s="5"/>
      <c r="AJ21" s="5"/>
      <c r="AK21" s="5"/>
      <c r="AL21" s="5"/>
      <c r="AM21" s="5"/>
      <c r="AN21" s="5"/>
      <c r="AO21" s="5"/>
      <c r="AP21" s="5"/>
      <c r="AQ21" s="5"/>
    </row>
    <row r="22" spans="1:43" ht="16" thickBot="1" x14ac:dyDescent="0.25">
      <c r="A22" s="123" t="s">
        <v>88</v>
      </c>
      <c r="B22" s="362">
        <v>0.05</v>
      </c>
      <c r="C22" s="4"/>
      <c r="D22" s="4"/>
      <c r="E22" s="104"/>
      <c r="F22" s="390"/>
      <c r="G22" s="393" t="s">
        <v>87</v>
      </c>
      <c r="H22" s="390"/>
      <c r="I22" s="390"/>
      <c r="J22" s="390"/>
      <c r="K22" s="390"/>
      <c r="L22" s="404"/>
      <c r="M22" s="405" t="s">
        <v>69</v>
      </c>
      <c r="N22" s="406" t="s">
        <v>70</v>
      </c>
      <c r="O22" s="407" t="s">
        <v>71</v>
      </c>
      <c r="P22" s="392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5"/>
      <c r="AI22" s="5"/>
      <c r="AJ22" s="5"/>
      <c r="AK22" s="5"/>
      <c r="AL22" s="5"/>
      <c r="AM22" s="5"/>
      <c r="AN22" s="5"/>
      <c r="AO22" s="5"/>
      <c r="AP22" s="5"/>
      <c r="AQ22" s="5"/>
    </row>
    <row r="23" spans="1:43" ht="16" thickBot="1" x14ac:dyDescent="0.25">
      <c r="A23" s="123" t="s">
        <v>90</v>
      </c>
      <c r="B23" s="363">
        <v>10</v>
      </c>
      <c r="C23" s="4" t="s">
        <v>89</v>
      </c>
      <c r="D23" s="4"/>
      <c r="E23" s="104"/>
      <c r="F23" s="390"/>
      <c r="G23" s="404"/>
      <c r="H23" s="422"/>
      <c r="I23" s="423"/>
      <c r="J23" s="390"/>
      <c r="K23" s="390"/>
      <c r="L23" s="431" t="s">
        <v>84</v>
      </c>
      <c r="M23" s="432">
        <f>SUM(D39:W39) / 1000</f>
        <v>345892.13503222674</v>
      </c>
      <c r="N23" s="433">
        <f>SUM(D39:AB39) / 1000</f>
        <v>428118.9413648803</v>
      </c>
      <c r="O23" s="434">
        <f>SUM(D39:AG39) / 1000</f>
        <v>508714.3153399041</v>
      </c>
      <c r="P23" s="392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5"/>
      <c r="AI23" s="5"/>
      <c r="AJ23" s="5"/>
      <c r="AK23" s="5"/>
      <c r="AL23" s="5"/>
      <c r="AM23" s="5"/>
      <c r="AN23" s="5"/>
      <c r="AO23" s="5"/>
      <c r="AP23" s="5"/>
      <c r="AQ23" s="5"/>
    </row>
    <row r="24" spans="1:43" x14ac:dyDescent="0.2">
      <c r="A24" s="123" t="s">
        <v>91</v>
      </c>
      <c r="B24" s="363">
        <v>1</v>
      </c>
      <c r="C24" s="4" t="s">
        <v>92</v>
      </c>
      <c r="D24" s="4"/>
      <c r="E24" s="104"/>
      <c r="F24" s="390"/>
      <c r="G24" s="408" t="s">
        <v>74</v>
      </c>
      <c r="H24" s="424">
        <f>B66</f>
        <v>5.9219745409732081</v>
      </c>
      <c r="I24" s="425" t="s">
        <v>89</v>
      </c>
      <c r="J24" s="398"/>
      <c r="K24" s="390"/>
      <c r="L24" s="390"/>
      <c r="M24" s="390"/>
      <c r="N24" s="390"/>
      <c r="O24" s="390"/>
      <c r="P24" s="392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5"/>
      <c r="AI24" s="5"/>
      <c r="AJ24" s="5"/>
      <c r="AK24" s="5"/>
      <c r="AL24" s="5"/>
      <c r="AM24" s="5"/>
      <c r="AN24" s="5"/>
      <c r="AO24" s="5"/>
      <c r="AP24" s="5"/>
      <c r="AQ24" s="5"/>
    </row>
    <row r="25" spans="1:43" ht="16" thickBot="1" x14ac:dyDescent="0.25">
      <c r="A25" s="123" t="s">
        <v>93</v>
      </c>
      <c r="B25" s="362">
        <v>0</v>
      </c>
      <c r="C25" s="4"/>
      <c r="D25" s="4"/>
      <c r="E25" s="104"/>
      <c r="F25" s="390"/>
      <c r="G25" s="412" t="s">
        <v>76</v>
      </c>
      <c r="H25" s="426">
        <f>B84</f>
        <v>5.9219745409732081</v>
      </c>
      <c r="I25" s="427" t="s">
        <v>89</v>
      </c>
      <c r="J25" s="398"/>
      <c r="K25" s="390"/>
      <c r="L25" s="390"/>
      <c r="M25" s="390"/>
      <c r="N25" s="390"/>
      <c r="O25" s="390"/>
      <c r="P25" s="392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5"/>
      <c r="AI25" s="5"/>
      <c r="AJ25" s="5"/>
      <c r="AK25" s="5"/>
      <c r="AL25" s="5"/>
      <c r="AM25" s="5"/>
      <c r="AN25" s="5"/>
      <c r="AO25" s="5"/>
      <c r="AP25" s="5"/>
      <c r="AQ25" s="5"/>
    </row>
    <row r="26" spans="1:43" ht="15.75" customHeight="1" x14ac:dyDescent="0.2">
      <c r="A26" s="123" t="s">
        <v>325</v>
      </c>
      <c r="B26" s="362">
        <v>0.02</v>
      </c>
      <c r="C26" s="4" t="s">
        <v>94</v>
      </c>
      <c r="D26" s="4"/>
      <c r="E26" s="104"/>
      <c r="F26" s="390"/>
      <c r="G26" s="390"/>
      <c r="H26" s="390"/>
      <c r="I26" s="390"/>
      <c r="J26" s="399"/>
      <c r="K26" s="390"/>
      <c r="L26" s="390"/>
      <c r="M26" s="390"/>
      <c r="N26" s="390"/>
      <c r="O26" s="390"/>
      <c r="P26" s="392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5"/>
      <c r="AI26" s="5"/>
      <c r="AJ26" s="5"/>
      <c r="AK26" s="5"/>
      <c r="AL26" s="5"/>
      <c r="AM26" s="5"/>
      <c r="AN26" s="5"/>
      <c r="AO26" s="5"/>
      <c r="AP26" s="5"/>
      <c r="AQ26" s="5"/>
    </row>
    <row r="27" spans="1:43" ht="15.75" customHeight="1" x14ac:dyDescent="0.2">
      <c r="A27" s="123" t="s">
        <v>95</v>
      </c>
      <c r="B27" s="362">
        <v>0.03</v>
      </c>
      <c r="C27" s="4" t="s">
        <v>94</v>
      </c>
      <c r="D27" s="4"/>
      <c r="E27" s="104"/>
      <c r="F27" s="390"/>
      <c r="G27" s="400"/>
      <c r="H27" s="400"/>
      <c r="I27" s="400"/>
      <c r="J27" s="400"/>
      <c r="K27" s="390"/>
      <c r="L27" s="390"/>
      <c r="M27" s="390"/>
      <c r="N27" s="390"/>
      <c r="O27" s="390"/>
      <c r="P27" s="392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5"/>
      <c r="AI27" s="5"/>
      <c r="AJ27" s="5"/>
      <c r="AK27" s="5"/>
      <c r="AL27" s="5"/>
      <c r="AM27" s="5"/>
      <c r="AN27" s="5"/>
      <c r="AO27" s="5"/>
      <c r="AP27" s="5"/>
      <c r="AQ27" s="5"/>
    </row>
    <row r="28" spans="1:43" ht="15.75" customHeight="1" thickBot="1" x14ac:dyDescent="0.25">
      <c r="A28" s="126"/>
      <c r="B28" s="106"/>
      <c r="C28" s="106"/>
      <c r="D28" s="107"/>
      <c r="E28" s="108"/>
      <c r="F28" s="401"/>
      <c r="G28" s="401"/>
      <c r="H28" s="401"/>
      <c r="I28" s="401"/>
      <c r="J28" s="402"/>
      <c r="K28" s="401"/>
      <c r="L28" s="401"/>
      <c r="M28" s="401"/>
      <c r="N28" s="401"/>
      <c r="O28" s="401"/>
      <c r="P28" s="40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5"/>
      <c r="AI28" s="5"/>
      <c r="AJ28" s="5"/>
      <c r="AK28" s="5"/>
      <c r="AL28" s="5"/>
      <c r="AM28" s="5"/>
      <c r="AN28" s="5"/>
      <c r="AO28" s="5"/>
      <c r="AP28" s="5"/>
      <c r="AQ28" s="5"/>
    </row>
    <row r="29" spans="1:43" s="467" customFormat="1" ht="15.75" customHeight="1" x14ac:dyDescent="0.2">
      <c r="A29" s="460"/>
      <c r="B29" s="461"/>
      <c r="C29" s="461"/>
      <c r="D29" s="462"/>
      <c r="E29" s="462"/>
      <c r="F29" s="462"/>
      <c r="G29" s="462"/>
      <c r="H29" s="462"/>
      <c r="I29" s="462"/>
      <c r="J29" s="463"/>
      <c r="K29" s="462"/>
      <c r="L29" s="462"/>
      <c r="M29" s="462"/>
      <c r="N29" s="462"/>
      <c r="O29" s="462"/>
      <c r="P29" s="464"/>
      <c r="Q29" s="465"/>
      <c r="R29" s="465"/>
      <c r="S29" s="465"/>
      <c r="T29" s="465"/>
      <c r="U29" s="465"/>
      <c r="V29" s="465"/>
      <c r="W29" s="465"/>
      <c r="X29" s="465"/>
      <c r="Y29" s="465"/>
      <c r="Z29" s="465"/>
      <c r="AA29" s="465"/>
      <c r="AB29" s="465"/>
      <c r="AC29" s="465"/>
      <c r="AD29" s="465"/>
      <c r="AE29" s="465"/>
      <c r="AF29" s="465"/>
      <c r="AG29" s="465"/>
      <c r="AH29" s="466"/>
      <c r="AI29" s="466"/>
      <c r="AJ29" s="466"/>
      <c r="AK29" s="466"/>
      <c r="AL29" s="466"/>
      <c r="AM29" s="466"/>
      <c r="AN29" s="466"/>
      <c r="AO29" s="466"/>
      <c r="AP29" s="466"/>
      <c r="AQ29" s="466"/>
    </row>
    <row r="30" spans="1:43" ht="15.75" customHeight="1" x14ac:dyDescent="0.2">
      <c r="A30" s="4"/>
      <c r="B30" s="4"/>
      <c r="C30" s="4"/>
      <c r="D30" s="4"/>
      <c r="E30" s="4"/>
      <c r="F30" s="4"/>
      <c r="G30" s="5"/>
      <c r="H30" s="5"/>
      <c r="I30" s="7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5"/>
      <c r="AI30" s="5"/>
      <c r="AJ30" s="5"/>
      <c r="AK30" s="5"/>
      <c r="AL30" s="5"/>
      <c r="AM30" s="5"/>
      <c r="AN30" s="5"/>
      <c r="AO30" s="5"/>
      <c r="AP30" s="5"/>
      <c r="AQ30" s="5"/>
    </row>
    <row r="31" spans="1:43" ht="15.75" customHeight="1" x14ac:dyDescent="0.2">
      <c r="A31" s="6" t="s">
        <v>96</v>
      </c>
      <c r="B31" s="4"/>
      <c r="C31" s="4"/>
      <c r="D31" s="4"/>
      <c r="E31" s="4"/>
      <c r="F31" s="4"/>
      <c r="H31" s="5"/>
      <c r="I31" s="5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5"/>
      <c r="AI31" s="5"/>
      <c r="AJ31" s="5"/>
      <c r="AK31" s="5"/>
      <c r="AL31" s="5"/>
      <c r="AM31" s="5"/>
      <c r="AN31" s="5"/>
      <c r="AO31" s="5"/>
      <c r="AP31" s="5"/>
      <c r="AQ31" s="5"/>
    </row>
    <row r="32" spans="1:43" ht="15.75" customHeight="1" x14ac:dyDescent="0.2">
      <c r="A32" s="6" t="s">
        <v>310</v>
      </c>
      <c r="B32" s="4"/>
      <c r="C32" s="4"/>
      <c r="D32" s="4"/>
      <c r="E32" s="4"/>
      <c r="F32" s="4"/>
      <c r="G32" s="5"/>
      <c r="H32" s="5"/>
      <c r="I32" s="5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5"/>
      <c r="AI32" s="5"/>
      <c r="AJ32" s="5"/>
      <c r="AK32" s="5"/>
      <c r="AL32" s="5"/>
      <c r="AM32" s="5"/>
      <c r="AN32" s="5"/>
      <c r="AO32" s="5"/>
      <c r="AP32" s="5"/>
      <c r="AQ32" s="5"/>
    </row>
    <row r="33" spans="1:43" ht="15.75" customHeight="1" x14ac:dyDescent="0.2">
      <c r="A33" s="6"/>
      <c r="B33" s="4"/>
      <c r="C33" s="4"/>
      <c r="D33" s="4"/>
      <c r="E33" s="4"/>
      <c r="F33" s="4"/>
      <c r="G33" s="5"/>
      <c r="H33" s="5"/>
      <c r="I33" s="5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5"/>
      <c r="AI33" s="5"/>
      <c r="AJ33" s="5"/>
      <c r="AK33" s="5"/>
      <c r="AL33" s="5"/>
      <c r="AM33" s="5"/>
      <c r="AN33" s="5"/>
      <c r="AO33" s="5"/>
      <c r="AP33" s="5"/>
      <c r="AQ33" s="5"/>
    </row>
    <row r="34" spans="1:43" s="471" customFormat="1" ht="15.75" customHeight="1" x14ac:dyDescent="0.2">
      <c r="A34" s="468"/>
      <c r="B34" s="469"/>
      <c r="C34" s="469"/>
      <c r="D34" s="469"/>
      <c r="E34" s="469"/>
      <c r="F34" s="469"/>
      <c r="G34" s="470"/>
      <c r="H34" s="470"/>
      <c r="I34" s="470"/>
      <c r="J34" s="469"/>
      <c r="K34" s="469"/>
      <c r="L34" s="469"/>
      <c r="M34" s="469"/>
      <c r="N34" s="469"/>
      <c r="O34" s="469"/>
      <c r="P34" s="469"/>
      <c r="Q34" s="469"/>
      <c r="R34" s="469"/>
      <c r="S34" s="469"/>
      <c r="T34" s="469"/>
      <c r="U34" s="469"/>
      <c r="V34" s="469"/>
      <c r="W34" s="469"/>
      <c r="X34" s="469"/>
      <c r="Y34" s="469"/>
      <c r="Z34" s="469"/>
      <c r="AA34" s="469"/>
      <c r="AB34" s="469"/>
      <c r="AC34" s="469"/>
      <c r="AD34" s="469"/>
      <c r="AE34" s="469"/>
      <c r="AF34" s="469"/>
      <c r="AG34" s="469"/>
      <c r="AH34" s="470"/>
      <c r="AI34" s="470"/>
      <c r="AJ34" s="470"/>
      <c r="AK34" s="470"/>
      <c r="AL34" s="470"/>
      <c r="AM34" s="470"/>
      <c r="AN34" s="470"/>
      <c r="AO34" s="470"/>
      <c r="AP34" s="470"/>
      <c r="AQ34" s="470"/>
    </row>
    <row r="35" spans="1:43" ht="30" customHeight="1" x14ac:dyDescent="0.3">
      <c r="A35" s="97" t="s">
        <v>312</v>
      </c>
      <c r="B35" s="4"/>
      <c r="C35" s="4"/>
      <c r="D35" s="4"/>
      <c r="E35" s="4"/>
      <c r="F35" s="4"/>
      <c r="G35" s="5"/>
      <c r="H35" s="5"/>
      <c r="I35" s="5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5"/>
      <c r="AI35" s="5"/>
      <c r="AJ35" s="5"/>
      <c r="AK35" s="5"/>
      <c r="AL35" s="5"/>
      <c r="AM35" s="5"/>
      <c r="AN35" s="5"/>
      <c r="AO35" s="5"/>
      <c r="AP35" s="5"/>
      <c r="AQ35" s="5"/>
    </row>
    <row r="36" spans="1:43" ht="15.75" customHeight="1" x14ac:dyDescent="0.2">
      <c r="A36" s="6"/>
      <c r="B36" s="4"/>
      <c r="C36" s="4"/>
      <c r="D36" s="4"/>
      <c r="E36" s="4"/>
      <c r="F36" s="4"/>
      <c r="G36" s="5"/>
      <c r="H36" s="5"/>
      <c r="I36" s="5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5"/>
      <c r="AI36" s="5"/>
      <c r="AJ36" s="5"/>
      <c r="AK36" s="5"/>
      <c r="AL36" s="5"/>
      <c r="AM36" s="5"/>
      <c r="AN36" s="5"/>
      <c r="AO36" s="5"/>
      <c r="AP36" s="5"/>
      <c r="AQ36" s="5"/>
    </row>
    <row r="37" spans="1:43" ht="15.75" customHeight="1" x14ac:dyDescent="0.2">
      <c r="A37" s="3" t="s">
        <v>97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1:43" ht="15.75" customHeight="1" x14ac:dyDescent="0.2">
      <c r="A38" s="8" t="s">
        <v>98</v>
      </c>
      <c r="B38" s="9" t="s">
        <v>318</v>
      </c>
      <c r="C38" s="9" t="s">
        <v>99</v>
      </c>
      <c r="D38" s="9">
        <v>1</v>
      </c>
      <c r="E38" s="9">
        <f t="shared" ref="E38:AG38" si="0">D38 + 1</f>
        <v>2</v>
      </c>
      <c r="F38" s="9">
        <f t="shared" si="0"/>
        <v>3</v>
      </c>
      <c r="G38" s="9">
        <f t="shared" si="0"/>
        <v>4</v>
      </c>
      <c r="H38" s="9">
        <f t="shared" si="0"/>
        <v>5</v>
      </c>
      <c r="I38" s="9">
        <f t="shared" si="0"/>
        <v>6</v>
      </c>
      <c r="J38" s="9">
        <f t="shared" si="0"/>
        <v>7</v>
      </c>
      <c r="K38" s="9">
        <f t="shared" si="0"/>
        <v>8</v>
      </c>
      <c r="L38" s="9">
        <f t="shared" si="0"/>
        <v>9</v>
      </c>
      <c r="M38" s="9">
        <f t="shared" si="0"/>
        <v>10</v>
      </c>
      <c r="N38" s="9">
        <f t="shared" si="0"/>
        <v>11</v>
      </c>
      <c r="O38" s="9">
        <f t="shared" si="0"/>
        <v>12</v>
      </c>
      <c r="P38" s="9">
        <f t="shared" si="0"/>
        <v>13</v>
      </c>
      <c r="Q38" s="9">
        <f t="shared" si="0"/>
        <v>14</v>
      </c>
      <c r="R38" s="9">
        <f t="shared" si="0"/>
        <v>15</v>
      </c>
      <c r="S38" s="9">
        <f t="shared" si="0"/>
        <v>16</v>
      </c>
      <c r="T38" s="9">
        <f t="shared" si="0"/>
        <v>17</v>
      </c>
      <c r="U38" s="9">
        <f t="shared" si="0"/>
        <v>18</v>
      </c>
      <c r="V38" s="9">
        <f t="shared" si="0"/>
        <v>19</v>
      </c>
      <c r="W38" s="9">
        <f t="shared" si="0"/>
        <v>20</v>
      </c>
      <c r="X38" s="9">
        <f t="shared" si="0"/>
        <v>21</v>
      </c>
      <c r="Y38" s="9">
        <f t="shared" si="0"/>
        <v>22</v>
      </c>
      <c r="Z38" s="9">
        <f t="shared" si="0"/>
        <v>23</v>
      </c>
      <c r="AA38" s="9">
        <f t="shared" si="0"/>
        <v>24</v>
      </c>
      <c r="AB38" s="9">
        <f t="shared" si="0"/>
        <v>25</v>
      </c>
      <c r="AC38" s="9">
        <f t="shared" si="0"/>
        <v>26</v>
      </c>
      <c r="AD38" s="9">
        <f t="shared" si="0"/>
        <v>27</v>
      </c>
      <c r="AE38" s="9">
        <f t="shared" si="0"/>
        <v>28</v>
      </c>
      <c r="AF38" s="9">
        <f t="shared" si="0"/>
        <v>29</v>
      </c>
      <c r="AG38" s="9">
        <f t="shared" si="0"/>
        <v>30</v>
      </c>
      <c r="AH38" s="5"/>
      <c r="AI38" s="5"/>
      <c r="AJ38" s="5"/>
      <c r="AK38" s="5"/>
      <c r="AL38" s="5"/>
      <c r="AM38" s="5"/>
      <c r="AN38" s="5"/>
      <c r="AO38" s="5"/>
      <c r="AP38" s="5"/>
      <c r="AQ38" s="5"/>
    </row>
    <row r="39" spans="1:43" ht="15.75" customHeight="1" x14ac:dyDescent="0.2">
      <c r="A39" s="6" t="s">
        <v>100</v>
      </c>
      <c r="B39" s="109">
        <f>SUM(D39:W39)</f>
        <v>345892135.03222674</v>
      </c>
      <c r="C39" s="10">
        <f>SUM(D39:AB39)</f>
        <v>428118941.36488032</v>
      </c>
      <c r="D39" s="10">
        <f t="shared" ref="D39:AG39" si="1">$B$14*1000 * (1 - $B$15) ^ (D38 - 1)</f>
        <v>17961020</v>
      </c>
      <c r="E39" s="10">
        <f t="shared" si="1"/>
        <v>17889175.920000002</v>
      </c>
      <c r="F39" s="10">
        <f t="shared" si="1"/>
        <v>17817619.216320001</v>
      </c>
      <c r="G39" s="10">
        <f t="shared" si="1"/>
        <v>17746348.73945472</v>
      </c>
      <c r="H39" s="10">
        <f t="shared" si="1"/>
        <v>17675363.344496902</v>
      </c>
      <c r="I39" s="10">
        <f t="shared" si="1"/>
        <v>17604661.891118914</v>
      </c>
      <c r="J39" s="10">
        <f t="shared" si="1"/>
        <v>17534243.243554439</v>
      </c>
      <c r="K39" s="10">
        <f t="shared" si="1"/>
        <v>17464106.270580221</v>
      </c>
      <c r="L39" s="10">
        <f t="shared" si="1"/>
        <v>17394249.845497899</v>
      </c>
      <c r="M39" s="10">
        <f t="shared" si="1"/>
        <v>17324672.84611591</v>
      </c>
      <c r="N39" s="10">
        <f t="shared" si="1"/>
        <v>17255374.154731445</v>
      </c>
      <c r="O39" s="10">
        <f t="shared" si="1"/>
        <v>17186352.658112518</v>
      </c>
      <c r="P39" s="10">
        <f t="shared" si="1"/>
        <v>17117607.247480068</v>
      </c>
      <c r="Q39" s="10">
        <f t="shared" si="1"/>
        <v>17049136.818490148</v>
      </c>
      <c r="R39" s="10">
        <f t="shared" si="1"/>
        <v>16980940.271216188</v>
      </c>
      <c r="S39" s="10">
        <f t="shared" si="1"/>
        <v>16913016.510131322</v>
      </c>
      <c r="T39" s="10">
        <f t="shared" si="1"/>
        <v>16845364.444090798</v>
      </c>
      <c r="U39" s="10">
        <f t="shared" si="1"/>
        <v>16777982.986314435</v>
      </c>
      <c r="V39" s="10">
        <f t="shared" si="1"/>
        <v>16710871.054369178</v>
      </c>
      <c r="W39" s="10">
        <f t="shared" si="1"/>
        <v>16644027.5701517</v>
      </c>
      <c r="X39" s="10">
        <f t="shared" si="1"/>
        <v>16577451.459871093</v>
      </c>
      <c r="Y39" s="10">
        <f t="shared" si="1"/>
        <v>16511141.654031608</v>
      </c>
      <c r="Z39" s="10">
        <f t="shared" si="1"/>
        <v>16445097.087415485</v>
      </c>
      <c r="AA39" s="10">
        <f t="shared" si="1"/>
        <v>16379316.699065821</v>
      </c>
      <c r="AB39" s="10">
        <f t="shared" si="1"/>
        <v>16313799.432269556</v>
      </c>
      <c r="AC39" s="10">
        <f t="shared" si="1"/>
        <v>16248544.234540479</v>
      </c>
      <c r="AD39" s="10">
        <f t="shared" si="1"/>
        <v>16183550.05760232</v>
      </c>
      <c r="AE39" s="10">
        <f t="shared" si="1"/>
        <v>16118815.857371908</v>
      </c>
      <c r="AF39" s="10">
        <f t="shared" si="1"/>
        <v>16054340.593942422</v>
      </c>
      <c r="AG39" s="10">
        <f t="shared" si="1"/>
        <v>15990123.231566651</v>
      </c>
      <c r="AH39" s="5"/>
      <c r="AI39" s="5"/>
      <c r="AJ39" s="5"/>
      <c r="AK39" s="5"/>
      <c r="AL39" s="5"/>
      <c r="AM39" s="5"/>
      <c r="AN39" s="5"/>
      <c r="AO39" s="5"/>
      <c r="AP39" s="5"/>
      <c r="AQ39" s="5"/>
    </row>
    <row r="40" spans="1:43" ht="15.75" customHeight="1" x14ac:dyDescent="0.2">
      <c r="A40" s="6"/>
      <c r="B40" s="4"/>
      <c r="C40" s="5"/>
      <c r="D40" s="5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5"/>
      <c r="AI40" s="5"/>
      <c r="AJ40" s="5"/>
      <c r="AK40" s="5"/>
      <c r="AL40" s="5"/>
      <c r="AM40" s="5"/>
      <c r="AN40" s="5"/>
      <c r="AO40" s="5"/>
      <c r="AP40" s="5"/>
      <c r="AQ40" s="5"/>
    </row>
    <row r="41" spans="1:43" ht="15.75" customHeight="1" x14ac:dyDescent="0.2">
      <c r="A41" s="6" t="s">
        <v>95</v>
      </c>
      <c r="B41" s="4"/>
      <c r="C41" s="12">
        <f t="shared" ref="C41:C42" si="2">SUM(D41:AG41)</f>
        <v>-8259291.3092507971</v>
      </c>
      <c r="D41" s="12">
        <f>$B$27*$D$42</f>
        <v>-275309.71030835982</v>
      </c>
      <c r="E41" s="12">
        <f>((100+D49)*$B$27*$D$42)/100</f>
        <v>-275309.71030835988</v>
      </c>
      <c r="F41" s="12">
        <f t="shared" ref="F41:AG41" si="3">E41+((E49)*E41)</f>
        <v>-275309.71030835988</v>
      </c>
      <c r="G41" s="12">
        <f t="shared" si="3"/>
        <v>-275309.71030835988</v>
      </c>
      <c r="H41" s="12">
        <f t="shared" si="3"/>
        <v>-275309.71030835988</v>
      </c>
      <c r="I41" s="12">
        <f t="shared" si="3"/>
        <v>-275309.71030835988</v>
      </c>
      <c r="J41" s="12">
        <f t="shared" si="3"/>
        <v>-275309.71030835988</v>
      </c>
      <c r="K41" s="12">
        <f t="shared" si="3"/>
        <v>-275309.71030835988</v>
      </c>
      <c r="L41" s="12">
        <f t="shared" si="3"/>
        <v>-275309.71030835988</v>
      </c>
      <c r="M41" s="12">
        <f t="shared" si="3"/>
        <v>-275309.71030835988</v>
      </c>
      <c r="N41" s="12">
        <f t="shared" si="3"/>
        <v>-275309.71030835988</v>
      </c>
      <c r="O41" s="12">
        <f t="shared" si="3"/>
        <v>-275309.71030835988</v>
      </c>
      <c r="P41" s="12">
        <f t="shared" si="3"/>
        <v>-275309.71030835988</v>
      </c>
      <c r="Q41" s="12">
        <f t="shared" si="3"/>
        <v>-275309.71030835988</v>
      </c>
      <c r="R41" s="12">
        <f t="shared" si="3"/>
        <v>-275309.71030835988</v>
      </c>
      <c r="S41" s="12">
        <f t="shared" si="3"/>
        <v>-275309.71030835988</v>
      </c>
      <c r="T41" s="12">
        <f t="shared" si="3"/>
        <v>-275309.71030835988</v>
      </c>
      <c r="U41" s="12">
        <f t="shared" si="3"/>
        <v>-275309.71030835988</v>
      </c>
      <c r="V41" s="12">
        <f t="shared" si="3"/>
        <v>-275309.71030835988</v>
      </c>
      <c r="W41" s="12">
        <f t="shared" si="3"/>
        <v>-275309.71030835988</v>
      </c>
      <c r="X41" s="12">
        <f t="shared" si="3"/>
        <v>-275309.71030835988</v>
      </c>
      <c r="Y41" s="12">
        <f t="shared" si="3"/>
        <v>-275309.71030835988</v>
      </c>
      <c r="Z41" s="12">
        <f t="shared" si="3"/>
        <v>-275309.71030835988</v>
      </c>
      <c r="AA41" s="12">
        <f t="shared" si="3"/>
        <v>-275309.71030835988</v>
      </c>
      <c r="AB41" s="12">
        <f t="shared" si="3"/>
        <v>-275309.71030835988</v>
      </c>
      <c r="AC41" s="12">
        <f t="shared" si="3"/>
        <v>-275309.71030835988</v>
      </c>
      <c r="AD41" s="12">
        <f t="shared" si="3"/>
        <v>-275309.71030835988</v>
      </c>
      <c r="AE41" s="12">
        <f t="shared" si="3"/>
        <v>-275309.71030835988</v>
      </c>
      <c r="AF41" s="12">
        <f t="shared" si="3"/>
        <v>-275309.71030835988</v>
      </c>
      <c r="AG41" s="12">
        <f t="shared" si="3"/>
        <v>-275309.71030835988</v>
      </c>
      <c r="AH41" s="5"/>
      <c r="AI41" s="5"/>
      <c r="AJ41" s="5"/>
      <c r="AK41" s="5"/>
      <c r="AL41" s="5"/>
      <c r="AM41" s="5"/>
      <c r="AN41" s="5"/>
      <c r="AO41" s="5"/>
      <c r="AP41" s="5"/>
      <c r="AQ41" s="5"/>
    </row>
    <row r="42" spans="1:43" ht="15.75" customHeight="1" x14ac:dyDescent="0.2">
      <c r="A42" s="6" t="s">
        <v>101</v>
      </c>
      <c r="B42" s="4" t="s">
        <v>72</v>
      </c>
      <c r="C42" s="12">
        <f t="shared" si="2"/>
        <v>-17454221.942554429</v>
      </c>
      <c r="D42" s="13">
        <f>IF(D38 = 1, - $B$13 * $B$18, 0)</f>
        <v>-9176990.3436119948</v>
      </c>
      <c r="E42" s="10">
        <f t="shared" ref="E42:N42" si="4">IF(E38 = 1, - $B$13 * $B$18, 0)+E41</f>
        <v>-275309.71030835988</v>
      </c>
      <c r="F42" s="10">
        <f t="shared" si="4"/>
        <v>-275309.71030835988</v>
      </c>
      <c r="G42" s="10">
        <f t="shared" si="4"/>
        <v>-275309.71030835988</v>
      </c>
      <c r="H42" s="10">
        <f t="shared" si="4"/>
        <v>-275309.71030835988</v>
      </c>
      <c r="I42" s="10">
        <f t="shared" si="4"/>
        <v>-275309.71030835988</v>
      </c>
      <c r="J42" s="10">
        <f t="shared" si="4"/>
        <v>-275309.71030835988</v>
      </c>
      <c r="K42" s="10">
        <f t="shared" si="4"/>
        <v>-275309.71030835988</v>
      </c>
      <c r="L42" s="10">
        <f t="shared" si="4"/>
        <v>-275309.71030835988</v>
      </c>
      <c r="M42" s="10">
        <f t="shared" si="4"/>
        <v>-275309.71030835988</v>
      </c>
      <c r="N42" s="10">
        <f t="shared" si="4"/>
        <v>-275309.71030835988</v>
      </c>
      <c r="O42" s="14">
        <f>IF(O38 = 1, - $B$13 * $B$18, 0)+O41-'Costing (Domes)'!E14</f>
        <v>-568559.71030835994</v>
      </c>
      <c r="P42" s="10">
        <f t="shared" ref="P42:AG42" si="5">IF(P38 = 1, - $B$13 * $B$18, 0)+P41</f>
        <v>-275309.71030835988</v>
      </c>
      <c r="Q42" s="10">
        <f t="shared" si="5"/>
        <v>-275309.71030835988</v>
      </c>
      <c r="R42" s="10">
        <f t="shared" si="5"/>
        <v>-275309.71030835988</v>
      </c>
      <c r="S42" s="10">
        <f t="shared" si="5"/>
        <v>-275309.71030835988</v>
      </c>
      <c r="T42" s="10">
        <f t="shared" si="5"/>
        <v>-275309.71030835988</v>
      </c>
      <c r="U42" s="10">
        <f t="shared" si="5"/>
        <v>-275309.71030835988</v>
      </c>
      <c r="V42" s="10">
        <f t="shared" si="5"/>
        <v>-275309.71030835988</v>
      </c>
      <c r="W42" s="10">
        <f t="shared" si="5"/>
        <v>-275309.71030835988</v>
      </c>
      <c r="X42" s="10">
        <f t="shared" si="5"/>
        <v>-275309.71030835988</v>
      </c>
      <c r="Y42" s="10">
        <f t="shared" si="5"/>
        <v>-275309.71030835988</v>
      </c>
      <c r="Z42" s="10">
        <f t="shared" si="5"/>
        <v>-275309.71030835988</v>
      </c>
      <c r="AA42" s="10">
        <f t="shared" si="5"/>
        <v>-275309.71030835988</v>
      </c>
      <c r="AB42" s="10">
        <f t="shared" si="5"/>
        <v>-275309.71030835988</v>
      </c>
      <c r="AC42" s="10">
        <f t="shared" si="5"/>
        <v>-275309.71030835988</v>
      </c>
      <c r="AD42" s="10">
        <f t="shared" si="5"/>
        <v>-275309.71030835988</v>
      </c>
      <c r="AE42" s="10">
        <f t="shared" si="5"/>
        <v>-275309.71030835988</v>
      </c>
      <c r="AF42" s="10">
        <f t="shared" si="5"/>
        <v>-275309.71030835988</v>
      </c>
      <c r="AG42" s="10">
        <f t="shared" si="5"/>
        <v>-275309.71030835988</v>
      </c>
      <c r="AH42" s="5"/>
      <c r="AI42" s="5"/>
      <c r="AJ42" s="5"/>
      <c r="AK42" s="5"/>
      <c r="AL42" s="5"/>
      <c r="AM42" s="5"/>
      <c r="AN42" s="5"/>
      <c r="AO42" s="5"/>
      <c r="AP42" s="5"/>
      <c r="AQ42" s="5"/>
    </row>
    <row r="43" spans="1:43" ht="15.75" customHeight="1" x14ac:dyDescent="0.2">
      <c r="A43" s="6"/>
      <c r="B43" s="15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5"/>
      <c r="AI43" s="5"/>
      <c r="AJ43" s="5"/>
      <c r="AK43" s="5"/>
      <c r="AL43" s="5"/>
      <c r="AM43" s="5"/>
      <c r="AN43" s="5"/>
      <c r="AO43" s="5"/>
      <c r="AP43" s="5"/>
      <c r="AQ43" s="5"/>
    </row>
    <row r="44" spans="1:43" ht="12.75" customHeight="1" x14ac:dyDescent="0.2">
      <c r="A44" s="4"/>
      <c r="B44" s="15"/>
      <c r="C44" s="16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5"/>
      <c r="AI44" s="5"/>
      <c r="AJ44" s="5"/>
      <c r="AK44" s="5"/>
      <c r="AL44" s="5"/>
      <c r="AM44" s="5"/>
      <c r="AN44" s="5"/>
      <c r="AO44" s="5"/>
      <c r="AP44" s="5"/>
      <c r="AQ44" s="5"/>
    </row>
    <row r="45" spans="1:43" ht="12.75" customHeight="1" x14ac:dyDescent="0.2">
      <c r="A45" s="17" t="s">
        <v>102</v>
      </c>
      <c r="B45" s="18" t="s">
        <v>72</v>
      </c>
      <c r="C45" s="19">
        <f>SUM(D45:AG45)</f>
        <v>50871431.533990398</v>
      </c>
      <c r="D45" s="20">
        <f t="shared" ref="D45:AG45" si="6">D39 * $B$20</f>
        <v>1796102</v>
      </c>
      <c r="E45" s="20">
        <f t="shared" si="6"/>
        <v>1788917.5920000002</v>
      </c>
      <c r="F45" s="20">
        <f t="shared" si="6"/>
        <v>1781761.9216320002</v>
      </c>
      <c r="G45" s="20">
        <f t="shared" si="6"/>
        <v>1774634.8739454721</v>
      </c>
      <c r="H45" s="20">
        <f t="shared" si="6"/>
        <v>1767536.3344496903</v>
      </c>
      <c r="I45" s="20">
        <f t="shared" si="6"/>
        <v>1760466.1891118914</v>
      </c>
      <c r="J45" s="20">
        <f t="shared" si="6"/>
        <v>1753424.3243554439</v>
      </c>
      <c r="K45" s="20">
        <f t="shared" si="6"/>
        <v>1746410.6270580222</v>
      </c>
      <c r="L45" s="20">
        <f t="shared" si="6"/>
        <v>1739424.9845497899</v>
      </c>
      <c r="M45" s="20">
        <f t="shared" si="6"/>
        <v>1732467.2846115911</v>
      </c>
      <c r="N45" s="20">
        <f t="shared" si="6"/>
        <v>1725537.4154731445</v>
      </c>
      <c r="O45" s="20">
        <f t="shared" si="6"/>
        <v>1718635.2658112519</v>
      </c>
      <c r="P45" s="20">
        <f t="shared" si="6"/>
        <v>1711760.724748007</v>
      </c>
      <c r="Q45" s="20">
        <f t="shared" si="6"/>
        <v>1704913.6818490149</v>
      </c>
      <c r="R45" s="20">
        <f t="shared" si="6"/>
        <v>1698094.0271216189</v>
      </c>
      <c r="S45" s="20">
        <f t="shared" si="6"/>
        <v>1691301.6510131322</v>
      </c>
      <c r="T45" s="20">
        <f t="shared" si="6"/>
        <v>1684536.4444090798</v>
      </c>
      <c r="U45" s="20">
        <f t="shared" si="6"/>
        <v>1677798.2986314436</v>
      </c>
      <c r="V45" s="20">
        <f t="shared" si="6"/>
        <v>1671087.1054369179</v>
      </c>
      <c r="W45" s="20">
        <f t="shared" si="6"/>
        <v>1664402.7570151701</v>
      </c>
      <c r="X45" s="20">
        <f t="shared" si="6"/>
        <v>1657745.1459871093</v>
      </c>
      <c r="Y45" s="20">
        <f t="shared" si="6"/>
        <v>1651114.165403161</v>
      </c>
      <c r="Z45" s="20">
        <f t="shared" si="6"/>
        <v>1644509.7087415485</v>
      </c>
      <c r="AA45" s="20">
        <f t="shared" si="6"/>
        <v>1637931.6699065822</v>
      </c>
      <c r="AB45" s="20">
        <f t="shared" si="6"/>
        <v>1631379.9432269558</v>
      </c>
      <c r="AC45" s="20">
        <f t="shared" si="6"/>
        <v>1624854.4234540481</v>
      </c>
      <c r="AD45" s="20">
        <f t="shared" si="6"/>
        <v>1618355.005760232</v>
      </c>
      <c r="AE45" s="20">
        <f t="shared" si="6"/>
        <v>1611881.5857371909</v>
      </c>
      <c r="AF45" s="20">
        <f t="shared" si="6"/>
        <v>1605434.0593942422</v>
      </c>
      <c r="AG45" s="20">
        <f t="shared" si="6"/>
        <v>1599012.3231566651</v>
      </c>
      <c r="AH45" s="18"/>
      <c r="AI45" s="18"/>
      <c r="AJ45" s="18"/>
      <c r="AK45" s="18"/>
      <c r="AL45" s="18"/>
      <c r="AM45" s="18"/>
      <c r="AN45" s="18"/>
      <c r="AO45" s="18"/>
      <c r="AP45" s="18"/>
      <c r="AQ45" s="18"/>
    </row>
    <row r="46" spans="1:43" ht="12.75" customHeight="1" x14ac:dyDescent="0.2">
      <c r="A46" s="17"/>
      <c r="B46" s="21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18"/>
      <c r="AI46" s="18"/>
      <c r="AJ46" s="18"/>
      <c r="AK46" s="18"/>
      <c r="AL46" s="18"/>
      <c r="AM46" s="18"/>
      <c r="AN46" s="18"/>
      <c r="AO46" s="18"/>
      <c r="AP46" s="18"/>
      <c r="AQ46" s="18"/>
    </row>
    <row r="47" spans="1:43" ht="12.75" customHeight="1" x14ac:dyDescent="0.2">
      <c r="A47" s="6"/>
      <c r="B47" s="15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5"/>
      <c r="AI47" s="5"/>
      <c r="AJ47" s="5"/>
      <c r="AK47" s="5"/>
      <c r="AL47" s="5"/>
      <c r="AM47" s="5"/>
      <c r="AN47" s="5"/>
      <c r="AO47" s="5"/>
      <c r="AP47" s="5"/>
      <c r="AQ47" s="5"/>
    </row>
    <row r="48" spans="1:43" ht="12.75" customHeight="1" x14ac:dyDescent="0.2">
      <c r="A48" s="6"/>
      <c r="B48" s="15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5"/>
      <c r="AI48" s="5"/>
      <c r="AJ48" s="5"/>
      <c r="AK48" s="5"/>
      <c r="AL48" s="5"/>
      <c r="AM48" s="5"/>
      <c r="AN48" s="5"/>
      <c r="AO48" s="5"/>
      <c r="AP48" s="5"/>
      <c r="AQ48" s="5"/>
    </row>
    <row r="49" spans="1:43" ht="12.75" customHeight="1" x14ac:dyDescent="0.2">
      <c r="A49" s="6" t="s">
        <v>103</v>
      </c>
      <c r="B49" s="15"/>
      <c r="C49" s="16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5"/>
      <c r="AI49" s="5"/>
      <c r="AJ49" s="5"/>
      <c r="AK49" s="5"/>
      <c r="AL49" s="5"/>
      <c r="AM49" s="5"/>
      <c r="AN49" s="5"/>
      <c r="AO49" s="5"/>
      <c r="AP49" s="5"/>
      <c r="AQ49" s="5"/>
    </row>
    <row r="50" spans="1:43" ht="12.75" customHeight="1" x14ac:dyDescent="0.2">
      <c r="A50" s="6" t="s">
        <v>104</v>
      </c>
      <c r="B50" s="4" t="s">
        <v>72</v>
      </c>
      <c r="C50" s="12">
        <f>SUM(D50:AG50)</f>
        <v>50871431.533990398</v>
      </c>
      <c r="D50" s="10">
        <f t="shared" ref="D50:AG50" si="7">D45 * (1 + D49) ^ (D$38 - 1)</f>
        <v>1796102</v>
      </c>
      <c r="E50" s="10">
        <f t="shared" si="7"/>
        <v>1788917.5920000002</v>
      </c>
      <c r="F50" s="10">
        <f t="shared" si="7"/>
        <v>1781761.9216320002</v>
      </c>
      <c r="G50" s="10">
        <f t="shared" si="7"/>
        <v>1774634.8739454721</v>
      </c>
      <c r="H50" s="10">
        <f t="shared" si="7"/>
        <v>1767536.3344496903</v>
      </c>
      <c r="I50" s="10">
        <f t="shared" si="7"/>
        <v>1760466.1891118914</v>
      </c>
      <c r="J50" s="10">
        <f t="shared" si="7"/>
        <v>1753424.3243554439</v>
      </c>
      <c r="K50" s="10">
        <f t="shared" si="7"/>
        <v>1746410.6270580222</v>
      </c>
      <c r="L50" s="10">
        <f t="shared" si="7"/>
        <v>1739424.9845497899</v>
      </c>
      <c r="M50" s="10">
        <f t="shared" si="7"/>
        <v>1732467.2846115911</v>
      </c>
      <c r="N50" s="10">
        <f t="shared" si="7"/>
        <v>1725537.4154731445</v>
      </c>
      <c r="O50" s="10">
        <f t="shared" si="7"/>
        <v>1718635.2658112519</v>
      </c>
      <c r="P50" s="10">
        <f t="shared" si="7"/>
        <v>1711760.724748007</v>
      </c>
      <c r="Q50" s="10">
        <f t="shared" si="7"/>
        <v>1704913.6818490149</v>
      </c>
      <c r="R50" s="10">
        <f t="shared" si="7"/>
        <v>1698094.0271216189</v>
      </c>
      <c r="S50" s="10">
        <f t="shared" si="7"/>
        <v>1691301.6510131322</v>
      </c>
      <c r="T50" s="10">
        <f t="shared" si="7"/>
        <v>1684536.4444090798</v>
      </c>
      <c r="U50" s="10">
        <f t="shared" si="7"/>
        <v>1677798.2986314436</v>
      </c>
      <c r="V50" s="10">
        <f t="shared" si="7"/>
        <v>1671087.1054369179</v>
      </c>
      <c r="W50" s="10">
        <f t="shared" si="7"/>
        <v>1664402.7570151701</v>
      </c>
      <c r="X50" s="10">
        <f t="shared" si="7"/>
        <v>1657745.1459871093</v>
      </c>
      <c r="Y50" s="10">
        <f t="shared" si="7"/>
        <v>1651114.165403161</v>
      </c>
      <c r="Z50" s="10">
        <f t="shared" si="7"/>
        <v>1644509.7087415485</v>
      </c>
      <c r="AA50" s="10">
        <f t="shared" si="7"/>
        <v>1637931.6699065822</v>
      </c>
      <c r="AB50" s="10">
        <f t="shared" si="7"/>
        <v>1631379.9432269558</v>
      </c>
      <c r="AC50" s="10">
        <f t="shared" si="7"/>
        <v>1624854.4234540481</v>
      </c>
      <c r="AD50" s="10">
        <f t="shared" si="7"/>
        <v>1618355.005760232</v>
      </c>
      <c r="AE50" s="10">
        <f t="shared" si="7"/>
        <v>1611881.5857371909</v>
      </c>
      <c r="AF50" s="10">
        <f t="shared" si="7"/>
        <v>1605434.0593942422</v>
      </c>
      <c r="AG50" s="10">
        <f t="shared" si="7"/>
        <v>1599012.3231566651</v>
      </c>
      <c r="AH50" s="5"/>
      <c r="AI50" s="5"/>
      <c r="AJ50" s="5"/>
      <c r="AK50" s="5"/>
      <c r="AL50" s="5"/>
      <c r="AM50" s="5"/>
      <c r="AN50" s="5"/>
      <c r="AO50" s="5"/>
      <c r="AP50" s="5"/>
      <c r="AQ50" s="5"/>
    </row>
    <row r="51" spans="1:43" ht="12.75" customHeight="1" x14ac:dyDescent="0.2">
      <c r="A51" s="6"/>
      <c r="B51" s="15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5"/>
      <c r="AI51" s="5"/>
      <c r="AJ51" s="5"/>
      <c r="AK51" s="5"/>
      <c r="AL51" s="5"/>
      <c r="AM51" s="5"/>
      <c r="AN51" s="5"/>
      <c r="AO51" s="5"/>
      <c r="AP51" s="5"/>
      <c r="AQ51" s="5"/>
    </row>
    <row r="52" spans="1:43" ht="12.75" customHeight="1" x14ac:dyDescent="0.2">
      <c r="A52" s="4"/>
      <c r="B52" s="15"/>
      <c r="C52" s="16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5"/>
      <c r="AI52" s="5"/>
      <c r="AJ52" s="5"/>
      <c r="AK52" s="5"/>
      <c r="AL52" s="5"/>
      <c r="AM52" s="5"/>
      <c r="AN52" s="5"/>
      <c r="AO52" s="5"/>
      <c r="AP52" s="5"/>
      <c r="AQ52" s="5"/>
    </row>
    <row r="53" spans="1:43" ht="12.75" customHeight="1" x14ac:dyDescent="0.2">
      <c r="A53" s="17" t="s">
        <v>105</v>
      </c>
      <c r="B53" s="18" t="s">
        <v>72</v>
      </c>
      <c r="C53" s="19">
        <f>SUM(D53:AG53)</f>
        <v>33417209.59143598</v>
      </c>
      <c r="D53" s="20">
        <f t="shared" ref="D53:AG53" si="8">D42 + D45</f>
        <v>-7380888.3436119948</v>
      </c>
      <c r="E53" s="20">
        <f t="shared" si="8"/>
        <v>1513607.8816916402</v>
      </c>
      <c r="F53" s="20">
        <f t="shared" si="8"/>
        <v>1506452.2113236403</v>
      </c>
      <c r="G53" s="20">
        <f t="shared" si="8"/>
        <v>1499325.1636371121</v>
      </c>
      <c r="H53" s="20">
        <f t="shared" si="8"/>
        <v>1492226.6241413304</v>
      </c>
      <c r="I53" s="20">
        <f t="shared" si="8"/>
        <v>1485156.4788035315</v>
      </c>
      <c r="J53" s="20">
        <f t="shared" si="8"/>
        <v>1478114.614047084</v>
      </c>
      <c r="K53" s="20">
        <f t="shared" si="8"/>
        <v>1471100.9167496623</v>
      </c>
      <c r="L53" s="20">
        <f t="shared" si="8"/>
        <v>1464115.27424143</v>
      </c>
      <c r="M53" s="20">
        <f t="shared" si="8"/>
        <v>1457157.5743032312</v>
      </c>
      <c r="N53" s="20">
        <f t="shared" si="8"/>
        <v>1450227.7051647846</v>
      </c>
      <c r="O53" s="20">
        <f t="shared" si="8"/>
        <v>1150075.555502892</v>
      </c>
      <c r="P53" s="20">
        <f t="shared" si="8"/>
        <v>1436451.0144396471</v>
      </c>
      <c r="Q53" s="20">
        <f t="shared" si="8"/>
        <v>1429603.971540655</v>
      </c>
      <c r="R53" s="20">
        <f t="shared" si="8"/>
        <v>1422784.3168132589</v>
      </c>
      <c r="S53" s="20">
        <f t="shared" si="8"/>
        <v>1415991.9407047722</v>
      </c>
      <c r="T53" s="20">
        <f t="shared" si="8"/>
        <v>1409226.7341007199</v>
      </c>
      <c r="U53" s="20">
        <f t="shared" si="8"/>
        <v>1402488.5883230837</v>
      </c>
      <c r="V53" s="20">
        <f t="shared" si="8"/>
        <v>1395777.3951285579</v>
      </c>
      <c r="W53" s="20">
        <f t="shared" si="8"/>
        <v>1389093.0467068101</v>
      </c>
      <c r="X53" s="20">
        <f t="shared" si="8"/>
        <v>1382435.4356787493</v>
      </c>
      <c r="Y53" s="20">
        <f t="shared" si="8"/>
        <v>1375804.455094801</v>
      </c>
      <c r="Z53" s="20">
        <f t="shared" si="8"/>
        <v>1369199.9984331885</v>
      </c>
      <c r="AA53" s="20">
        <f t="shared" si="8"/>
        <v>1362621.9595982223</v>
      </c>
      <c r="AB53" s="20">
        <f t="shared" si="8"/>
        <v>1356070.2329185959</v>
      </c>
      <c r="AC53" s="20">
        <f t="shared" si="8"/>
        <v>1349544.7131456882</v>
      </c>
      <c r="AD53" s="20">
        <f t="shared" si="8"/>
        <v>1343045.2954518721</v>
      </c>
      <c r="AE53" s="20">
        <f t="shared" si="8"/>
        <v>1336571.875428831</v>
      </c>
      <c r="AF53" s="20">
        <f t="shared" si="8"/>
        <v>1330124.3490858823</v>
      </c>
      <c r="AG53" s="20">
        <f t="shared" si="8"/>
        <v>1323702.6128483051</v>
      </c>
      <c r="AH53" s="18"/>
      <c r="AI53" s="18"/>
      <c r="AJ53" s="18"/>
      <c r="AK53" s="18"/>
      <c r="AL53" s="18"/>
      <c r="AM53" s="18"/>
      <c r="AN53" s="18"/>
      <c r="AO53" s="18"/>
      <c r="AP53" s="18"/>
      <c r="AQ53" s="18"/>
    </row>
    <row r="54" spans="1:43" ht="12.75" customHeight="1" x14ac:dyDescent="0.2">
      <c r="A54" s="17"/>
      <c r="B54" s="2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18"/>
      <c r="AI54" s="18"/>
      <c r="AJ54" s="18"/>
      <c r="AK54" s="18"/>
      <c r="AL54" s="18"/>
      <c r="AM54" s="18"/>
      <c r="AN54" s="18"/>
      <c r="AO54" s="18"/>
      <c r="AP54" s="18"/>
      <c r="AQ54" s="18"/>
    </row>
    <row r="55" spans="1:43" ht="12.75" customHeight="1" x14ac:dyDescent="0.2">
      <c r="A55" s="6"/>
      <c r="B55" s="15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5"/>
      <c r="AI55" s="5"/>
      <c r="AJ55" s="5"/>
      <c r="AK55" s="5"/>
      <c r="AL55" s="5"/>
      <c r="AM55" s="5"/>
      <c r="AN55" s="5"/>
      <c r="AO55" s="5"/>
      <c r="AP55" s="5"/>
      <c r="AQ55" s="5"/>
    </row>
    <row r="56" spans="1:43" ht="12.75" customHeight="1" x14ac:dyDescent="0.2">
      <c r="A56" s="6" t="s">
        <v>106</v>
      </c>
      <c r="B56" s="4" t="s">
        <v>72</v>
      </c>
      <c r="C56" s="12">
        <f>SUM(D56:AG56)</f>
        <v>33417209.59143598</v>
      </c>
      <c r="D56" s="10">
        <f t="shared" ref="D56:AG56" si="9">D42 + D50</f>
        <v>-7380888.3436119948</v>
      </c>
      <c r="E56" s="10">
        <f t="shared" si="9"/>
        <v>1513607.8816916402</v>
      </c>
      <c r="F56" s="10">
        <f t="shared" si="9"/>
        <v>1506452.2113236403</v>
      </c>
      <c r="G56" s="10">
        <f t="shared" si="9"/>
        <v>1499325.1636371121</v>
      </c>
      <c r="H56" s="10">
        <f t="shared" si="9"/>
        <v>1492226.6241413304</v>
      </c>
      <c r="I56" s="10">
        <f t="shared" si="9"/>
        <v>1485156.4788035315</v>
      </c>
      <c r="J56" s="10">
        <f t="shared" si="9"/>
        <v>1478114.614047084</v>
      </c>
      <c r="K56" s="10">
        <f t="shared" si="9"/>
        <v>1471100.9167496623</v>
      </c>
      <c r="L56" s="10">
        <f t="shared" si="9"/>
        <v>1464115.27424143</v>
      </c>
      <c r="M56" s="10">
        <f t="shared" si="9"/>
        <v>1457157.5743032312</v>
      </c>
      <c r="N56" s="10">
        <f t="shared" si="9"/>
        <v>1450227.7051647846</v>
      </c>
      <c r="O56" s="10">
        <f t="shared" si="9"/>
        <v>1150075.555502892</v>
      </c>
      <c r="P56" s="10">
        <f t="shared" si="9"/>
        <v>1436451.0144396471</v>
      </c>
      <c r="Q56" s="10">
        <f t="shared" si="9"/>
        <v>1429603.971540655</v>
      </c>
      <c r="R56" s="10">
        <f t="shared" si="9"/>
        <v>1422784.3168132589</v>
      </c>
      <c r="S56" s="10">
        <f t="shared" si="9"/>
        <v>1415991.9407047722</v>
      </c>
      <c r="T56" s="10">
        <f t="shared" si="9"/>
        <v>1409226.7341007199</v>
      </c>
      <c r="U56" s="10">
        <f t="shared" si="9"/>
        <v>1402488.5883230837</v>
      </c>
      <c r="V56" s="10">
        <f t="shared" si="9"/>
        <v>1395777.3951285579</v>
      </c>
      <c r="W56" s="10">
        <f t="shared" si="9"/>
        <v>1389093.0467068101</v>
      </c>
      <c r="X56" s="10">
        <f t="shared" si="9"/>
        <v>1382435.4356787493</v>
      </c>
      <c r="Y56" s="10">
        <f t="shared" si="9"/>
        <v>1375804.455094801</v>
      </c>
      <c r="Z56" s="10">
        <f t="shared" si="9"/>
        <v>1369199.9984331885</v>
      </c>
      <c r="AA56" s="10">
        <f t="shared" si="9"/>
        <v>1362621.9595982223</v>
      </c>
      <c r="AB56" s="10">
        <f t="shared" si="9"/>
        <v>1356070.2329185959</v>
      </c>
      <c r="AC56" s="10">
        <f t="shared" si="9"/>
        <v>1349544.7131456882</v>
      </c>
      <c r="AD56" s="10">
        <f t="shared" si="9"/>
        <v>1343045.2954518721</v>
      </c>
      <c r="AE56" s="10">
        <f t="shared" si="9"/>
        <v>1336571.875428831</v>
      </c>
      <c r="AF56" s="10">
        <f t="shared" si="9"/>
        <v>1330124.3490858823</v>
      </c>
      <c r="AG56" s="10">
        <f t="shared" si="9"/>
        <v>1323702.6128483051</v>
      </c>
      <c r="AH56" s="5"/>
      <c r="AI56" s="5"/>
      <c r="AJ56" s="5"/>
      <c r="AK56" s="5"/>
      <c r="AL56" s="5"/>
      <c r="AM56" s="5"/>
      <c r="AN56" s="5"/>
      <c r="AO56" s="5"/>
      <c r="AP56" s="5"/>
      <c r="AQ56" s="5"/>
    </row>
    <row r="57" spans="1:43" ht="12.75" customHeight="1" x14ac:dyDescent="0.2">
      <c r="A57" s="6"/>
      <c r="B57" s="15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5"/>
      <c r="AI57" s="5"/>
      <c r="AJ57" s="5"/>
      <c r="AK57" s="5"/>
      <c r="AL57" s="5"/>
      <c r="AM57" s="5"/>
      <c r="AN57" s="5"/>
      <c r="AO57" s="5"/>
      <c r="AP57" s="5"/>
      <c r="AQ57" s="5"/>
    </row>
    <row r="58" spans="1:43" ht="12.75" customHeight="1" x14ac:dyDescent="0.2">
      <c r="A58" s="18"/>
      <c r="B58" s="21"/>
      <c r="C58" s="23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18"/>
      <c r="AI58" s="18"/>
      <c r="AJ58" s="18"/>
      <c r="AK58" s="18"/>
      <c r="AL58" s="18"/>
      <c r="AM58" s="18"/>
      <c r="AN58" s="18"/>
      <c r="AO58" s="18"/>
      <c r="AP58" s="18"/>
      <c r="AQ58" s="18"/>
    </row>
    <row r="59" spans="1:43" ht="12.75" customHeight="1" x14ac:dyDescent="0.2">
      <c r="A59" s="17" t="s">
        <v>107</v>
      </c>
      <c r="B59" s="18" t="s">
        <v>72</v>
      </c>
      <c r="C59" s="25"/>
      <c r="D59" s="20">
        <f t="shared" ref="D59:AG59" si="10">SUM($D42:D42) + SUM($D45:D45)</f>
        <v>-7380888.3436119948</v>
      </c>
      <c r="E59" s="20">
        <f t="shared" si="10"/>
        <v>-5867280.4619203545</v>
      </c>
      <c r="F59" s="20">
        <f t="shared" si="10"/>
        <v>-4360828.2505967142</v>
      </c>
      <c r="G59" s="20">
        <f t="shared" si="10"/>
        <v>-2861503.0869596023</v>
      </c>
      <c r="H59" s="20">
        <f t="shared" si="10"/>
        <v>-1369276.4628182724</v>
      </c>
      <c r="I59" s="20">
        <f t="shared" si="10"/>
        <v>115880.01598525979</v>
      </c>
      <c r="J59" s="20">
        <f t="shared" si="10"/>
        <v>1593994.6300323438</v>
      </c>
      <c r="K59" s="20">
        <f t="shared" si="10"/>
        <v>3065095.5467820056</v>
      </c>
      <c r="L59" s="20">
        <f t="shared" si="10"/>
        <v>4529210.8210234363</v>
      </c>
      <c r="M59" s="20">
        <f t="shared" si="10"/>
        <v>5986368.3953266665</v>
      </c>
      <c r="N59" s="20">
        <f t="shared" si="10"/>
        <v>7436596.1004914511</v>
      </c>
      <c r="O59" s="20">
        <f t="shared" si="10"/>
        <v>8586671.6559943445</v>
      </c>
      <c r="P59" s="20">
        <f t="shared" si="10"/>
        <v>10023122.670433993</v>
      </c>
      <c r="Q59" s="20">
        <f t="shared" si="10"/>
        <v>11452726.641974647</v>
      </c>
      <c r="R59" s="20">
        <f t="shared" si="10"/>
        <v>12875510.958787905</v>
      </c>
      <c r="S59" s="20">
        <f t="shared" si="10"/>
        <v>14291502.899492677</v>
      </c>
      <c r="T59" s="20">
        <f t="shared" si="10"/>
        <v>15700729.633593397</v>
      </c>
      <c r="U59" s="20">
        <f t="shared" si="10"/>
        <v>17103218.221916482</v>
      </c>
      <c r="V59" s="20">
        <f t="shared" si="10"/>
        <v>18498995.617045037</v>
      </c>
      <c r="W59" s="20">
        <f t="shared" si="10"/>
        <v>19888088.663751848</v>
      </c>
      <c r="X59" s="20">
        <f t="shared" si="10"/>
        <v>21270524.099430598</v>
      </c>
      <c r="Y59" s="20">
        <f t="shared" si="10"/>
        <v>22646328.554525394</v>
      </c>
      <c r="Z59" s="20">
        <f t="shared" si="10"/>
        <v>24015528.552958578</v>
      </c>
      <c r="AA59" s="20">
        <f t="shared" si="10"/>
        <v>25378150.512556799</v>
      </c>
      <c r="AB59" s="20">
        <f t="shared" si="10"/>
        <v>26734220.745475397</v>
      </c>
      <c r="AC59" s="20">
        <f t="shared" si="10"/>
        <v>28083765.458621081</v>
      </c>
      <c r="AD59" s="20">
        <f t="shared" si="10"/>
        <v>29426810.754072949</v>
      </c>
      <c r="AE59" s="20">
        <f t="shared" si="10"/>
        <v>30763382.629501782</v>
      </c>
      <c r="AF59" s="20">
        <f t="shared" si="10"/>
        <v>32093506.978587665</v>
      </c>
      <c r="AG59" s="20">
        <f t="shared" si="10"/>
        <v>33417209.591435969</v>
      </c>
      <c r="AH59" s="18"/>
      <c r="AI59" s="18"/>
      <c r="AJ59" s="18"/>
      <c r="AK59" s="18"/>
      <c r="AL59" s="18"/>
      <c r="AM59" s="18"/>
      <c r="AN59" s="18"/>
      <c r="AO59" s="18"/>
      <c r="AP59" s="18"/>
      <c r="AQ59" s="18"/>
    </row>
    <row r="60" spans="1:43" ht="12.75" customHeight="1" x14ac:dyDescent="0.2">
      <c r="A60" s="17"/>
      <c r="B60" s="21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18"/>
      <c r="AI60" s="18"/>
      <c r="AJ60" s="18"/>
      <c r="AK60" s="18"/>
      <c r="AL60" s="18"/>
      <c r="AM60" s="18"/>
      <c r="AN60" s="18"/>
      <c r="AO60" s="18"/>
      <c r="AP60" s="18"/>
      <c r="AQ60" s="18"/>
    </row>
    <row r="61" spans="1:43" ht="12.75" customHeight="1" x14ac:dyDescent="0.2">
      <c r="A61" s="4"/>
      <c r="B61" s="15"/>
      <c r="C61" s="16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5"/>
      <c r="AI61" s="5"/>
      <c r="AJ61" s="5"/>
      <c r="AK61" s="5"/>
      <c r="AL61" s="5"/>
      <c r="AM61" s="5"/>
      <c r="AN61" s="5"/>
      <c r="AO61" s="5"/>
      <c r="AP61" s="5"/>
      <c r="AQ61" s="5"/>
    </row>
    <row r="62" spans="1:43" ht="12.75" customHeight="1" x14ac:dyDescent="0.2">
      <c r="A62" s="6" t="s">
        <v>108</v>
      </c>
      <c r="B62" s="4" t="s">
        <v>72</v>
      </c>
      <c r="C62" s="25"/>
      <c r="D62" s="10">
        <f t="shared" ref="D62:AG62" si="11">SUM($D42:D42) + SUM($D50:D50)</f>
        <v>-7380888.3436119948</v>
      </c>
      <c r="E62" s="10">
        <f t="shared" si="11"/>
        <v>-5867280.4619203545</v>
      </c>
      <c r="F62" s="10">
        <f t="shared" si="11"/>
        <v>-4360828.2505967142</v>
      </c>
      <c r="G62" s="10">
        <f t="shared" si="11"/>
        <v>-2861503.0869596023</v>
      </c>
      <c r="H62" s="10">
        <f t="shared" si="11"/>
        <v>-1369276.4628182724</v>
      </c>
      <c r="I62" s="10">
        <f t="shared" si="11"/>
        <v>115880.01598525979</v>
      </c>
      <c r="J62" s="10">
        <f t="shared" si="11"/>
        <v>1593994.6300323438</v>
      </c>
      <c r="K62" s="10">
        <f t="shared" si="11"/>
        <v>3065095.5467820056</v>
      </c>
      <c r="L62" s="10">
        <f t="shared" si="11"/>
        <v>4529210.8210234363</v>
      </c>
      <c r="M62" s="10">
        <f t="shared" si="11"/>
        <v>5986368.3953266665</v>
      </c>
      <c r="N62" s="10">
        <f t="shared" si="11"/>
        <v>7436596.1004914511</v>
      </c>
      <c r="O62" s="10">
        <f t="shared" si="11"/>
        <v>8586671.6559943445</v>
      </c>
      <c r="P62" s="10">
        <f t="shared" si="11"/>
        <v>10023122.670433993</v>
      </c>
      <c r="Q62" s="10">
        <f t="shared" si="11"/>
        <v>11452726.641974647</v>
      </c>
      <c r="R62" s="10">
        <f t="shared" si="11"/>
        <v>12875510.958787905</v>
      </c>
      <c r="S62" s="10">
        <f t="shared" si="11"/>
        <v>14291502.899492677</v>
      </c>
      <c r="T62" s="10">
        <f t="shared" si="11"/>
        <v>15700729.633593397</v>
      </c>
      <c r="U62" s="10">
        <f t="shared" si="11"/>
        <v>17103218.221916482</v>
      </c>
      <c r="V62" s="10">
        <f t="shared" si="11"/>
        <v>18498995.617045037</v>
      </c>
      <c r="W62" s="10">
        <f t="shared" si="11"/>
        <v>19888088.663751848</v>
      </c>
      <c r="X62" s="10">
        <f t="shared" si="11"/>
        <v>21270524.099430598</v>
      </c>
      <c r="Y62" s="10">
        <f t="shared" si="11"/>
        <v>22646328.554525394</v>
      </c>
      <c r="Z62" s="10">
        <f t="shared" si="11"/>
        <v>24015528.552958578</v>
      </c>
      <c r="AA62" s="10">
        <f t="shared" si="11"/>
        <v>25378150.512556799</v>
      </c>
      <c r="AB62" s="10">
        <f t="shared" si="11"/>
        <v>26734220.745475397</v>
      </c>
      <c r="AC62" s="10">
        <f t="shared" si="11"/>
        <v>28083765.458621081</v>
      </c>
      <c r="AD62" s="10">
        <f t="shared" si="11"/>
        <v>29426810.754072949</v>
      </c>
      <c r="AE62" s="10">
        <f t="shared" si="11"/>
        <v>30763382.629501782</v>
      </c>
      <c r="AF62" s="10">
        <f t="shared" si="11"/>
        <v>32093506.978587665</v>
      </c>
      <c r="AG62" s="10">
        <f t="shared" si="11"/>
        <v>33417209.591435969</v>
      </c>
      <c r="AH62" s="5"/>
      <c r="AI62" s="5"/>
      <c r="AJ62" s="5"/>
      <c r="AK62" s="5"/>
      <c r="AL62" s="5"/>
      <c r="AM62" s="5"/>
      <c r="AN62" s="5"/>
      <c r="AO62" s="5"/>
      <c r="AP62" s="5"/>
      <c r="AQ62" s="5"/>
    </row>
    <row r="63" spans="1:43" ht="12.75" customHeight="1" x14ac:dyDescent="0.2">
      <c r="A63" s="6"/>
      <c r="B63" s="15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5"/>
      <c r="AI63" s="5"/>
      <c r="AJ63" s="5"/>
      <c r="AK63" s="5"/>
      <c r="AL63" s="5"/>
      <c r="AM63" s="5"/>
      <c r="AN63" s="5"/>
      <c r="AO63" s="5"/>
      <c r="AP63" s="5"/>
      <c r="AQ63" s="5"/>
    </row>
    <row r="64" spans="1:43" ht="12.75" customHeight="1" x14ac:dyDescent="0.2">
      <c r="A64" s="4"/>
      <c r="B64" s="15"/>
      <c r="C64" s="16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5"/>
      <c r="AI64" s="5"/>
      <c r="AJ64" s="5"/>
      <c r="AK64" s="5"/>
      <c r="AL64" s="5"/>
      <c r="AM64" s="5"/>
      <c r="AN64" s="5"/>
      <c r="AO64" s="5"/>
      <c r="AP64" s="5"/>
      <c r="AQ64" s="5"/>
    </row>
    <row r="65" spans="1:43" ht="12.75" customHeight="1" x14ac:dyDescent="0.2">
      <c r="A65" s="17" t="s">
        <v>109</v>
      </c>
      <c r="B65" s="26">
        <f t="shared" ref="B65:B66" si="12">SUM(D65:AG65)</f>
        <v>5.9219745409732081</v>
      </c>
      <c r="C65" s="23" t="s">
        <v>89</v>
      </c>
      <c r="D65" s="27">
        <f t="shared" ref="D65:AG65" si="13">IF(AND(D59&lt;0, E59&gt;0), D$38 - D59 / (E59 - D59), 0)</f>
        <v>0</v>
      </c>
      <c r="E65" s="27">
        <f t="shared" si="13"/>
        <v>0</v>
      </c>
      <c r="F65" s="27">
        <f t="shared" si="13"/>
        <v>0</v>
      </c>
      <c r="G65" s="27">
        <f t="shared" si="13"/>
        <v>0</v>
      </c>
      <c r="H65" s="27">
        <f t="shared" si="13"/>
        <v>5.9219745409732081</v>
      </c>
      <c r="I65" s="27">
        <f t="shared" si="13"/>
        <v>0</v>
      </c>
      <c r="J65" s="27">
        <f t="shared" si="13"/>
        <v>0</v>
      </c>
      <c r="K65" s="27">
        <f t="shared" si="13"/>
        <v>0</v>
      </c>
      <c r="L65" s="27">
        <f t="shared" si="13"/>
        <v>0</v>
      </c>
      <c r="M65" s="27">
        <f t="shared" si="13"/>
        <v>0</v>
      </c>
      <c r="N65" s="27">
        <f t="shared" si="13"/>
        <v>0</v>
      </c>
      <c r="O65" s="27">
        <f t="shared" si="13"/>
        <v>0</v>
      </c>
      <c r="P65" s="27">
        <f t="shared" si="13"/>
        <v>0</v>
      </c>
      <c r="Q65" s="27">
        <f t="shared" si="13"/>
        <v>0</v>
      </c>
      <c r="R65" s="27">
        <f t="shared" si="13"/>
        <v>0</v>
      </c>
      <c r="S65" s="27">
        <f t="shared" si="13"/>
        <v>0</v>
      </c>
      <c r="T65" s="27">
        <f t="shared" si="13"/>
        <v>0</v>
      </c>
      <c r="U65" s="27">
        <f t="shared" si="13"/>
        <v>0</v>
      </c>
      <c r="V65" s="27">
        <f t="shared" si="13"/>
        <v>0</v>
      </c>
      <c r="W65" s="27">
        <f t="shared" si="13"/>
        <v>0</v>
      </c>
      <c r="X65" s="27">
        <f t="shared" si="13"/>
        <v>0</v>
      </c>
      <c r="Y65" s="27">
        <f t="shared" si="13"/>
        <v>0</v>
      </c>
      <c r="Z65" s="27">
        <f t="shared" si="13"/>
        <v>0</v>
      </c>
      <c r="AA65" s="27">
        <f t="shared" si="13"/>
        <v>0</v>
      </c>
      <c r="AB65" s="27">
        <f t="shared" si="13"/>
        <v>0</v>
      </c>
      <c r="AC65" s="27">
        <f t="shared" si="13"/>
        <v>0</v>
      </c>
      <c r="AD65" s="27">
        <f t="shared" si="13"/>
        <v>0</v>
      </c>
      <c r="AE65" s="27">
        <f t="shared" si="13"/>
        <v>0</v>
      </c>
      <c r="AF65" s="27">
        <f t="shared" si="13"/>
        <v>0</v>
      </c>
      <c r="AG65" s="27">
        <f t="shared" si="13"/>
        <v>0</v>
      </c>
      <c r="AH65" s="18"/>
      <c r="AI65" s="18"/>
      <c r="AJ65" s="18"/>
      <c r="AK65" s="18"/>
      <c r="AL65" s="18"/>
      <c r="AM65" s="18"/>
      <c r="AN65" s="18"/>
      <c r="AO65" s="18"/>
      <c r="AP65" s="18"/>
      <c r="AQ65" s="18"/>
    </row>
    <row r="66" spans="1:43" ht="12.75" customHeight="1" x14ac:dyDescent="0.2">
      <c r="A66" s="6" t="s">
        <v>110</v>
      </c>
      <c r="B66" s="28">
        <f t="shared" si="12"/>
        <v>5.9219745409732081</v>
      </c>
      <c r="C66" s="16" t="s">
        <v>89</v>
      </c>
      <c r="D66" s="29">
        <f t="shared" ref="D66:AG66" si="14">IF(AND(D62&lt;0, E62&gt;0), D$38 - D62 / (E62 - D62), 0)</f>
        <v>0</v>
      </c>
      <c r="E66" s="29">
        <f t="shared" si="14"/>
        <v>0</v>
      </c>
      <c r="F66" s="29">
        <f t="shared" si="14"/>
        <v>0</v>
      </c>
      <c r="G66" s="29">
        <f t="shared" si="14"/>
        <v>0</v>
      </c>
      <c r="H66" s="29">
        <f t="shared" si="14"/>
        <v>5.9219745409732081</v>
      </c>
      <c r="I66" s="29">
        <f t="shared" si="14"/>
        <v>0</v>
      </c>
      <c r="J66" s="29">
        <f t="shared" si="14"/>
        <v>0</v>
      </c>
      <c r="K66" s="29">
        <f t="shared" si="14"/>
        <v>0</v>
      </c>
      <c r="L66" s="29">
        <f t="shared" si="14"/>
        <v>0</v>
      </c>
      <c r="M66" s="29">
        <f t="shared" si="14"/>
        <v>0</v>
      </c>
      <c r="N66" s="29">
        <f t="shared" si="14"/>
        <v>0</v>
      </c>
      <c r="O66" s="29">
        <f t="shared" si="14"/>
        <v>0</v>
      </c>
      <c r="P66" s="29">
        <f t="shared" si="14"/>
        <v>0</v>
      </c>
      <c r="Q66" s="29">
        <f t="shared" si="14"/>
        <v>0</v>
      </c>
      <c r="R66" s="29">
        <f t="shared" si="14"/>
        <v>0</v>
      </c>
      <c r="S66" s="29">
        <f t="shared" si="14"/>
        <v>0</v>
      </c>
      <c r="T66" s="29">
        <f t="shared" si="14"/>
        <v>0</v>
      </c>
      <c r="U66" s="29">
        <f t="shared" si="14"/>
        <v>0</v>
      </c>
      <c r="V66" s="29">
        <f t="shared" si="14"/>
        <v>0</v>
      </c>
      <c r="W66" s="29">
        <f t="shared" si="14"/>
        <v>0</v>
      </c>
      <c r="X66" s="29">
        <f t="shared" si="14"/>
        <v>0</v>
      </c>
      <c r="Y66" s="29">
        <f t="shared" si="14"/>
        <v>0</v>
      </c>
      <c r="Z66" s="29">
        <f t="shared" si="14"/>
        <v>0</v>
      </c>
      <c r="AA66" s="29">
        <f t="shared" si="14"/>
        <v>0</v>
      </c>
      <c r="AB66" s="29">
        <f t="shared" si="14"/>
        <v>0</v>
      </c>
      <c r="AC66" s="29">
        <f t="shared" si="14"/>
        <v>0</v>
      </c>
      <c r="AD66" s="29">
        <f t="shared" si="14"/>
        <v>0</v>
      </c>
      <c r="AE66" s="29">
        <f t="shared" si="14"/>
        <v>0</v>
      </c>
      <c r="AF66" s="29">
        <f t="shared" si="14"/>
        <v>0</v>
      </c>
      <c r="AG66" s="29">
        <f t="shared" si="14"/>
        <v>0</v>
      </c>
      <c r="AH66" s="5"/>
      <c r="AI66" s="5"/>
      <c r="AJ66" s="5"/>
      <c r="AK66" s="5"/>
      <c r="AL66" s="5"/>
      <c r="AM66" s="5"/>
      <c r="AN66" s="5"/>
      <c r="AO66" s="5"/>
      <c r="AP66" s="5"/>
      <c r="AQ66" s="5"/>
    </row>
    <row r="67" spans="1:43" ht="12.75" customHeight="1" x14ac:dyDescent="0.2">
      <c r="A67" s="4"/>
      <c r="B67" s="15"/>
      <c r="C67" s="16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5"/>
      <c r="AI67" s="5"/>
      <c r="AJ67" s="5"/>
      <c r="AK67" s="5"/>
      <c r="AL67" s="5"/>
      <c r="AM67" s="5"/>
      <c r="AN67" s="5"/>
      <c r="AO67" s="5"/>
      <c r="AP67" s="5"/>
      <c r="AQ67" s="5"/>
    </row>
    <row r="68" spans="1:43" ht="12.75" customHeight="1" x14ac:dyDescent="0.2">
      <c r="A68" s="17" t="s">
        <v>111</v>
      </c>
      <c r="B68" s="21">
        <f>B23</f>
        <v>10</v>
      </c>
      <c r="C68" s="23" t="s">
        <v>89</v>
      </c>
      <c r="D68" s="20">
        <f t="shared" ref="D68:AG68" si="15">IF(D38 &lt;= $B68, - $B$18 * $B$13 / $B68, 0)</f>
        <v>-917699.03436119948</v>
      </c>
      <c r="E68" s="20">
        <f t="shared" si="15"/>
        <v>-917699.03436119948</v>
      </c>
      <c r="F68" s="20">
        <f t="shared" si="15"/>
        <v>-917699.03436119948</v>
      </c>
      <c r="G68" s="20">
        <f t="shared" si="15"/>
        <v>-917699.03436119948</v>
      </c>
      <c r="H68" s="20">
        <f t="shared" si="15"/>
        <v>-917699.03436119948</v>
      </c>
      <c r="I68" s="20">
        <f t="shared" si="15"/>
        <v>-917699.03436119948</v>
      </c>
      <c r="J68" s="20">
        <f t="shared" si="15"/>
        <v>-917699.03436119948</v>
      </c>
      <c r="K68" s="20">
        <f t="shared" si="15"/>
        <v>-917699.03436119948</v>
      </c>
      <c r="L68" s="20">
        <f t="shared" si="15"/>
        <v>-917699.03436119948</v>
      </c>
      <c r="M68" s="20">
        <f t="shared" si="15"/>
        <v>-917699.03436119948</v>
      </c>
      <c r="N68" s="20">
        <f t="shared" si="15"/>
        <v>0</v>
      </c>
      <c r="O68" s="20">
        <f t="shared" si="15"/>
        <v>0</v>
      </c>
      <c r="P68" s="20">
        <f t="shared" si="15"/>
        <v>0</v>
      </c>
      <c r="Q68" s="20">
        <f t="shared" si="15"/>
        <v>0</v>
      </c>
      <c r="R68" s="20">
        <f t="shared" si="15"/>
        <v>0</v>
      </c>
      <c r="S68" s="20">
        <f t="shared" si="15"/>
        <v>0</v>
      </c>
      <c r="T68" s="20">
        <f t="shared" si="15"/>
        <v>0</v>
      </c>
      <c r="U68" s="20">
        <f t="shared" si="15"/>
        <v>0</v>
      </c>
      <c r="V68" s="20">
        <f t="shared" si="15"/>
        <v>0</v>
      </c>
      <c r="W68" s="20">
        <f t="shared" si="15"/>
        <v>0</v>
      </c>
      <c r="X68" s="20">
        <f t="shared" si="15"/>
        <v>0</v>
      </c>
      <c r="Y68" s="20">
        <f t="shared" si="15"/>
        <v>0</v>
      </c>
      <c r="Z68" s="20">
        <f t="shared" si="15"/>
        <v>0</v>
      </c>
      <c r="AA68" s="20">
        <f t="shared" si="15"/>
        <v>0</v>
      </c>
      <c r="AB68" s="20">
        <f t="shared" si="15"/>
        <v>0</v>
      </c>
      <c r="AC68" s="20">
        <f t="shared" si="15"/>
        <v>0</v>
      </c>
      <c r="AD68" s="20">
        <f t="shared" si="15"/>
        <v>0</v>
      </c>
      <c r="AE68" s="20">
        <f t="shared" si="15"/>
        <v>0</v>
      </c>
      <c r="AF68" s="20">
        <f t="shared" si="15"/>
        <v>0</v>
      </c>
      <c r="AG68" s="20">
        <f t="shared" si="15"/>
        <v>0</v>
      </c>
      <c r="AH68" s="18"/>
      <c r="AI68" s="18"/>
      <c r="AJ68" s="18"/>
      <c r="AK68" s="18"/>
      <c r="AL68" s="18"/>
      <c r="AM68" s="18"/>
      <c r="AN68" s="18"/>
      <c r="AO68" s="18"/>
      <c r="AP68" s="18"/>
      <c r="AQ68" s="18"/>
    </row>
    <row r="69" spans="1:43" ht="12.75" customHeight="1" x14ac:dyDescent="0.2">
      <c r="A69" s="17" t="s">
        <v>112</v>
      </c>
      <c r="B69" s="21"/>
      <c r="C69" s="20">
        <f>B13 * B18</f>
        <v>9176990.3436119948</v>
      </c>
      <c r="D69" s="20">
        <f t="shared" ref="D69:AG69" si="16">C69 + D68</f>
        <v>8259291.3092507953</v>
      </c>
      <c r="E69" s="20">
        <f t="shared" si="16"/>
        <v>7341592.2748895958</v>
      </c>
      <c r="F69" s="20">
        <f t="shared" si="16"/>
        <v>6423893.2405283963</v>
      </c>
      <c r="G69" s="20">
        <f t="shared" si="16"/>
        <v>5506194.2061671969</v>
      </c>
      <c r="H69" s="20">
        <f t="shared" si="16"/>
        <v>4588495.1718059974</v>
      </c>
      <c r="I69" s="20">
        <f t="shared" si="16"/>
        <v>3670796.1374447979</v>
      </c>
      <c r="J69" s="20">
        <f t="shared" si="16"/>
        <v>2753097.1030835984</v>
      </c>
      <c r="K69" s="20">
        <f t="shared" si="16"/>
        <v>1835398.068722399</v>
      </c>
      <c r="L69" s="20">
        <f t="shared" si="16"/>
        <v>917699.03436119948</v>
      </c>
      <c r="M69" s="20">
        <f t="shared" si="16"/>
        <v>0</v>
      </c>
      <c r="N69" s="20">
        <f t="shared" si="16"/>
        <v>0</v>
      </c>
      <c r="O69" s="20">
        <f t="shared" si="16"/>
        <v>0</v>
      </c>
      <c r="P69" s="20">
        <f t="shared" si="16"/>
        <v>0</v>
      </c>
      <c r="Q69" s="20">
        <f t="shared" si="16"/>
        <v>0</v>
      </c>
      <c r="R69" s="20">
        <f t="shared" si="16"/>
        <v>0</v>
      </c>
      <c r="S69" s="20">
        <f t="shared" si="16"/>
        <v>0</v>
      </c>
      <c r="T69" s="20">
        <f t="shared" si="16"/>
        <v>0</v>
      </c>
      <c r="U69" s="20">
        <f t="shared" si="16"/>
        <v>0</v>
      </c>
      <c r="V69" s="20">
        <f t="shared" si="16"/>
        <v>0</v>
      </c>
      <c r="W69" s="20">
        <f t="shared" si="16"/>
        <v>0</v>
      </c>
      <c r="X69" s="20">
        <f t="shared" si="16"/>
        <v>0</v>
      </c>
      <c r="Y69" s="20">
        <f t="shared" si="16"/>
        <v>0</v>
      </c>
      <c r="Z69" s="20">
        <f t="shared" si="16"/>
        <v>0</v>
      </c>
      <c r="AA69" s="20">
        <f t="shared" si="16"/>
        <v>0</v>
      </c>
      <c r="AB69" s="20">
        <f t="shared" si="16"/>
        <v>0</v>
      </c>
      <c r="AC69" s="20">
        <f t="shared" si="16"/>
        <v>0</v>
      </c>
      <c r="AD69" s="20">
        <f t="shared" si="16"/>
        <v>0</v>
      </c>
      <c r="AE69" s="20">
        <f t="shared" si="16"/>
        <v>0</v>
      </c>
      <c r="AF69" s="20">
        <f t="shared" si="16"/>
        <v>0</v>
      </c>
      <c r="AG69" s="20">
        <f t="shared" si="16"/>
        <v>0</v>
      </c>
      <c r="AH69" s="18"/>
      <c r="AI69" s="18"/>
      <c r="AJ69" s="18"/>
      <c r="AK69" s="18"/>
      <c r="AL69" s="18"/>
      <c r="AM69" s="18"/>
      <c r="AN69" s="18"/>
      <c r="AO69" s="18"/>
      <c r="AP69" s="18"/>
      <c r="AQ69" s="18"/>
    </row>
    <row r="70" spans="1:43" ht="12.75" customHeight="1" x14ac:dyDescent="0.2">
      <c r="A70" s="17" t="s">
        <v>113</v>
      </c>
      <c r="B70" s="21">
        <f>B23</f>
        <v>10</v>
      </c>
      <c r="C70" s="23" t="s">
        <v>89</v>
      </c>
      <c r="D70" s="20">
        <f t="shared" ref="D70:AG70" si="17">IF(D38 &gt;= $B70, 0, IF(C71 &lt;= C69, - C71 * 2 / $B70, D68)) + IF(D38 = $B70, - C71, 0)</f>
        <v>-1835398.068722399</v>
      </c>
      <c r="E70" s="20">
        <f t="shared" si="17"/>
        <v>-1468318.4549779191</v>
      </c>
      <c r="F70" s="20">
        <f t="shared" si="17"/>
        <v>-1174654.7639823353</v>
      </c>
      <c r="G70" s="20">
        <f t="shared" si="17"/>
        <v>-939723.81118586822</v>
      </c>
      <c r="H70" s="20">
        <f t="shared" si="17"/>
        <v>-751779.0489486946</v>
      </c>
      <c r="I70" s="20">
        <f t="shared" si="17"/>
        <v>-601423.23915895564</v>
      </c>
      <c r="J70" s="20">
        <f t="shared" si="17"/>
        <v>-481138.5913271645</v>
      </c>
      <c r="K70" s="20">
        <f t="shared" si="17"/>
        <v>-384910.87306173157</v>
      </c>
      <c r="L70" s="20">
        <f t="shared" si="17"/>
        <v>-307928.69844938524</v>
      </c>
      <c r="M70" s="20">
        <f t="shared" si="17"/>
        <v>-1231714.7937975409</v>
      </c>
      <c r="N70" s="20">
        <f t="shared" si="17"/>
        <v>0</v>
      </c>
      <c r="O70" s="20">
        <f t="shared" si="17"/>
        <v>0</v>
      </c>
      <c r="P70" s="20">
        <f t="shared" si="17"/>
        <v>0</v>
      </c>
      <c r="Q70" s="20">
        <f t="shared" si="17"/>
        <v>0</v>
      </c>
      <c r="R70" s="20">
        <f t="shared" si="17"/>
        <v>0</v>
      </c>
      <c r="S70" s="20">
        <f t="shared" si="17"/>
        <v>0</v>
      </c>
      <c r="T70" s="20">
        <f t="shared" si="17"/>
        <v>0</v>
      </c>
      <c r="U70" s="20">
        <f t="shared" si="17"/>
        <v>0</v>
      </c>
      <c r="V70" s="20">
        <f t="shared" si="17"/>
        <v>0</v>
      </c>
      <c r="W70" s="20">
        <f t="shared" si="17"/>
        <v>0</v>
      </c>
      <c r="X70" s="20">
        <f t="shared" si="17"/>
        <v>0</v>
      </c>
      <c r="Y70" s="20">
        <f t="shared" si="17"/>
        <v>0</v>
      </c>
      <c r="Z70" s="20">
        <f t="shared" si="17"/>
        <v>0</v>
      </c>
      <c r="AA70" s="20">
        <f t="shared" si="17"/>
        <v>0</v>
      </c>
      <c r="AB70" s="20">
        <f t="shared" si="17"/>
        <v>0</v>
      </c>
      <c r="AC70" s="20">
        <f t="shared" si="17"/>
        <v>0</v>
      </c>
      <c r="AD70" s="20">
        <f t="shared" si="17"/>
        <v>0</v>
      </c>
      <c r="AE70" s="20">
        <f t="shared" si="17"/>
        <v>0</v>
      </c>
      <c r="AF70" s="20">
        <f t="shared" si="17"/>
        <v>0</v>
      </c>
      <c r="AG70" s="20">
        <f t="shared" si="17"/>
        <v>0</v>
      </c>
      <c r="AH70" s="18"/>
      <c r="AI70" s="18"/>
      <c r="AJ70" s="18"/>
      <c r="AK70" s="18"/>
      <c r="AL70" s="18"/>
      <c r="AM70" s="18"/>
      <c r="AN70" s="18"/>
      <c r="AO70" s="18"/>
      <c r="AP70" s="18"/>
      <c r="AQ70" s="18"/>
    </row>
    <row r="71" spans="1:43" ht="12.75" customHeight="1" x14ac:dyDescent="0.2">
      <c r="A71" s="17" t="s">
        <v>112</v>
      </c>
      <c r="B71" s="21"/>
      <c r="C71" s="20">
        <f>B13 * B18</f>
        <v>9176990.3436119948</v>
      </c>
      <c r="D71" s="20">
        <f t="shared" ref="D71:AG71" si="18">C71 + D70</f>
        <v>7341592.2748895958</v>
      </c>
      <c r="E71" s="20">
        <f t="shared" si="18"/>
        <v>5873273.8199116765</v>
      </c>
      <c r="F71" s="20">
        <f t="shared" si="18"/>
        <v>4698619.0559293414</v>
      </c>
      <c r="G71" s="20">
        <f t="shared" si="18"/>
        <v>3758895.2447434729</v>
      </c>
      <c r="H71" s="20">
        <f t="shared" si="18"/>
        <v>3007116.1957947784</v>
      </c>
      <c r="I71" s="20">
        <f t="shared" si="18"/>
        <v>2405692.9566358225</v>
      </c>
      <c r="J71" s="20">
        <f t="shared" si="18"/>
        <v>1924554.365308658</v>
      </c>
      <c r="K71" s="20">
        <f t="shared" si="18"/>
        <v>1539643.4922469263</v>
      </c>
      <c r="L71" s="20">
        <f t="shared" si="18"/>
        <v>1231714.7937975409</v>
      </c>
      <c r="M71" s="20">
        <f t="shared" si="18"/>
        <v>0</v>
      </c>
      <c r="N71" s="20">
        <f t="shared" si="18"/>
        <v>0</v>
      </c>
      <c r="O71" s="20">
        <f t="shared" si="18"/>
        <v>0</v>
      </c>
      <c r="P71" s="20">
        <f t="shared" si="18"/>
        <v>0</v>
      </c>
      <c r="Q71" s="20">
        <f t="shared" si="18"/>
        <v>0</v>
      </c>
      <c r="R71" s="20">
        <f t="shared" si="18"/>
        <v>0</v>
      </c>
      <c r="S71" s="20">
        <f t="shared" si="18"/>
        <v>0</v>
      </c>
      <c r="T71" s="20">
        <f t="shared" si="18"/>
        <v>0</v>
      </c>
      <c r="U71" s="20">
        <f t="shared" si="18"/>
        <v>0</v>
      </c>
      <c r="V71" s="20">
        <f t="shared" si="18"/>
        <v>0</v>
      </c>
      <c r="W71" s="20">
        <f t="shared" si="18"/>
        <v>0</v>
      </c>
      <c r="X71" s="20">
        <f t="shared" si="18"/>
        <v>0</v>
      </c>
      <c r="Y71" s="20">
        <f t="shared" si="18"/>
        <v>0</v>
      </c>
      <c r="Z71" s="20">
        <f t="shared" si="18"/>
        <v>0</v>
      </c>
      <c r="AA71" s="20">
        <f t="shared" si="18"/>
        <v>0</v>
      </c>
      <c r="AB71" s="20">
        <f t="shared" si="18"/>
        <v>0</v>
      </c>
      <c r="AC71" s="20">
        <f t="shared" si="18"/>
        <v>0</v>
      </c>
      <c r="AD71" s="20">
        <f t="shared" si="18"/>
        <v>0</v>
      </c>
      <c r="AE71" s="20">
        <f t="shared" si="18"/>
        <v>0</v>
      </c>
      <c r="AF71" s="20">
        <f t="shared" si="18"/>
        <v>0</v>
      </c>
      <c r="AG71" s="20">
        <f t="shared" si="18"/>
        <v>0</v>
      </c>
      <c r="AH71" s="18"/>
      <c r="AI71" s="18"/>
      <c r="AJ71" s="18"/>
      <c r="AK71" s="18"/>
      <c r="AL71" s="18"/>
      <c r="AM71" s="18"/>
      <c r="AN71" s="18"/>
      <c r="AO71" s="18"/>
      <c r="AP71" s="18"/>
      <c r="AQ71" s="18"/>
    </row>
    <row r="72" spans="1:43" ht="12.75" customHeight="1" x14ac:dyDescent="0.2">
      <c r="A72" s="18"/>
      <c r="B72" s="21"/>
      <c r="C72" s="23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18"/>
      <c r="AI72" s="18"/>
      <c r="AJ72" s="18"/>
      <c r="AK72" s="18"/>
      <c r="AL72" s="18"/>
      <c r="AM72" s="18"/>
      <c r="AN72" s="18"/>
      <c r="AO72" s="18"/>
      <c r="AP72" s="18"/>
      <c r="AQ72" s="18"/>
    </row>
    <row r="73" spans="1:43" ht="12.75" customHeight="1" x14ac:dyDescent="0.2">
      <c r="A73" s="17" t="s">
        <v>114</v>
      </c>
      <c r="B73" s="18" t="s">
        <v>72</v>
      </c>
      <c r="C73" s="30">
        <f>B25</f>
        <v>0</v>
      </c>
      <c r="D73" s="20">
        <f t="shared" ref="D73:AG73" si="19">- $C73 * D50</f>
        <v>0</v>
      </c>
      <c r="E73" s="20">
        <f t="shared" si="19"/>
        <v>0</v>
      </c>
      <c r="F73" s="20">
        <f t="shared" si="19"/>
        <v>0</v>
      </c>
      <c r="G73" s="20">
        <f t="shared" si="19"/>
        <v>0</v>
      </c>
      <c r="H73" s="20">
        <f t="shared" si="19"/>
        <v>0</v>
      </c>
      <c r="I73" s="20">
        <f t="shared" si="19"/>
        <v>0</v>
      </c>
      <c r="J73" s="20">
        <f t="shared" si="19"/>
        <v>0</v>
      </c>
      <c r="K73" s="20">
        <f t="shared" si="19"/>
        <v>0</v>
      </c>
      <c r="L73" s="20">
        <f t="shared" si="19"/>
        <v>0</v>
      </c>
      <c r="M73" s="20">
        <f t="shared" si="19"/>
        <v>0</v>
      </c>
      <c r="N73" s="20">
        <f t="shared" si="19"/>
        <v>0</v>
      </c>
      <c r="O73" s="20">
        <f t="shared" si="19"/>
        <v>0</v>
      </c>
      <c r="P73" s="20">
        <f t="shared" si="19"/>
        <v>0</v>
      </c>
      <c r="Q73" s="20">
        <f t="shared" si="19"/>
        <v>0</v>
      </c>
      <c r="R73" s="20">
        <f t="shared" si="19"/>
        <v>0</v>
      </c>
      <c r="S73" s="20">
        <f t="shared" si="19"/>
        <v>0</v>
      </c>
      <c r="T73" s="20">
        <f t="shared" si="19"/>
        <v>0</v>
      </c>
      <c r="U73" s="20">
        <f t="shared" si="19"/>
        <v>0</v>
      </c>
      <c r="V73" s="20">
        <f t="shared" si="19"/>
        <v>0</v>
      </c>
      <c r="W73" s="20">
        <f t="shared" si="19"/>
        <v>0</v>
      </c>
      <c r="X73" s="20">
        <f t="shared" si="19"/>
        <v>0</v>
      </c>
      <c r="Y73" s="20">
        <f t="shared" si="19"/>
        <v>0</v>
      </c>
      <c r="Z73" s="20">
        <f t="shared" si="19"/>
        <v>0</v>
      </c>
      <c r="AA73" s="20">
        <f t="shared" si="19"/>
        <v>0</v>
      </c>
      <c r="AB73" s="20">
        <f t="shared" si="19"/>
        <v>0</v>
      </c>
      <c r="AC73" s="20">
        <f t="shared" si="19"/>
        <v>0</v>
      </c>
      <c r="AD73" s="20">
        <f t="shared" si="19"/>
        <v>0</v>
      </c>
      <c r="AE73" s="20">
        <f t="shared" si="19"/>
        <v>0</v>
      </c>
      <c r="AF73" s="20">
        <f t="shared" si="19"/>
        <v>0</v>
      </c>
      <c r="AG73" s="20">
        <f t="shared" si="19"/>
        <v>0</v>
      </c>
      <c r="AH73" s="18"/>
      <c r="AI73" s="18"/>
      <c r="AJ73" s="18"/>
      <c r="AK73" s="18"/>
      <c r="AL73" s="18"/>
      <c r="AM73" s="18"/>
      <c r="AN73" s="18"/>
      <c r="AO73" s="18"/>
      <c r="AP73" s="18"/>
      <c r="AQ73" s="18"/>
    </row>
    <row r="74" spans="1:43" ht="12.75" customHeight="1" x14ac:dyDescent="0.2">
      <c r="A74" s="17" t="s">
        <v>115</v>
      </c>
      <c r="B74" s="18" t="s">
        <v>72</v>
      </c>
      <c r="C74" s="30">
        <f>B25</f>
        <v>0</v>
      </c>
      <c r="D74" s="20">
        <f t="shared" ref="D74:AG74" si="20">- $C74 * D68</f>
        <v>0</v>
      </c>
      <c r="E74" s="20">
        <f t="shared" si="20"/>
        <v>0</v>
      </c>
      <c r="F74" s="20">
        <f t="shared" si="20"/>
        <v>0</v>
      </c>
      <c r="G74" s="20">
        <f t="shared" si="20"/>
        <v>0</v>
      </c>
      <c r="H74" s="20">
        <f t="shared" si="20"/>
        <v>0</v>
      </c>
      <c r="I74" s="20">
        <f t="shared" si="20"/>
        <v>0</v>
      </c>
      <c r="J74" s="20">
        <f t="shared" si="20"/>
        <v>0</v>
      </c>
      <c r="K74" s="20">
        <f t="shared" si="20"/>
        <v>0</v>
      </c>
      <c r="L74" s="20">
        <f t="shared" si="20"/>
        <v>0</v>
      </c>
      <c r="M74" s="20">
        <f t="shared" si="20"/>
        <v>0</v>
      </c>
      <c r="N74" s="20">
        <f t="shared" si="20"/>
        <v>0</v>
      </c>
      <c r="O74" s="20">
        <f t="shared" si="20"/>
        <v>0</v>
      </c>
      <c r="P74" s="20">
        <f t="shared" si="20"/>
        <v>0</v>
      </c>
      <c r="Q74" s="20">
        <f t="shared" si="20"/>
        <v>0</v>
      </c>
      <c r="R74" s="20">
        <f t="shared" si="20"/>
        <v>0</v>
      </c>
      <c r="S74" s="20">
        <f t="shared" si="20"/>
        <v>0</v>
      </c>
      <c r="T74" s="20">
        <f t="shared" si="20"/>
        <v>0</v>
      </c>
      <c r="U74" s="20">
        <f t="shared" si="20"/>
        <v>0</v>
      </c>
      <c r="V74" s="20">
        <f t="shared" si="20"/>
        <v>0</v>
      </c>
      <c r="W74" s="20">
        <f t="shared" si="20"/>
        <v>0</v>
      </c>
      <c r="X74" s="20">
        <f t="shared" si="20"/>
        <v>0</v>
      </c>
      <c r="Y74" s="20">
        <f t="shared" si="20"/>
        <v>0</v>
      </c>
      <c r="Z74" s="20">
        <f t="shared" si="20"/>
        <v>0</v>
      </c>
      <c r="AA74" s="20">
        <f t="shared" si="20"/>
        <v>0</v>
      </c>
      <c r="AB74" s="20">
        <f t="shared" si="20"/>
        <v>0</v>
      </c>
      <c r="AC74" s="20">
        <f t="shared" si="20"/>
        <v>0</v>
      </c>
      <c r="AD74" s="20">
        <f t="shared" si="20"/>
        <v>0</v>
      </c>
      <c r="AE74" s="20">
        <f t="shared" si="20"/>
        <v>0</v>
      </c>
      <c r="AF74" s="20">
        <f t="shared" si="20"/>
        <v>0</v>
      </c>
      <c r="AG74" s="20">
        <f t="shared" si="20"/>
        <v>0</v>
      </c>
      <c r="AH74" s="18"/>
      <c r="AI74" s="18"/>
      <c r="AJ74" s="18"/>
      <c r="AK74" s="18"/>
      <c r="AL74" s="18"/>
      <c r="AM74" s="18"/>
      <c r="AN74" s="18"/>
      <c r="AO74" s="18"/>
      <c r="AP74" s="18"/>
      <c r="AQ74" s="18"/>
    </row>
    <row r="75" spans="1:43" ht="12.75" customHeight="1" x14ac:dyDescent="0.2">
      <c r="A75" s="17" t="s">
        <v>116</v>
      </c>
      <c r="B75" s="18" t="s">
        <v>72</v>
      </c>
      <c r="C75" s="30">
        <f>B25</f>
        <v>0</v>
      </c>
      <c r="D75" s="20">
        <f t="shared" ref="D75:AG75" si="21">- $C75 * D70</f>
        <v>0</v>
      </c>
      <c r="E75" s="20">
        <f t="shared" si="21"/>
        <v>0</v>
      </c>
      <c r="F75" s="20">
        <f t="shared" si="21"/>
        <v>0</v>
      </c>
      <c r="G75" s="20">
        <f t="shared" si="21"/>
        <v>0</v>
      </c>
      <c r="H75" s="20">
        <f t="shared" si="21"/>
        <v>0</v>
      </c>
      <c r="I75" s="20">
        <f t="shared" si="21"/>
        <v>0</v>
      </c>
      <c r="J75" s="20">
        <f t="shared" si="21"/>
        <v>0</v>
      </c>
      <c r="K75" s="20">
        <f t="shared" si="21"/>
        <v>0</v>
      </c>
      <c r="L75" s="20">
        <f t="shared" si="21"/>
        <v>0</v>
      </c>
      <c r="M75" s="20">
        <f t="shared" si="21"/>
        <v>0</v>
      </c>
      <c r="N75" s="20">
        <f t="shared" si="21"/>
        <v>0</v>
      </c>
      <c r="O75" s="20">
        <f t="shared" si="21"/>
        <v>0</v>
      </c>
      <c r="P75" s="20">
        <f t="shared" si="21"/>
        <v>0</v>
      </c>
      <c r="Q75" s="20">
        <f t="shared" si="21"/>
        <v>0</v>
      </c>
      <c r="R75" s="20">
        <f t="shared" si="21"/>
        <v>0</v>
      </c>
      <c r="S75" s="20">
        <f t="shared" si="21"/>
        <v>0</v>
      </c>
      <c r="T75" s="20">
        <f t="shared" si="21"/>
        <v>0</v>
      </c>
      <c r="U75" s="20">
        <f t="shared" si="21"/>
        <v>0</v>
      </c>
      <c r="V75" s="20">
        <f t="shared" si="21"/>
        <v>0</v>
      </c>
      <c r="W75" s="20">
        <f t="shared" si="21"/>
        <v>0</v>
      </c>
      <c r="X75" s="20">
        <f t="shared" si="21"/>
        <v>0</v>
      </c>
      <c r="Y75" s="20">
        <f t="shared" si="21"/>
        <v>0</v>
      </c>
      <c r="Z75" s="20">
        <f t="shared" si="21"/>
        <v>0</v>
      </c>
      <c r="AA75" s="20">
        <f t="shared" si="21"/>
        <v>0</v>
      </c>
      <c r="AB75" s="20">
        <f t="shared" si="21"/>
        <v>0</v>
      </c>
      <c r="AC75" s="20">
        <f t="shared" si="21"/>
        <v>0</v>
      </c>
      <c r="AD75" s="20">
        <f t="shared" si="21"/>
        <v>0</v>
      </c>
      <c r="AE75" s="20">
        <f t="shared" si="21"/>
        <v>0</v>
      </c>
      <c r="AF75" s="20">
        <f t="shared" si="21"/>
        <v>0</v>
      </c>
      <c r="AG75" s="20">
        <f t="shared" si="21"/>
        <v>0</v>
      </c>
      <c r="AH75" s="18"/>
      <c r="AI75" s="18"/>
      <c r="AJ75" s="18"/>
      <c r="AK75" s="18"/>
      <c r="AL75" s="18"/>
      <c r="AM75" s="18"/>
      <c r="AN75" s="18"/>
      <c r="AO75" s="18"/>
      <c r="AP75" s="18"/>
      <c r="AQ75" s="18"/>
    </row>
    <row r="76" spans="1:43" ht="12.75" customHeight="1" x14ac:dyDescent="0.2">
      <c r="A76" s="17" t="s">
        <v>117</v>
      </c>
      <c r="B76" s="31" t="s">
        <v>72</v>
      </c>
      <c r="C76" s="23"/>
      <c r="D76" s="20">
        <f t="shared" ref="D76:AG76" si="22">D73 + (1 - $B$24) * D74 + $B$24 * D75</f>
        <v>0</v>
      </c>
      <c r="E76" s="20">
        <f t="shared" si="22"/>
        <v>0</v>
      </c>
      <c r="F76" s="20">
        <f t="shared" si="22"/>
        <v>0</v>
      </c>
      <c r="G76" s="20">
        <f t="shared" si="22"/>
        <v>0</v>
      </c>
      <c r="H76" s="20">
        <f t="shared" si="22"/>
        <v>0</v>
      </c>
      <c r="I76" s="20">
        <f t="shared" si="22"/>
        <v>0</v>
      </c>
      <c r="J76" s="20">
        <f t="shared" si="22"/>
        <v>0</v>
      </c>
      <c r="K76" s="20">
        <f t="shared" si="22"/>
        <v>0</v>
      </c>
      <c r="L76" s="20">
        <f t="shared" si="22"/>
        <v>0</v>
      </c>
      <c r="M76" s="20">
        <f t="shared" si="22"/>
        <v>0</v>
      </c>
      <c r="N76" s="20">
        <f t="shared" si="22"/>
        <v>0</v>
      </c>
      <c r="O76" s="20">
        <f t="shared" si="22"/>
        <v>0</v>
      </c>
      <c r="P76" s="20">
        <f t="shared" si="22"/>
        <v>0</v>
      </c>
      <c r="Q76" s="20">
        <f t="shared" si="22"/>
        <v>0</v>
      </c>
      <c r="R76" s="20">
        <f t="shared" si="22"/>
        <v>0</v>
      </c>
      <c r="S76" s="20">
        <f t="shared" si="22"/>
        <v>0</v>
      </c>
      <c r="T76" s="20">
        <f t="shared" si="22"/>
        <v>0</v>
      </c>
      <c r="U76" s="20">
        <f t="shared" si="22"/>
        <v>0</v>
      </c>
      <c r="V76" s="20">
        <f t="shared" si="22"/>
        <v>0</v>
      </c>
      <c r="W76" s="20">
        <f t="shared" si="22"/>
        <v>0</v>
      </c>
      <c r="X76" s="20">
        <f t="shared" si="22"/>
        <v>0</v>
      </c>
      <c r="Y76" s="20">
        <f t="shared" si="22"/>
        <v>0</v>
      </c>
      <c r="Z76" s="20">
        <f t="shared" si="22"/>
        <v>0</v>
      </c>
      <c r="AA76" s="20">
        <f t="shared" si="22"/>
        <v>0</v>
      </c>
      <c r="AB76" s="20">
        <f t="shared" si="22"/>
        <v>0</v>
      </c>
      <c r="AC76" s="20">
        <f t="shared" si="22"/>
        <v>0</v>
      </c>
      <c r="AD76" s="20">
        <f t="shared" si="22"/>
        <v>0</v>
      </c>
      <c r="AE76" s="20">
        <f t="shared" si="22"/>
        <v>0</v>
      </c>
      <c r="AF76" s="20">
        <f t="shared" si="22"/>
        <v>0</v>
      </c>
      <c r="AG76" s="20">
        <f t="shared" si="22"/>
        <v>0</v>
      </c>
      <c r="AH76" s="18"/>
      <c r="AI76" s="18"/>
      <c r="AJ76" s="18"/>
      <c r="AK76" s="18"/>
      <c r="AL76" s="18"/>
      <c r="AM76" s="18"/>
      <c r="AN76" s="18"/>
      <c r="AO76" s="18"/>
      <c r="AP76" s="18"/>
      <c r="AQ76" s="18"/>
    </row>
    <row r="77" spans="1:43" ht="12.75" customHeight="1" x14ac:dyDescent="0.2">
      <c r="A77" s="17"/>
      <c r="B77" s="31"/>
      <c r="C77" s="23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18"/>
      <c r="AI77" s="18"/>
      <c r="AJ77" s="18"/>
      <c r="AK77" s="18"/>
      <c r="AL77" s="18"/>
      <c r="AM77" s="18"/>
      <c r="AN77" s="18"/>
      <c r="AO77" s="18"/>
      <c r="AP77" s="18"/>
      <c r="AQ77" s="18"/>
    </row>
    <row r="78" spans="1:43" ht="12.75" customHeight="1" x14ac:dyDescent="0.2">
      <c r="A78" s="18"/>
      <c r="B78" s="21"/>
      <c r="C78" s="23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18"/>
      <c r="AI78" s="18"/>
      <c r="AJ78" s="18"/>
      <c r="AK78" s="18"/>
      <c r="AL78" s="18"/>
      <c r="AM78" s="18"/>
      <c r="AN78" s="18"/>
      <c r="AO78" s="18"/>
      <c r="AP78" s="18"/>
      <c r="AQ78" s="18"/>
    </row>
    <row r="79" spans="1:43" ht="12.75" customHeight="1" x14ac:dyDescent="0.2">
      <c r="A79" s="17" t="s">
        <v>118</v>
      </c>
      <c r="B79" s="18" t="s">
        <v>72</v>
      </c>
      <c r="C79" s="12">
        <f>SUM(D79:AG79)</f>
        <v>33417209.59143598</v>
      </c>
      <c r="D79" s="20">
        <f t="shared" ref="D79:AG79" si="23">D56 + D73 + (1 - $B$24) * D74 + $B$24 * D75</f>
        <v>-7380888.3436119948</v>
      </c>
      <c r="E79" s="20">
        <f t="shared" si="23"/>
        <v>1513607.8816916402</v>
      </c>
      <c r="F79" s="20">
        <f t="shared" si="23"/>
        <v>1506452.2113236403</v>
      </c>
      <c r="G79" s="20">
        <f t="shared" si="23"/>
        <v>1499325.1636371121</v>
      </c>
      <c r="H79" s="20">
        <f t="shared" si="23"/>
        <v>1492226.6241413304</v>
      </c>
      <c r="I79" s="20">
        <f t="shared" si="23"/>
        <v>1485156.4788035315</v>
      </c>
      <c r="J79" s="20">
        <f t="shared" si="23"/>
        <v>1478114.614047084</v>
      </c>
      <c r="K79" s="20">
        <f t="shared" si="23"/>
        <v>1471100.9167496623</v>
      </c>
      <c r="L79" s="20">
        <f t="shared" si="23"/>
        <v>1464115.27424143</v>
      </c>
      <c r="M79" s="20">
        <f t="shared" si="23"/>
        <v>1457157.5743032312</v>
      </c>
      <c r="N79" s="20">
        <f t="shared" si="23"/>
        <v>1450227.7051647846</v>
      </c>
      <c r="O79" s="20">
        <f t="shared" si="23"/>
        <v>1150075.555502892</v>
      </c>
      <c r="P79" s="20">
        <f t="shared" si="23"/>
        <v>1436451.0144396471</v>
      </c>
      <c r="Q79" s="20">
        <f t="shared" si="23"/>
        <v>1429603.971540655</v>
      </c>
      <c r="R79" s="20">
        <f t="shared" si="23"/>
        <v>1422784.3168132589</v>
      </c>
      <c r="S79" s="20">
        <f t="shared" si="23"/>
        <v>1415991.9407047722</v>
      </c>
      <c r="T79" s="20">
        <f t="shared" si="23"/>
        <v>1409226.7341007199</v>
      </c>
      <c r="U79" s="20">
        <f t="shared" si="23"/>
        <v>1402488.5883230837</v>
      </c>
      <c r="V79" s="20">
        <f t="shared" si="23"/>
        <v>1395777.3951285579</v>
      </c>
      <c r="W79" s="20">
        <f t="shared" si="23"/>
        <v>1389093.0467068101</v>
      </c>
      <c r="X79" s="20">
        <f t="shared" si="23"/>
        <v>1382435.4356787493</v>
      </c>
      <c r="Y79" s="20">
        <f t="shared" si="23"/>
        <v>1375804.455094801</v>
      </c>
      <c r="Z79" s="20">
        <f t="shared" si="23"/>
        <v>1369199.9984331885</v>
      </c>
      <c r="AA79" s="20">
        <f t="shared" si="23"/>
        <v>1362621.9595982223</v>
      </c>
      <c r="AB79" s="20">
        <f t="shared" si="23"/>
        <v>1356070.2329185959</v>
      </c>
      <c r="AC79" s="20">
        <f t="shared" si="23"/>
        <v>1349544.7131456882</v>
      </c>
      <c r="AD79" s="20">
        <f t="shared" si="23"/>
        <v>1343045.2954518721</v>
      </c>
      <c r="AE79" s="20">
        <f t="shared" si="23"/>
        <v>1336571.875428831</v>
      </c>
      <c r="AF79" s="20">
        <f t="shared" si="23"/>
        <v>1330124.3490858823</v>
      </c>
      <c r="AG79" s="20">
        <f t="shared" si="23"/>
        <v>1323702.6128483051</v>
      </c>
      <c r="AH79" s="18"/>
      <c r="AI79" s="18"/>
      <c r="AJ79" s="18"/>
      <c r="AK79" s="18"/>
      <c r="AL79" s="18"/>
      <c r="AM79" s="18"/>
      <c r="AN79" s="18"/>
      <c r="AO79" s="18"/>
      <c r="AP79" s="18"/>
      <c r="AQ79" s="18"/>
    </row>
    <row r="80" spans="1:43" ht="12.75" customHeight="1" x14ac:dyDescent="0.2">
      <c r="A80" s="17"/>
      <c r="B80" s="18"/>
      <c r="C80" s="32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18"/>
      <c r="AI80" s="18"/>
      <c r="AJ80" s="18"/>
      <c r="AK80" s="18"/>
      <c r="AL80" s="18"/>
      <c r="AM80" s="18"/>
      <c r="AN80" s="18"/>
      <c r="AO80" s="18"/>
      <c r="AP80" s="18"/>
      <c r="AQ80" s="18"/>
    </row>
    <row r="81" spans="1:43" ht="12.75" customHeight="1" x14ac:dyDescent="0.2">
      <c r="A81" s="17"/>
      <c r="B81" s="18"/>
      <c r="C81" s="32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18"/>
      <c r="AI81" s="18"/>
      <c r="AJ81" s="18"/>
      <c r="AK81" s="18"/>
      <c r="AL81" s="18"/>
      <c r="AM81" s="18"/>
      <c r="AN81" s="18"/>
      <c r="AO81" s="18"/>
      <c r="AP81" s="18"/>
      <c r="AQ81" s="18"/>
    </row>
    <row r="82" spans="1:43" ht="12.75" customHeight="1" x14ac:dyDescent="0.2">
      <c r="A82" s="17" t="s">
        <v>119</v>
      </c>
      <c r="B82" s="18"/>
      <c r="C82" s="32"/>
      <c r="D82" s="20">
        <f t="shared" ref="D82:AG82" si="24">D62 + SUM($D76:D76)</f>
        <v>-7380888.3436119948</v>
      </c>
      <c r="E82" s="20">
        <f t="shared" si="24"/>
        <v>-5867280.4619203545</v>
      </c>
      <c r="F82" s="20">
        <f t="shared" si="24"/>
        <v>-4360828.2505967142</v>
      </c>
      <c r="G82" s="20">
        <f t="shared" si="24"/>
        <v>-2861503.0869596023</v>
      </c>
      <c r="H82" s="20">
        <f t="shared" si="24"/>
        <v>-1369276.4628182724</v>
      </c>
      <c r="I82" s="20">
        <f t="shared" si="24"/>
        <v>115880.01598525979</v>
      </c>
      <c r="J82" s="20">
        <f t="shared" si="24"/>
        <v>1593994.6300323438</v>
      </c>
      <c r="K82" s="20">
        <f t="shared" si="24"/>
        <v>3065095.5467820056</v>
      </c>
      <c r="L82" s="20">
        <f t="shared" si="24"/>
        <v>4529210.8210234363</v>
      </c>
      <c r="M82" s="20">
        <f t="shared" si="24"/>
        <v>5986368.3953266665</v>
      </c>
      <c r="N82" s="20">
        <f t="shared" si="24"/>
        <v>7436596.1004914511</v>
      </c>
      <c r="O82" s="20">
        <f t="shared" si="24"/>
        <v>8586671.6559943445</v>
      </c>
      <c r="P82" s="20">
        <f t="shared" si="24"/>
        <v>10023122.670433993</v>
      </c>
      <c r="Q82" s="20">
        <f t="shared" si="24"/>
        <v>11452726.641974647</v>
      </c>
      <c r="R82" s="20">
        <f t="shared" si="24"/>
        <v>12875510.958787905</v>
      </c>
      <c r="S82" s="20">
        <f t="shared" si="24"/>
        <v>14291502.899492677</v>
      </c>
      <c r="T82" s="20">
        <f t="shared" si="24"/>
        <v>15700729.633593397</v>
      </c>
      <c r="U82" s="20">
        <f t="shared" si="24"/>
        <v>17103218.221916482</v>
      </c>
      <c r="V82" s="20">
        <f t="shared" si="24"/>
        <v>18498995.617045037</v>
      </c>
      <c r="W82" s="20">
        <f t="shared" si="24"/>
        <v>19888088.663751848</v>
      </c>
      <c r="X82" s="20">
        <f t="shared" si="24"/>
        <v>21270524.099430598</v>
      </c>
      <c r="Y82" s="20">
        <f t="shared" si="24"/>
        <v>22646328.554525394</v>
      </c>
      <c r="Z82" s="20">
        <f t="shared" si="24"/>
        <v>24015528.552958578</v>
      </c>
      <c r="AA82" s="20">
        <f t="shared" si="24"/>
        <v>25378150.512556799</v>
      </c>
      <c r="AB82" s="20">
        <f t="shared" si="24"/>
        <v>26734220.745475397</v>
      </c>
      <c r="AC82" s="20">
        <f t="shared" si="24"/>
        <v>28083765.458621081</v>
      </c>
      <c r="AD82" s="20">
        <f t="shared" si="24"/>
        <v>29426810.754072949</v>
      </c>
      <c r="AE82" s="20">
        <f t="shared" si="24"/>
        <v>30763382.629501782</v>
      </c>
      <c r="AF82" s="20">
        <f t="shared" si="24"/>
        <v>32093506.978587665</v>
      </c>
      <c r="AG82" s="20">
        <f t="shared" si="24"/>
        <v>33417209.591435969</v>
      </c>
      <c r="AH82" s="18"/>
      <c r="AI82" s="18"/>
      <c r="AJ82" s="18"/>
      <c r="AK82" s="18"/>
      <c r="AL82" s="18"/>
      <c r="AM82" s="18"/>
      <c r="AN82" s="18"/>
      <c r="AO82" s="18"/>
      <c r="AP82" s="18"/>
      <c r="AQ82" s="18"/>
    </row>
    <row r="83" spans="1:43" ht="12.75" customHeight="1" x14ac:dyDescent="0.2">
      <c r="A83" s="18"/>
      <c r="B83" s="18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18"/>
      <c r="AI83" s="18"/>
      <c r="AJ83" s="18"/>
      <c r="AK83" s="18"/>
      <c r="AL83" s="18"/>
      <c r="AM83" s="18"/>
      <c r="AN83" s="18"/>
      <c r="AO83" s="18"/>
      <c r="AP83" s="18"/>
      <c r="AQ83" s="18"/>
    </row>
    <row r="84" spans="1:43" ht="12.75" customHeight="1" x14ac:dyDescent="0.2">
      <c r="A84" s="17" t="s">
        <v>120</v>
      </c>
      <c r="B84" s="26">
        <f>SUM(D84:AG84)</f>
        <v>5.9219745409732081</v>
      </c>
      <c r="C84" s="24" t="s">
        <v>89</v>
      </c>
      <c r="D84" s="27">
        <f t="shared" ref="D84:AG84" si="25">IF(AND(D82&lt;0, E82&gt;0), D$38 - D82 / (E82 - D82), 0)</f>
        <v>0</v>
      </c>
      <c r="E84" s="27">
        <f t="shared" si="25"/>
        <v>0</v>
      </c>
      <c r="F84" s="27">
        <f t="shared" si="25"/>
        <v>0</v>
      </c>
      <c r="G84" s="27">
        <f t="shared" si="25"/>
        <v>0</v>
      </c>
      <c r="H84" s="27">
        <f t="shared" si="25"/>
        <v>5.9219745409732081</v>
      </c>
      <c r="I84" s="27">
        <f t="shared" si="25"/>
        <v>0</v>
      </c>
      <c r="J84" s="27">
        <f t="shared" si="25"/>
        <v>0</v>
      </c>
      <c r="K84" s="27">
        <f t="shared" si="25"/>
        <v>0</v>
      </c>
      <c r="L84" s="27">
        <f t="shared" si="25"/>
        <v>0</v>
      </c>
      <c r="M84" s="27">
        <f t="shared" si="25"/>
        <v>0</v>
      </c>
      <c r="N84" s="27">
        <f t="shared" si="25"/>
        <v>0</v>
      </c>
      <c r="O84" s="27">
        <f t="shared" si="25"/>
        <v>0</v>
      </c>
      <c r="P84" s="27">
        <f t="shared" si="25"/>
        <v>0</v>
      </c>
      <c r="Q84" s="27">
        <f t="shared" si="25"/>
        <v>0</v>
      </c>
      <c r="R84" s="27">
        <f t="shared" si="25"/>
        <v>0</v>
      </c>
      <c r="S84" s="27">
        <f t="shared" si="25"/>
        <v>0</v>
      </c>
      <c r="T84" s="27">
        <f t="shared" si="25"/>
        <v>0</v>
      </c>
      <c r="U84" s="27">
        <f t="shared" si="25"/>
        <v>0</v>
      </c>
      <c r="V84" s="27">
        <f t="shared" si="25"/>
        <v>0</v>
      </c>
      <c r="W84" s="27">
        <f t="shared" si="25"/>
        <v>0</v>
      </c>
      <c r="X84" s="27">
        <f t="shared" si="25"/>
        <v>0</v>
      </c>
      <c r="Y84" s="27">
        <f t="shared" si="25"/>
        <v>0</v>
      </c>
      <c r="Z84" s="27">
        <f t="shared" si="25"/>
        <v>0</v>
      </c>
      <c r="AA84" s="27">
        <f t="shared" si="25"/>
        <v>0</v>
      </c>
      <c r="AB84" s="27">
        <f t="shared" si="25"/>
        <v>0</v>
      </c>
      <c r="AC84" s="27">
        <f t="shared" si="25"/>
        <v>0</v>
      </c>
      <c r="AD84" s="27">
        <f t="shared" si="25"/>
        <v>0</v>
      </c>
      <c r="AE84" s="27">
        <f t="shared" si="25"/>
        <v>0</v>
      </c>
      <c r="AF84" s="27">
        <f t="shared" si="25"/>
        <v>0</v>
      </c>
      <c r="AG84" s="27">
        <f t="shared" si="25"/>
        <v>0</v>
      </c>
      <c r="AH84" s="18"/>
      <c r="AI84" s="18"/>
      <c r="AJ84" s="18"/>
      <c r="AK84" s="18"/>
      <c r="AL84" s="18"/>
      <c r="AM84" s="18"/>
      <c r="AN84" s="18"/>
      <c r="AO84" s="18"/>
      <c r="AP84" s="18"/>
      <c r="AQ84" s="18"/>
    </row>
    <row r="85" spans="1:43" ht="12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5"/>
      <c r="AI85" s="5"/>
      <c r="AJ85" s="5"/>
      <c r="AK85" s="5"/>
      <c r="AL85" s="5"/>
      <c r="AM85" s="5"/>
      <c r="AN85" s="5"/>
      <c r="AO85" s="5"/>
      <c r="AP85" s="5"/>
      <c r="AQ85" s="5"/>
    </row>
    <row r="86" spans="1:43" ht="12.75" customHeight="1" x14ac:dyDescent="0.2">
      <c r="A86" s="4"/>
      <c r="B86" s="4"/>
      <c r="C86" s="33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5"/>
      <c r="AI86" s="5"/>
      <c r="AJ86" s="5"/>
      <c r="AK86" s="5"/>
      <c r="AL86" s="5"/>
      <c r="AM86" s="5"/>
      <c r="AN86" s="5"/>
      <c r="AO86" s="5"/>
      <c r="AP86" s="5"/>
      <c r="AQ86" s="5"/>
    </row>
    <row r="87" spans="1:43" ht="12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5"/>
      <c r="AI87" s="5"/>
      <c r="AJ87" s="5"/>
      <c r="AK87" s="5"/>
      <c r="AL87" s="5"/>
      <c r="AM87" s="5"/>
      <c r="AN87" s="5"/>
      <c r="AO87" s="5"/>
      <c r="AP87" s="5"/>
      <c r="AQ87" s="5"/>
    </row>
    <row r="88" spans="1:43" ht="12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5"/>
      <c r="AI88" s="5"/>
      <c r="AJ88" s="5"/>
      <c r="AK88" s="5"/>
      <c r="AL88" s="5"/>
      <c r="AM88" s="5"/>
      <c r="AN88" s="5"/>
      <c r="AO88" s="5"/>
      <c r="AP88" s="5"/>
      <c r="AQ88" s="5"/>
    </row>
    <row r="89" spans="1:43" ht="12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5"/>
      <c r="AI89" s="5"/>
      <c r="AJ89" s="5"/>
      <c r="AK89" s="5"/>
      <c r="AL89" s="5"/>
      <c r="AM89" s="5"/>
      <c r="AN89" s="5"/>
      <c r="AO89" s="5"/>
      <c r="AP89" s="5"/>
      <c r="AQ89" s="5"/>
    </row>
    <row r="90" spans="1:43" ht="12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5"/>
      <c r="AI90" s="5"/>
      <c r="AJ90" s="5"/>
      <c r="AK90" s="5"/>
      <c r="AL90" s="5"/>
      <c r="AM90" s="5"/>
      <c r="AN90" s="5"/>
      <c r="AO90" s="5"/>
      <c r="AP90" s="5"/>
      <c r="AQ90" s="5"/>
    </row>
    <row r="91" spans="1:43" ht="12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5"/>
      <c r="AI91" s="5"/>
      <c r="AJ91" s="5"/>
      <c r="AK91" s="5"/>
      <c r="AL91" s="5"/>
      <c r="AM91" s="5"/>
      <c r="AN91" s="5"/>
      <c r="AO91" s="5"/>
      <c r="AP91" s="5"/>
      <c r="AQ91" s="5"/>
    </row>
    <row r="92" spans="1:43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5"/>
      <c r="AI92" s="5"/>
      <c r="AJ92" s="5"/>
      <c r="AK92" s="5"/>
      <c r="AL92" s="5"/>
      <c r="AM92" s="5"/>
      <c r="AN92" s="5"/>
      <c r="AO92" s="5"/>
      <c r="AP92" s="5"/>
      <c r="AQ92" s="5"/>
    </row>
    <row r="93" spans="1:43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5"/>
      <c r="AI93" s="5"/>
      <c r="AJ93" s="5"/>
      <c r="AK93" s="5"/>
      <c r="AL93" s="5"/>
      <c r="AM93" s="5"/>
      <c r="AN93" s="5"/>
      <c r="AO93" s="5"/>
      <c r="AP93" s="5"/>
      <c r="AQ93" s="5"/>
    </row>
    <row r="94" spans="1:43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5"/>
      <c r="AI94" s="5"/>
      <c r="AJ94" s="5"/>
      <c r="AK94" s="5"/>
      <c r="AL94" s="5"/>
      <c r="AM94" s="5"/>
      <c r="AN94" s="5"/>
      <c r="AO94" s="5"/>
      <c r="AP94" s="5"/>
      <c r="AQ94" s="5"/>
    </row>
    <row r="95" spans="1:43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5"/>
      <c r="AI95" s="5"/>
      <c r="AJ95" s="5"/>
      <c r="AK95" s="5"/>
      <c r="AL95" s="5"/>
      <c r="AM95" s="5"/>
      <c r="AN95" s="5"/>
      <c r="AO95" s="5"/>
      <c r="AP95" s="5"/>
      <c r="AQ95" s="5"/>
    </row>
    <row r="96" spans="1:43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5"/>
      <c r="AI96" s="5"/>
      <c r="AJ96" s="5"/>
      <c r="AK96" s="5"/>
      <c r="AL96" s="5"/>
      <c r="AM96" s="5"/>
      <c r="AN96" s="5"/>
      <c r="AO96" s="5"/>
      <c r="AP96" s="5"/>
      <c r="AQ96" s="5"/>
    </row>
    <row r="97" spans="1:43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5"/>
      <c r="AI97" s="5"/>
      <c r="AJ97" s="5"/>
      <c r="AK97" s="5"/>
      <c r="AL97" s="5"/>
      <c r="AM97" s="5"/>
      <c r="AN97" s="5"/>
      <c r="AO97" s="5"/>
      <c r="AP97" s="5"/>
      <c r="AQ97" s="5"/>
    </row>
    <row r="98" spans="1:43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5"/>
      <c r="AI98" s="5"/>
      <c r="AJ98" s="5"/>
      <c r="AK98" s="5"/>
      <c r="AL98" s="5"/>
      <c r="AM98" s="5"/>
      <c r="AN98" s="5"/>
      <c r="AO98" s="5"/>
      <c r="AP98" s="5"/>
      <c r="AQ98" s="5"/>
    </row>
    <row r="99" spans="1:43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5"/>
      <c r="AI99" s="5"/>
      <c r="AJ99" s="5"/>
      <c r="AK99" s="5"/>
      <c r="AL99" s="5"/>
      <c r="AM99" s="5"/>
      <c r="AN99" s="5"/>
      <c r="AO99" s="5"/>
      <c r="AP99" s="5"/>
      <c r="AQ99" s="5"/>
    </row>
    <row r="100" spans="1:43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5"/>
      <c r="AI100" s="5"/>
      <c r="AJ100" s="5"/>
      <c r="AK100" s="5"/>
      <c r="AL100" s="5"/>
      <c r="AM100" s="5"/>
      <c r="AN100" s="5"/>
      <c r="AO100" s="5"/>
      <c r="AP100" s="5"/>
      <c r="AQ100" s="5"/>
    </row>
    <row r="101" spans="1:43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5"/>
      <c r="AI101" s="5"/>
      <c r="AJ101" s="5"/>
      <c r="AK101" s="5"/>
      <c r="AL101" s="5"/>
      <c r="AM101" s="5"/>
      <c r="AN101" s="5"/>
      <c r="AO101" s="5"/>
      <c r="AP101" s="5"/>
      <c r="AQ101" s="5"/>
    </row>
    <row r="102" spans="1:43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5"/>
      <c r="AI102" s="5"/>
      <c r="AJ102" s="5"/>
      <c r="AK102" s="5"/>
      <c r="AL102" s="5"/>
      <c r="AM102" s="5"/>
      <c r="AN102" s="5"/>
      <c r="AO102" s="5"/>
      <c r="AP102" s="5"/>
      <c r="AQ102" s="5"/>
    </row>
    <row r="103" spans="1:43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5"/>
      <c r="AI103" s="5"/>
      <c r="AJ103" s="5"/>
      <c r="AK103" s="5"/>
      <c r="AL103" s="5"/>
      <c r="AM103" s="5"/>
      <c r="AN103" s="5"/>
      <c r="AO103" s="5"/>
      <c r="AP103" s="5"/>
      <c r="AQ103" s="5"/>
    </row>
    <row r="104" spans="1:43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5"/>
      <c r="AI104" s="5"/>
      <c r="AJ104" s="5"/>
      <c r="AK104" s="5"/>
      <c r="AL104" s="5"/>
      <c r="AM104" s="5"/>
      <c r="AN104" s="5"/>
      <c r="AO104" s="5"/>
      <c r="AP104" s="5"/>
      <c r="AQ104" s="5"/>
    </row>
    <row r="105" spans="1:43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5"/>
      <c r="AI105" s="5"/>
      <c r="AJ105" s="5"/>
      <c r="AK105" s="5"/>
      <c r="AL105" s="5"/>
      <c r="AM105" s="5"/>
      <c r="AN105" s="5"/>
      <c r="AO105" s="5"/>
      <c r="AP105" s="5"/>
      <c r="AQ105" s="5"/>
    </row>
    <row r="106" spans="1:43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5"/>
      <c r="AI106" s="5"/>
      <c r="AJ106" s="5"/>
      <c r="AK106" s="5"/>
      <c r="AL106" s="5"/>
      <c r="AM106" s="5"/>
      <c r="AN106" s="5"/>
      <c r="AO106" s="5"/>
      <c r="AP106" s="5"/>
      <c r="AQ106" s="5"/>
    </row>
    <row r="107" spans="1:43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5"/>
      <c r="AI107" s="5"/>
      <c r="AJ107" s="5"/>
      <c r="AK107" s="5"/>
      <c r="AL107" s="5"/>
      <c r="AM107" s="5"/>
      <c r="AN107" s="5"/>
      <c r="AO107" s="5"/>
      <c r="AP107" s="5"/>
      <c r="AQ107" s="5"/>
    </row>
    <row r="108" spans="1:43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5"/>
      <c r="AI108" s="5"/>
      <c r="AJ108" s="5"/>
      <c r="AK108" s="5"/>
      <c r="AL108" s="5"/>
      <c r="AM108" s="5"/>
      <c r="AN108" s="5"/>
      <c r="AO108" s="5"/>
      <c r="AP108" s="5"/>
      <c r="AQ108" s="5"/>
    </row>
    <row r="109" spans="1:43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5"/>
      <c r="AI109" s="5"/>
      <c r="AJ109" s="5"/>
      <c r="AK109" s="5"/>
      <c r="AL109" s="5"/>
      <c r="AM109" s="5"/>
      <c r="AN109" s="5"/>
      <c r="AO109" s="5"/>
      <c r="AP109" s="5"/>
      <c r="AQ109" s="5"/>
    </row>
    <row r="110" spans="1:43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5"/>
      <c r="AI110" s="5"/>
      <c r="AJ110" s="5"/>
      <c r="AK110" s="5"/>
      <c r="AL110" s="5"/>
      <c r="AM110" s="5"/>
      <c r="AN110" s="5"/>
      <c r="AO110" s="5"/>
      <c r="AP110" s="5"/>
      <c r="AQ110" s="5"/>
    </row>
    <row r="111" spans="1:43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5"/>
      <c r="AI111" s="5"/>
      <c r="AJ111" s="5"/>
      <c r="AK111" s="5"/>
      <c r="AL111" s="5"/>
      <c r="AM111" s="5"/>
      <c r="AN111" s="5"/>
      <c r="AO111" s="5"/>
      <c r="AP111" s="5"/>
      <c r="AQ111" s="5"/>
    </row>
    <row r="112" spans="1:43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5"/>
      <c r="AI112" s="5"/>
      <c r="AJ112" s="5"/>
      <c r="AK112" s="5"/>
      <c r="AL112" s="5"/>
      <c r="AM112" s="5"/>
      <c r="AN112" s="5"/>
      <c r="AO112" s="5"/>
      <c r="AP112" s="5"/>
      <c r="AQ112" s="5"/>
    </row>
    <row r="113" spans="1:43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5"/>
      <c r="AI113" s="5"/>
      <c r="AJ113" s="5"/>
      <c r="AK113" s="5"/>
      <c r="AL113" s="5"/>
      <c r="AM113" s="5"/>
      <c r="AN113" s="5"/>
      <c r="AO113" s="5"/>
      <c r="AP113" s="5"/>
      <c r="AQ113" s="5"/>
    </row>
    <row r="114" spans="1:43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5"/>
      <c r="AI114" s="5"/>
      <c r="AJ114" s="5"/>
      <c r="AK114" s="5"/>
      <c r="AL114" s="5"/>
      <c r="AM114" s="5"/>
      <c r="AN114" s="5"/>
      <c r="AO114" s="5"/>
      <c r="AP114" s="5"/>
      <c r="AQ114" s="5"/>
    </row>
    <row r="115" spans="1:43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5"/>
      <c r="AI115" s="5"/>
      <c r="AJ115" s="5"/>
      <c r="AK115" s="5"/>
      <c r="AL115" s="5"/>
      <c r="AM115" s="5"/>
      <c r="AN115" s="5"/>
      <c r="AO115" s="5"/>
      <c r="AP115" s="5"/>
      <c r="AQ115" s="5"/>
    </row>
    <row r="116" spans="1:43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5"/>
      <c r="AI116" s="5"/>
      <c r="AJ116" s="5"/>
      <c r="AK116" s="5"/>
      <c r="AL116" s="5"/>
      <c r="AM116" s="5"/>
      <c r="AN116" s="5"/>
      <c r="AO116" s="5"/>
      <c r="AP116" s="5"/>
      <c r="AQ116" s="5"/>
    </row>
    <row r="117" spans="1:43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5"/>
      <c r="AI117" s="5"/>
      <c r="AJ117" s="5"/>
      <c r="AK117" s="5"/>
      <c r="AL117" s="5"/>
      <c r="AM117" s="5"/>
      <c r="AN117" s="5"/>
      <c r="AO117" s="5"/>
      <c r="AP117" s="5"/>
      <c r="AQ117" s="5"/>
    </row>
    <row r="118" spans="1:43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5"/>
      <c r="AI118" s="5"/>
      <c r="AJ118" s="5"/>
      <c r="AK118" s="5"/>
      <c r="AL118" s="5"/>
      <c r="AM118" s="5"/>
      <c r="AN118" s="5"/>
      <c r="AO118" s="5"/>
      <c r="AP118" s="5"/>
      <c r="AQ118" s="5"/>
    </row>
    <row r="119" spans="1:43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5"/>
      <c r="AI119" s="5"/>
      <c r="AJ119" s="5"/>
      <c r="AK119" s="5"/>
      <c r="AL119" s="5"/>
      <c r="AM119" s="5"/>
      <c r="AN119" s="5"/>
      <c r="AO119" s="5"/>
      <c r="AP119" s="5"/>
      <c r="AQ119" s="5"/>
    </row>
    <row r="120" spans="1:43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5"/>
      <c r="AI120" s="5"/>
      <c r="AJ120" s="5"/>
      <c r="AK120" s="5"/>
      <c r="AL120" s="5"/>
      <c r="AM120" s="5"/>
      <c r="AN120" s="5"/>
      <c r="AO120" s="5"/>
      <c r="AP120" s="5"/>
      <c r="AQ120" s="5"/>
    </row>
    <row r="121" spans="1:43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5"/>
      <c r="AI121" s="5"/>
      <c r="AJ121" s="5"/>
      <c r="AK121" s="5"/>
      <c r="AL121" s="5"/>
      <c r="AM121" s="5"/>
      <c r="AN121" s="5"/>
      <c r="AO121" s="5"/>
      <c r="AP121" s="5"/>
      <c r="AQ121" s="5"/>
    </row>
    <row r="122" spans="1:43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5"/>
      <c r="AI122" s="5"/>
      <c r="AJ122" s="5"/>
      <c r="AK122" s="5"/>
      <c r="AL122" s="5"/>
      <c r="AM122" s="5"/>
      <c r="AN122" s="5"/>
      <c r="AO122" s="5"/>
      <c r="AP122" s="5"/>
      <c r="AQ122" s="5"/>
    </row>
    <row r="123" spans="1:43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5"/>
      <c r="AI123" s="5"/>
      <c r="AJ123" s="5"/>
      <c r="AK123" s="5"/>
      <c r="AL123" s="5"/>
      <c r="AM123" s="5"/>
      <c r="AN123" s="5"/>
      <c r="AO123" s="5"/>
      <c r="AP123" s="5"/>
      <c r="AQ123" s="5"/>
    </row>
    <row r="124" spans="1:43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5"/>
      <c r="AI124" s="5"/>
      <c r="AJ124" s="5"/>
      <c r="AK124" s="5"/>
      <c r="AL124" s="5"/>
      <c r="AM124" s="5"/>
      <c r="AN124" s="5"/>
      <c r="AO124" s="5"/>
      <c r="AP124" s="5"/>
      <c r="AQ124" s="5"/>
    </row>
    <row r="125" spans="1:43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5"/>
      <c r="AI125" s="5"/>
      <c r="AJ125" s="5"/>
      <c r="AK125" s="5"/>
      <c r="AL125" s="5"/>
      <c r="AM125" s="5"/>
      <c r="AN125" s="5"/>
      <c r="AO125" s="5"/>
      <c r="AP125" s="5"/>
      <c r="AQ125" s="5"/>
    </row>
    <row r="126" spans="1:43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5"/>
      <c r="AI126" s="5"/>
      <c r="AJ126" s="5"/>
      <c r="AK126" s="5"/>
      <c r="AL126" s="5"/>
      <c r="AM126" s="5"/>
      <c r="AN126" s="5"/>
      <c r="AO126" s="5"/>
      <c r="AP126" s="5"/>
      <c r="AQ126" s="5"/>
    </row>
    <row r="127" spans="1:43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5"/>
      <c r="AI127" s="5"/>
      <c r="AJ127" s="5"/>
      <c r="AK127" s="5"/>
      <c r="AL127" s="5"/>
      <c r="AM127" s="5"/>
      <c r="AN127" s="5"/>
      <c r="AO127" s="5"/>
      <c r="AP127" s="5"/>
      <c r="AQ127" s="5"/>
    </row>
    <row r="128" spans="1:43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5"/>
      <c r="AI128" s="5"/>
      <c r="AJ128" s="5"/>
      <c r="AK128" s="5"/>
      <c r="AL128" s="5"/>
      <c r="AM128" s="5"/>
      <c r="AN128" s="5"/>
      <c r="AO128" s="5"/>
      <c r="AP128" s="5"/>
      <c r="AQ128" s="5"/>
    </row>
    <row r="129" spans="1:43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5"/>
      <c r="AI129" s="5"/>
      <c r="AJ129" s="5"/>
      <c r="AK129" s="5"/>
      <c r="AL129" s="5"/>
      <c r="AM129" s="5"/>
      <c r="AN129" s="5"/>
      <c r="AO129" s="5"/>
      <c r="AP129" s="5"/>
      <c r="AQ129" s="5"/>
    </row>
    <row r="130" spans="1:43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5"/>
      <c r="AI130" s="5"/>
      <c r="AJ130" s="5"/>
      <c r="AK130" s="5"/>
      <c r="AL130" s="5"/>
      <c r="AM130" s="5"/>
      <c r="AN130" s="5"/>
      <c r="AO130" s="5"/>
      <c r="AP130" s="5"/>
      <c r="AQ130" s="5"/>
    </row>
    <row r="131" spans="1:43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5"/>
      <c r="AI131" s="5"/>
      <c r="AJ131" s="5"/>
      <c r="AK131" s="5"/>
      <c r="AL131" s="5"/>
      <c r="AM131" s="5"/>
      <c r="AN131" s="5"/>
      <c r="AO131" s="5"/>
      <c r="AP131" s="5"/>
      <c r="AQ131" s="5"/>
    </row>
    <row r="132" spans="1:43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5"/>
      <c r="AI132" s="5"/>
      <c r="AJ132" s="5"/>
      <c r="AK132" s="5"/>
      <c r="AL132" s="5"/>
      <c r="AM132" s="5"/>
      <c r="AN132" s="5"/>
      <c r="AO132" s="5"/>
      <c r="AP132" s="5"/>
      <c r="AQ132" s="5"/>
    </row>
    <row r="133" spans="1:43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5"/>
      <c r="AI133" s="5"/>
      <c r="AJ133" s="5"/>
      <c r="AK133" s="5"/>
      <c r="AL133" s="5"/>
      <c r="AM133" s="5"/>
      <c r="AN133" s="5"/>
      <c r="AO133" s="5"/>
      <c r="AP133" s="5"/>
      <c r="AQ133" s="5"/>
    </row>
    <row r="134" spans="1:43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5"/>
      <c r="AI134" s="5"/>
      <c r="AJ134" s="5"/>
      <c r="AK134" s="5"/>
      <c r="AL134" s="5"/>
      <c r="AM134" s="5"/>
      <c r="AN134" s="5"/>
      <c r="AO134" s="5"/>
      <c r="AP134" s="5"/>
      <c r="AQ134" s="5"/>
    </row>
    <row r="135" spans="1:43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5"/>
      <c r="AI135" s="5"/>
      <c r="AJ135" s="5"/>
      <c r="AK135" s="5"/>
      <c r="AL135" s="5"/>
      <c r="AM135" s="5"/>
      <c r="AN135" s="5"/>
      <c r="AO135" s="5"/>
      <c r="AP135" s="5"/>
      <c r="AQ135" s="5"/>
    </row>
    <row r="136" spans="1:43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5"/>
      <c r="AI136" s="5"/>
      <c r="AJ136" s="5"/>
      <c r="AK136" s="5"/>
      <c r="AL136" s="5"/>
      <c r="AM136" s="5"/>
      <c r="AN136" s="5"/>
      <c r="AO136" s="5"/>
      <c r="AP136" s="5"/>
      <c r="AQ136" s="5"/>
    </row>
    <row r="137" spans="1:43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5"/>
      <c r="AI137" s="5"/>
      <c r="AJ137" s="5"/>
      <c r="AK137" s="5"/>
      <c r="AL137" s="5"/>
      <c r="AM137" s="5"/>
      <c r="AN137" s="5"/>
      <c r="AO137" s="5"/>
      <c r="AP137" s="5"/>
      <c r="AQ137" s="5"/>
    </row>
    <row r="138" spans="1:43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5"/>
      <c r="AI138" s="5"/>
      <c r="AJ138" s="5"/>
      <c r="AK138" s="5"/>
      <c r="AL138" s="5"/>
      <c r="AM138" s="5"/>
      <c r="AN138" s="5"/>
      <c r="AO138" s="5"/>
      <c r="AP138" s="5"/>
      <c r="AQ138" s="5"/>
    </row>
    <row r="139" spans="1:43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5"/>
      <c r="AI139" s="5"/>
      <c r="AJ139" s="5"/>
      <c r="AK139" s="5"/>
      <c r="AL139" s="5"/>
      <c r="AM139" s="5"/>
      <c r="AN139" s="5"/>
      <c r="AO139" s="5"/>
      <c r="AP139" s="5"/>
      <c r="AQ139" s="5"/>
    </row>
    <row r="140" spans="1:43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5"/>
      <c r="AI140" s="5"/>
      <c r="AJ140" s="5"/>
      <c r="AK140" s="5"/>
      <c r="AL140" s="5"/>
      <c r="AM140" s="5"/>
      <c r="AN140" s="5"/>
      <c r="AO140" s="5"/>
      <c r="AP140" s="5"/>
      <c r="AQ140" s="5"/>
    </row>
    <row r="141" spans="1:43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5"/>
      <c r="AI141" s="5"/>
      <c r="AJ141" s="5"/>
      <c r="AK141" s="5"/>
      <c r="AL141" s="5"/>
      <c r="AM141" s="5"/>
      <c r="AN141" s="5"/>
      <c r="AO141" s="5"/>
      <c r="AP141" s="5"/>
      <c r="AQ141" s="5"/>
    </row>
    <row r="142" spans="1:43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5"/>
      <c r="AI142" s="5"/>
      <c r="AJ142" s="5"/>
      <c r="AK142" s="5"/>
      <c r="AL142" s="5"/>
      <c r="AM142" s="5"/>
      <c r="AN142" s="5"/>
      <c r="AO142" s="5"/>
      <c r="AP142" s="5"/>
      <c r="AQ142" s="5"/>
    </row>
    <row r="143" spans="1:43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5"/>
      <c r="AI143" s="5"/>
      <c r="AJ143" s="5"/>
      <c r="AK143" s="5"/>
      <c r="AL143" s="5"/>
      <c r="AM143" s="5"/>
      <c r="AN143" s="5"/>
      <c r="AO143" s="5"/>
      <c r="AP143" s="5"/>
      <c r="AQ143" s="5"/>
    </row>
    <row r="144" spans="1:43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5"/>
      <c r="AI144" s="5"/>
      <c r="AJ144" s="5"/>
      <c r="AK144" s="5"/>
      <c r="AL144" s="5"/>
      <c r="AM144" s="5"/>
      <c r="AN144" s="5"/>
      <c r="AO144" s="5"/>
      <c r="AP144" s="5"/>
      <c r="AQ144" s="5"/>
    </row>
    <row r="145" spans="1:43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5"/>
      <c r="AI145" s="5"/>
      <c r="AJ145" s="5"/>
      <c r="AK145" s="5"/>
      <c r="AL145" s="5"/>
      <c r="AM145" s="5"/>
      <c r="AN145" s="5"/>
      <c r="AO145" s="5"/>
      <c r="AP145" s="5"/>
      <c r="AQ145" s="5"/>
    </row>
    <row r="146" spans="1:43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5"/>
      <c r="AI146" s="5"/>
      <c r="AJ146" s="5"/>
      <c r="AK146" s="5"/>
      <c r="AL146" s="5"/>
      <c r="AM146" s="5"/>
      <c r="AN146" s="5"/>
      <c r="AO146" s="5"/>
      <c r="AP146" s="5"/>
      <c r="AQ146" s="5"/>
    </row>
    <row r="147" spans="1:43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5"/>
      <c r="AI147" s="5"/>
      <c r="AJ147" s="5"/>
      <c r="AK147" s="5"/>
      <c r="AL147" s="5"/>
      <c r="AM147" s="5"/>
      <c r="AN147" s="5"/>
      <c r="AO147" s="5"/>
      <c r="AP147" s="5"/>
      <c r="AQ147" s="5"/>
    </row>
    <row r="148" spans="1:43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5"/>
      <c r="AI148" s="5"/>
      <c r="AJ148" s="5"/>
      <c r="AK148" s="5"/>
      <c r="AL148" s="5"/>
      <c r="AM148" s="5"/>
      <c r="AN148" s="5"/>
      <c r="AO148" s="5"/>
      <c r="AP148" s="5"/>
      <c r="AQ148" s="5"/>
    </row>
    <row r="149" spans="1:43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5"/>
      <c r="AI149" s="5"/>
      <c r="AJ149" s="5"/>
      <c r="AK149" s="5"/>
      <c r="AL149" s="5"/>
      <c r="AM149" s="5"/>
      <c r="AN149" s="5"/>
      <c r="AO149" s="5"/>
      <c r="AP149" s="5"/>
      <c r="AQ149" s="5"/>
    </row>
    <row r="150" spans="1:43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5"/>
      <c r="AI150" s="5"/>
      <c r="AJ150" s="5"/>
      <c r="AK150" s="5"/>
      <c r="AL150" s="5"/>
      <c r="AM150" s="5"/>
      <c r="AN150" s="5"/>
      <c r="AO150" s="5"/>
      <c r="AP150" s="5"/>
      <c r="AQ150" s="5"/>
    </row>
    <row r="151" spans="1:43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5"/>
      <c r="AI151" s="5"/>
      <c r="AJ151" s="5"/>
      <c r="AK151" s="5"/>
      <c r="AL151" s="5"/>
      <c r="AM151" s="5"/>
      <c r="AN151" s="5"/>
      <c r="AO151" s="5"/>
      <c r="AP151" s="5"/>
      <c r="AQ151" s="5"/>
    </row>
    <row r="152" spans="1:43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5"/>
      <c r="AI152" s="5"/>
      <c r="AJ152" s="5"/>
      <c r="AK152" s="5"/>
      <c r="AL152" s="5"/>
      <c r="AM152" s="5"/>
      <c r="AN152" s="5"/>
      <c r="AO152" s="5"/>
      <c r="AP152" s="5"/>
      <c r="AQ152" s="5"/>
    </row>
    <row r="153" spans="1:43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5"/>
      <c r="AI153" s="5"/>
      <c r="AJ153" s="5"/>
      <c r="AK153" s="5"/>
      <c r="AL153" s="5"/>
      <c r="AM153" s="5"/>
      <c r="AN153" s="5"/>
      <c r="AO153" s="5"/>
      <c r="AP153" s="5"/>
      <c r="AQ153" s="5"/>
    </row>
    <row r="154" spans="1:43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5"/>
      <c r="AI154" s="5"/>
      <c r="AJ154" s="5"/>
      <c r="AK154" s="5"/>
      <c r="AL154" s="5"/>
      <c r="AM154" s="5"/>
      <c r="AN154" s="5"/>
      <c r="AO154" s="5"/>
      <c r="AP154" s="5"/>
      <c r="AQ154" s="5"/>
    </row>
    <row r="155" spans="1:43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5"/>
      <c r="AI155" s="5"/>
      <c r="AJ155" s="5"/>
      <c r="AK155" s="5"/>
      <c r="AL155" s="5"/>
      <c r="AM155" s="5"/>
      <c r="AN155" s="5"/>
      <c r="AO155" s="5"/>
      <c r="AP155" s="5"/>
      <c r="AQ155" s="5"/>
    </row>
    <row r="156" spans="1:43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5"/>
      <c r="AI156" s="5"/>
      <c r="AJ156" s="5"/>
      <c r="AK156" s="5"/>
      <c r="AL156" s="5"/>
      <c r="AM156" s="5"/>
      <c r="AN156" s="5"/>
      <c r="AO156" s="5"/>
      <c r="AP156" s="5"/>
      <c r="AQ156" s="5"/>
    </row>
    <row r="157" spans="1:43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5"/>
      <c r="AI157" s="5"/>
      <c r="AJ157" s="5"/>
      <c r="AK157" s="5"/>
      <c r="AL157" s="5"/>
      <c r="AM157" s="5"/>
      <c r="AN157" s="5"/>
      <c r="AO157" s="5"/>
      <c r="AP157" s="5"/>
      <c r="AQ157" s="5"/>
    </row>
    <row r="158" spans="1:43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5"/>
      <c r="AI158" s="5"/>
      <c r="AJ158" s="5"/>
      <c r="AK158" s="5"/>
      <c r="AL158" s="5"/>
      <c r="AM158" s="5"/>
      <c r="AN158" s="5"/>
      <c r="AO158" s="5"/>
      <c r="AP158" s="5"/>
      <c r="AQ158" s="5"/>
    </row>
    <row r="159" spans="1:43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5"/>
      <c r="AI159" s="5"/>
      <c r="AJ159" s="5"/>
      <c r="AK159" s="5"/>
      <c r="AL159" s="5"/>
      <c r="AM159" s="5"/>
      <c r="AN159" s="5"/>
      <c r="AO159" s="5"/>
      <c r="AP159" s="5"/>
      <c r="AQ159" s="5"/>
    </row>
    <row r="160" spans="1:43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5"/>
      <c r="AI160" s="5"/>
      <c r="AJ160" s="5"/>
      <c r="AK160" s="5"/>
      <c r="AL160" s="5"/>
      <c r="AM160" s="5"/>
      <c r="AN160" s="5"/>
      <c r="AO160" s="5"/>
      <c r="AP160" s="5"/>
      <c r="AQ160" s="5"/>
    </row>
    <row r="161" spans="1:43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5"/>
      <c r="AI161" s="5"/>
      <c r="AJ161" s="5"/>
      <c r="AK161" s="5"/>
      <c r="AL161" s="5"/>
      <c r="AM161" s="5"/>
      <c r="AN161" s="5"/>
      <c r="AO161" s="5"/>
      <c r="AP161" s="5"/>
      <c r="AQ161" s="5"/>
    </row>
    <row r="162" spans="1:43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5"/>
      <c r="AI162" s="5"/>
      <c r="AJ162" s="5"/>
      <c r="AK162" s="5"/>
      <c r="AL162" s="5"/>
      <c r="AM162" s="5"/>
      <c r="AN162" s="5"/>
      <c r="AO162" s="5"/>
      <c r="AP162" s="5"/>
      <c r="AQ162" s="5"/>
    </row>
    <row r="163" spans="1:43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5"/>
      <c r="AI163" s="5"/>
      <c r="AJ163" s="5"/>
      <c r="AK163" s="5"/>
      <c r="AL163" s="5"/>
      <c r="AM163" s="5"/>
      <c r="AN163" s="5"/>
      <c r="AO163" s="5"/>
      <c r="AP163" s="5"/>
      <c r="AQ163" s="5"/>
    </row>
    <row r="164" spans="1:43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5"/>
      <c r="AI164" s="5"/>
      <c r="AJ164" s="5"/>
      <c r="AK164" s="5"/>
      <c r="AL164" s="5"/>
      <c r="AM164" s="5"/>
      <c r="AN164" s="5"/>
      <c r="AO164" s="5"/>
      <c r="AP164" s="5"/>
      <c r="AQ164" s="5"/>
    </row>
    <row r="165" spans="1:43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5"/>
      <c r="AI165" s="5"/>
      <c r="AJ165" s="5"/>
      <c r="AK165" s="5"/>
      <c r="AL165" s="5"/>
      <c r="AM165" s="5"/>
      <c r="AN165" s="5"/>
      <c r="AO165" s="5"/>
      <c r="AP165" s="5"/>
      <c r="AQ165" s="5"/>
    </row>
    <row r="166" spans="1:43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5"/>
      <c r="AI166" s="5"/>
      <c r="AJ166" s="5"/>
      <c r="AK166" s="5"/>
      <c r="AL166" s="5"/>
      <c r="AM166" s="5"/>
      <c r="AN166" s="5"/>
      <c r="AO166" s="5"/>
      <c r="AP166" s="5"/>
      <c r="AQ166" s="5"/>
    </row>
    <row r="167" spans="1:43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5"/>
      <c r="AI167" s="5"/>
      <c r="AJ167" s="5"/>
      <c r="AK167" s="5"/>
      <c r="AL167" s="5"/>
      <c r="AM167" s="5"/>
      <c r="AN167" s="5"/>
      <c r="AO167" s="5"/>
      <c r="AP167" s="5"/>
      <c r="AQ167" s="5"/>
    </row>
    <row r="168" spans="1:43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5"/>
      <c r="AI168" s="5"/>
      <c r="AJ168" s="5"/>
      <c r="AK168" s="5"/>
      <c r="AL168" s="5"/>
      <c r="AM168" s="5"/>
      <c r="AN168" s="5"/>
      <c r="AO168" s="5"/>
      <c r="AP168" s="5"/>
      <c r="AQ168" s="5"/>
    </row>
    <row r="169" spans="1:43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5"/>
      <c r="AI169" s="5"/>
      <c r="AJ169" s="5"/>
      <c r="AK169" s="5"/>
      <c r="AL169" s="5"/>
      <c r="AM169" s="5"/>
      <c r="AN169" s="5"/>
      <c r="AO169" s="5"/>
      <c r="AP169" s="5"/>
      <c r="AQ169" s="5"/>
    </row>
    <row r="170" spans="1:43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5"/>
      <c r="AI170" s="5"/>
      <c r="AJ170" s="5"/>
      <c r="AK170" s="5"/>
      <c r="AL170" s="5"/>
      <c r="AM170" s="5"/>
      <c r="AN170" s="5"/>
      <c r="AO170" s="5"/>
      <c r="AP170" s="5"/>
      <c r="AQ170" s="5"/>
    </row>
    <row r="171" spans="1:43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5"/>
      <c r="AI171" s="5"/>
      <c r="AJ171" s="5"/>
      <c r="AK171" s="5"/>
      <c r="AL171" s="5"/>
      <c r="AM171" s="5"/>
      <c r="AN171" s="5"/>
      <c r="AO171" s="5"/>
      <c r="AP171" s="5"/>
      <c r="AQ171" s="5"/>
    </row>
    <row r="172" spans="1:43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5"/>
      <c r="AI172" s="5"/>
      <c r="AJ172" s="5"/>
      <c r="AK172" s="5"/>
      <c r="AL172" s="5"/>
      <c r="AM172" s="5"/>
      <c r="AN172" s="5"/>
      <c r="AO172" s="5"/>
      <c r="AP172" s="5"/>
      <c r="AQ172" s="5"/>
    </row>
    <row r="173" spans="1:43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5"/>
      <c r="AI173" s="5"/>
      <c r="AJ173" s="5"/>
      <c r="AK173" s="5"/>
      <c r="AL173" s="5"/>
      <c r="AM173" s="5"/>
      <c r="AN173" s="5"/>
      <c r="AO173" s="5"/>
      <c r="AP173" s="5"/>
      <c r="AQ173" s="5"/>
    </row>
    <row r="174" spans="1:43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5"/>
      <c r="AI174" s="5"/>
      <c r="AJ174" s="5"/>
      <c r="AK174" s="5"/>
      <c r="AL174" s="5"/>
      <c r="AM174" s="5"/>
      <c r="AN174" s="5"/>
      <c r="AO174" s="5"/>
      <c r="AP174" s="5"/>
      <c r="AQ174" s="5"/>
    </row>
    <row r="175" spans="1:43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5"/>
      <c r="AI175" s="5"/>
      <c r="AJ175" s="5"/>
      <c r="AK175" s="5"/>
      <c r="AL175" s="5"/>
      <c r="AM175" s="5"/>
      <c r="AN175" s="5"/>
      <c r="AO175" s="5"/>
      <c r="AP175" s="5"/>
      <c r="AQ175" s="5"/>
    </row>
    <row r="176" spans="1:43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5"/>
      <c r="AI176" s="5"/>
      <c r="AJ176" s="5"/>
      <c r="AK176" s="5"/>
      <c r="AL176" s="5"/>
      <c r="AM176" s="5"/>
      <c r="AN176" s="5"/>
      <c r="AO176" s="5"/>
      <c r="AP176" s="5"/>
      <c r="AQ176" s="5"/>
    </row>
    <row r="177" spans="1:43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5"/>
      <c r="AI177" s="5"/>
      <c r="AJ177" s="5"/>
      <c r="AK177" s="5"/>
      <c r="AL177" s="5"/>
      <c r="AM177" s="5"/>
      <c r="AN177" s="5"/>
      <c r="AO177" s="5"/>
      <c r="AP177" s="5"/>
      <c r="AQ177" s="5"/>
    </row>
    <row r="178" spans="1:43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5"/>
      <c r="AI178" s="5"/>
      <c r="AJ178" s="5"/>
      <c r="AK178" s="5"/>
      <c r="AL178" s="5"/>
      <c r="AM178" s="5"/>
      <c r="AN178" s="5"/>
      <c r="AO178" s="5"/>
      <c r="AP178" s="5"/>
      <c r="AQ178" s="5"/>
    </row>
    <row r="179" spans="1:43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5"/>
      <c r="AI179" s="5"/>
      <c r="AJ179" s="5"/>
      <c r="AK179" s="5"/>
      <c r="AL179" s="5"/>
      <c r="AM179" s="5"/>
      <c r="AN179" s="5"/>
      <c r="AO179" s="5"/>
      <c r="AP179" s="5"/>
      <c r="AQ179" s="5"/>
    </row>
    <row r="180" spans="1:43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5"/>
      <c r="AI180" s="5"/>
      <c r="AJ180" s="5"/>
      <c r="AK180" s="5"/>
      <c r="AL180" s="5"/>
      <c r="AM180" s="5"/>
      <c r="AN180" s="5"/>
      <c r="AO180" s="5"/>
      <c r="AP180" s="5"/>
      <c r="AQ180" s="5"/>
    </row>
    <row r="181" spans="1:43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5"/>
      <c r="AI181" s="5"/>
      <c r="AJ181" s="5"/>
      <c r="AK181" s="5"/>
      <c r="AL181" s="5"/>
      <c r="AM181" s="5"/>
      <c r="AN181" s="5"/>
      <c r="AO181" s="5"/>
      <c r="AP181" s="5"/>
      <c r="AQ181" s="5"/>
    </row>
    <row r="182" spans="1:43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5"/>
      <c r="AI182" s="5"/>
      <c r="AJ182" s="5"/>
      <c r="AK182" s="5"/>
      <c r="AL182" s="5"/>
      <c r="AM182" s="5"/>
      <c r="AN182" s="5"/>
      <c r="AO182" s="5"/>
      <c r="AP182" s="5"/>
      <c r="AQ182" s="5"/>
    </row>
    <row r="183" spans="1:43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5"/>
      <c r="AI183" s="5"/>
      <c r="AJ183" s="5"/>
      <c r="AK183" s="5"/>
      <c r="AL183" s="5"/>
      <c r="AM183" s="5"/>
      <c r="AN183" s="5"/>
      <c r="AO183" s="5"/>
      <c r="AP183" s="5"/>
      <c r="AQ183" s="5"/>
    </row>
    <row r="184" spans="1:43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5"/>
      <c r="AI184" s="5"/>
      <c r="AJ184" s="5"/>
      <c r="AK184" s="5"/>
      <c r="AL184" s="5"/>
      <c r="AM184" s="5"/>
      <c r="AN184" s="5"/>
      <c r="AO184" s="5"/>
      <c r="AP184" s="5"/>
      <c r="AQ184" s="5"/>
    </row>
    <row r="185" spans="1:43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5"/>
      <c r="AI185" s="5"/>
      <c r="AJ185" s="5"/>
      <c r="AK185" s="5"/>
      <c r="AL185" s="5"/>
      <c r="AM185" s="5"/>
      <c r="AN185" s="5"/>
      <c r="AO185" s="5"/>
      <c r="AP185" s="5"/>
      <c r="AQ185" s="5"/>
    </row>
    <row r="186" spans="1:43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5"/>
      <c r="AI186" s="5"/>
      <c r="AJ186" s="5"/>
      <c r="AK186" s="5"/>
      <c r="AL186" s="5"/>
      <c r="AM186" s="5"/>
      <c r="AN186" s="5"/>
      <c r="AO186" s="5"/>
      <c r="AP186" s="5"/>
      <c r="AQ186" s="5"/>
    </row>
    <row r="187" spans="1:43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5"/>
      <c r="AI187" s="5"/>
      <c r="AJ187" s="5"/>
      <c r="AK187" s="5"/>
      <c r="AL187" s="5"/>
      <c r="AM187" s="5"/>
      <c r="AN187" s="5"/>
      <c r="AO187" s="5"/>
      <c r="AP187" s="5"/>
      <c r="AQ187" s="5"/>
    </row>
    <row r="188" spans="1:43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5"/>
      <c r="AI188" s="5"/>
      <c r="AJ188" s="5"/>
      <c r="AK188" s="5"/>
      <c r="AL188" s="5"/>
      <c r="AM188" s="5"/>
      <c r="AN188" s="5"/>
      <c r="AO188" s="5"/>
      <c r="AP188" s="5"/>
      <c r="AQ188" s="5"/>
    </row>
    <row r="189" spans="1:43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5"/>
      <c r="AI189" s="5"/>
      <c r="AJ189" s="5"/>
      <c r="AK189" s="5"/>
      <c r="AL189" s="5"/>
      <c r="AM189" s="5"/>
      <c r="AN189" s="5"/>
      <c r="AO189" s="5"/>
      <c r="AP189" s="5"/>
      <c r="AQ189" s="5"/>
    </row>
    <row r="190" spans="1:43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5"/>
      <c r="AI190" s="5"/>
      <c r="AJ190" s="5"/>
      <c r="AK190" s="5"/>
      <c r="AL190" s="5"/>
      <c r="AM190" s="5"/>
      <c r="AN190" s="5"/>
      <c r="AO190" s="5"/>
      <c r="AP190" s="5"/>
      <c r="AQ190" s="5"/>
    </row>
    <row r="191" spans="1:43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5"/>
      <c r="AI191" s="5"/>
      <c r="AJ191" s="5"/>
      <c r="AK191" s="5"/>
      <c r="AL191" s="5"/>
      <c r="AM191" s="5"/>
      <c r="AN191" s="5"/>
      <c r="AO191" s="5"/>
      <c r="AP191" s="5"/>
      <c r="AQ191" s="5"/>
    </row>
    <row r="192" spans="1:43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5"/>
      <c r="AI192" s="5"/>
      <c r="AJ192" s="5"/>
      <c r="AK192" s="5"/>
      <c r="AL192" s="5"/>
      <c r="AM192" s="5"/>
      <c r="AN192" s="5"/>
      <c r="AO192" s="5"/>
      <c r="AP192" s="5"/>
      <c r="AQ192" s="5"/>
    </row>
    <row r="193" spans="1:43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5"/>
      <c r="AI193" s="5"/>
      <c r="AJ193" s="5"/>
      <c r="AK193" s="5"/>
      <c r="AL193" s="5"/>
      <c r="AM193" s="5"/>
      <c r="AN193" s="5"/>
      <c r="AO193" s="5"/>
      <c r="AP193" s="5"/>
      <c r="AQ193" s="5"/>
    </row>
    <row r="194" spans="1:43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5"/>
      <c r="AI194" s="5"/>
      <c r="AJ194" s="5"/>
      <c r="AK194" s="5"/>
      <c r="AL194" s="5"/>
      <c r="AM194" s="5"/>
      <c r="AN194" s="5"/>
      <c r="AO194" s="5"/>
      <c r="AP194" s="5"/>
      <c r="AQ194" s="5"/>
    </row>
    <row r="195" spans="1:43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5"/>
      <c r="AI195" s="5"/>
      <c r="AJ195" s="5"/>
      <c r="AK195" s="5"/>
      <c r="AL195" s="5"/>
      <c r="AM195" s="5"/>
      <c r="AN195" s="5"/>
      <c r="AO195" s="5"/>
      <c r="AP195" s="5"/>
      <c r="AQ195" s="5"/>
    </row>
    <row r="196" spans="1:43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5"/>
      <c r="AI196" s="5"/>
      <c r="AJ196" s="5"/>
      <c r="AK196" s="5"/>
      <c r="AL196" s="5"/>
      <c r="AM196" s="5"/>
      <c r="AN196" s="5"/>
      <c r="AO196" s="5"/>
      <c r="AP196" s="5"/>
      <c r="AQ196" s="5"/>
    </row>
    <row r="197" spans="1:43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5"/>
      <c r="AI197" s="5"/>
      <c r="AJ197" s="5"/>
      <c r="AK197" s="5"/>
      <c r="AL197" s="5"/>
      <c r="AM197" s="5"/>
      <c r="AN197" s="5"/>
      <c r="AO197" s="5"/>
      <c r="AP197" s="5"/>
      <c r="AQ197" s="5"/>
    </row>
    <row r="198" spans="1:43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5"/>
      <c r="AI198" s="5"/>
      <c r="AJ198" s="5"/>
      <c r="AK198" s="5"/>
      <c r="AL198" s="5"/>
      <c r="AM198" s="5"/>
      <c r="AN198" s="5"/>
      <c r="AO198" s="5"/>
      <c r="AP198" s="5"/>
      <c r="AQ198" s="5"/>
    </row>
    <row r="199" spans="1:43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5"/>
      <c r="AI199" s="5"/>
      <c r="AJ199" s="5"/>
      <c r="AK199" s="5"/>
      <c r="AL199" s="5"/>
      <c r="AM199" s="5"/>
      <c r="AN199" s="5"/>
      <c r="AO199" s="5"/>
      <c r="AP199" s="5"/>
      <c r="AQ199" s="5"/>
    </row>
    <row r="200" spans="1:43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5"/>
      <c r="AI200" s="5"/>
      <c r="AJ200" s="5"/>
      <c r="AK200" s="5"/>
      <c r="AL200" s="5"/>
      <c r="AM200" s="5"/>
      <c r="AN200" s="5"/>
      <c r="AO200" s="5"/>
      <c r="AP200" s="5"/>
      <c r="AQ200" s="5"/>
    </row>
    <row r="201" spans="1:43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5"/>
      <c r="AI201" s="5"/>
      <c r="AJ201" s="5"/>
      <c r="AK201" s="5"/>
      <c r="AL201" s="5"/>
      <c r="AM201" s="5"/>
      <c r="AN201" s="5"/>
      <c r="AO201" s="5"/>
      <c r="AP201" s="5"/>
      <c r="AQ201" s="5"/>
    </row>
    <row r="202" spans="1:43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5"/>
      <c r="AI202" s="5"/>
      <c r="AJ202" s="5"/>
      <c r="AK202" s="5"/>
      <c r="AL202" s="5"/>
      <c r="AM202" s="5"/>
      <c r="AN202" s="5"/>
      <c r="AO202" s="5"/>
      <c r="AP202" s="5"/>
      <c r="AQ202" s="5"/>
    </row>
    <row r="203" spans="1:43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5"/>
      <c r="AI203" s="5"/>
      <c r="AJ203" s="5"/>
      <c r="AK203" s="5"/>
      <c r="AL203" s="5"/>
      <c r="AM203" s="5"/>
      <c r="AN203" s="5"/>
      <c r="AO203" s="5"/>
      <c r="AP203" s="5"/>
      <c r="AQ203" s="5"/>
    </row>
    <row r="204" spans="1:43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5"/>
      <c r="AI204" s="5"/>
      <c r="AJ204" s="5"/>
      <c r="AK204" s="5"/>
      <c r="AL204" s="5"/>
      <c r="AM204" s="5"/>
      <c r="AN204" s="5"/>
      <c r="AO204" s="5"/>
      <c r="AP204" s="5"/>
      <c r="AQ204" s="5"/>
    </row>
    <row r="205" spans="1:43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5"/>
      <c r="AI205" s="5"/>
      <c r="AJ205" s="5"/>
      <c r="AK205" s="5"/>
      <c r="AL205" s="5"/>
      <c r="AM205" s="5"/>
      <c r="AN205" s="5"/>
      <c r="AO205" s="5"/>
      <c r="AP205" s="5"/>
      <c r="AQ205" s="5"/>
    </row>
    <row r="206" spans="1:43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5"/>
      <c r="AI206" s="5"/>
      <c r="AJ206" s="5"/>
      <c r="AK206" s="5"/>
      <c r="AL206" s="5"/>
      <c r="AM206" s="5"/>
      <c r="AN206" s="5"/>
      <c r="AO206" s="5"/>
      <c r="AP206" s="5"/>
      <c r="AQ206" s="5"/>
    </row>
    <row r="207" spans="1:43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5"/>
      <c r="AI207" s="5"/>
      <c r="AJ207" s="5"/>
      <c r="AK207" s="5"/>
      <c r="AL207" s="5"/>
      <c r="AM207" s="5"/>
      <c r="AN207" s="5"/>
      <c r="AO207" s="5"/>
      <c r="AP207" s="5"/>
      <c r="AQ207" s="5"/>
    </row>
    <row r="208" spans="1:43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5"/>
      <c r="AI208" s="5"/>
      <c r="AJ208" s="5"/>
      <c r="AK208" s="5"/>
      <c r="AL208" s="5"/>
      <c r="AM208" s="5"/>
      <c r="AN208" s="5"/>
      <c r="AO208" s="5"/>
      <c r="AP208" s="5"/>
      <c r="AQ208" s="5"/>
    </row>
    <row r="209" spans="1:43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5"/>
      <c r="AI209" s="5"/>
      <c r="AJ209" s="5"/>
      <c r="AK209" s="5"/>
      <c r="AL209" s="5"/>
      <c r="AM209" s="5"/>
      <c r="AN209" s="5"/>
      <c r="AO209" s="5"/>
      <c r="AP209" s="5"/>
      <c r="AQ209" s="5"/>
    </row>
    <row r="210" spans="1:43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5"/>
      <c r="AI210" s="5"/>
      <c r="AJ210" s="5"/>
      <c r="AK210" s="5"/>
      <c r="AL210" s="5"/>
      <c r="AM210" s="5"/>
      <c r="AN210" s="5"/>
      <c r="AO210" s="5"/>
      <c r="AP210" s="5"/>
      <c r="AQ210" s="5"/>
    </row>
    <row r="211" spans="1:43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5"/>
      <c r="AI211" s="5"/>
      <c r="AJ211" s="5"/>
      <c r="AK211" s="5"/>
      <c r="AL211" s="5"/>
      <c r="AM211" s="5"/>
      <c r="AN211" s="5"/>
      <c r="AO211" s="5"/>
      <c r="AP211" s="5"/>
      <c r="AQ211" s="5"/>
    </row>
    <row r="212" spans="1:43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5"/>
      <c r="AI212" s="5"/>
      <c r="AJ212" s="5"/>
      <c r="AK212" s="5"/>
      <c r="AL212" s="5"/>
      <c r="AM212" s="5"/>
      <c r="AN212" s="5"/>
      <c r="AO212" s="5"/>
      <c r="AP212" s="5"/>
      <c r="AQ212" s="5"/>
    </row>
    <row r="213" spans="1:43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5"/>
      <c r="AI213" s="5"/>
      <c r="AJ213" s="5"/>
      <c r="AK213" s="5"/>
      <c r="AL213" s="5"/>
      <c r="AM213" s="5"/>
      <c r="AN213" s="5"/>
      <c r="AO213" s="5"/>
      <c r="AP213" s="5"/>
      <c r="AQ213" s="5"/>
    </row>
    <row r="214" spans="1:43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5"/>
      <c r="AI214" s="5"/>
      <c r="AJ214" s="5"/>
      <c r="AK214" s="5"/>
      <c r="AL214" s="5"/>
      <c r="AM214" s="5"/>
      <c r="AN214" s="5"/>
      <c r="AO214" s="5"/>
      <c r="AP214" s="5"/>
      <c r="AQ214" s="5"/>
    </row>
    <row r="215" spans="1:43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5"/>
      <c r="AI215" s="5"/>
      <c r="AJ215" s="5"/>
      <c r="AK215" s="5"/>
      <c r="AL215" s="5"/>
      <c r="AM215" s="5"/>
      <c r="AN215" s="5"/>
      <c r="AO215" s="5"/>
      <c r="AP215" s="5"/>
      <c r="AQ215" s="5"/>
    </row>
    <row r="216" spans="1:43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5"/>
      <c r="AI216" s="5"/>
      <c r="AJ216" s="5"/>
      <c r="AK216" s="5"/>
      <c r="AL216" s="5"/>
      <c r="AM216" s="5"/>
      <c r="AN216" s="5"/>
      <c r="AO216" s="5"/>
      <c r="AP216" s="5"/>
      <c r="AQ216" s="5"/>
    </row>
    <row r="217" spans="1:43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5"/>
      <c r="AI217" s="5"/>
      <c r="AJ217" s="5"/>
      <c r="AK217" s="5"/>
      <c r="AL217" s="5"/>
      <c r="AM217" s="5"/>
      <c r="AN217" s="5"/>
      <c r="AO217" s="5"/>
      <c r="AP217" s="5"/>
      <c r="AQ217" s="5"/>
    </row>
    <row r="218" spans="1:43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5"/>
      <c r="AI218" s="5"/>
      <c r="AJ218" s="5"/>
      <c r="AK218" s="5"/>
      <c r="AL218" s="5"/>
      <c r="AM218" s="5"/>
      <c r="AN218" s="5"/>
      <c r="AO218" s="5"/>
      <c r="AP218" s="5"/>
      <c r="AQ218" s="5"/>
    </row>
    <row r="219" spans="1:43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5"/>
      <c r="AI219" s="5"/>
      <c r="AJ219" s="5"/>
      <c r="AK219" s="5"/>
      <c r="AL219" s="5"/>
      <c r="AM219" s="5"/>
      <c r="AN219" s="5"/>
      <c r="AO219" s="5"/>
      <c r="AP219" s="5"/>
      <c r="AQ219" s="5"/>
    </row>
    <row r="220" spans="1:43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5"/>
      <c r="AI220" s="5"/>
      <c r="AJ220" s="5"/>
      <c r="AK220" s="5"/>
      <c r="AL220" s="5"/>
      <c r="AM220" s="5"/>
      <c r="AN220" s="5"/>
      <c r="AO220" s="5"/>
      <c r="AP220" s="5"/>
      <c r="AQ220" s="5"/>
    </row>
    <row r="221" spans="1:43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5"/>
      <c r="AI221" s="5"/>
      <c r="AJ221" s="5"/>
      <c r="AK221" s="5"/>
      <c r="AL221" s="5"/>
      <c r="AM221" s="5"/>
      <c r="AN221" s="5"/>
      <c r="AO221" s="5"/>
      <c r="AP221" s="5"/>
      <c r="AQ221" s="5"/>
    </row>
    <row r="222" spans="1:43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5"/>
      <c r="AI222" s="5"/>
      <c r="AJ222" s="5"/>
      <c r="AK222" s="5"/>
      <c r="AL222" s="5"/>
      <c r="AM222" s="5"/>
      <c r="AN222" s="5"/>
      <c r="AO222" s="5"/>
      <c r="AP222" s="5"/>
      <c r="AQ222" s="5"/>
    </row>
    <row r="223" spans="1:43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5"/>
      <c r="AI223" s="5"/>
      <c r="AJ223" s="5"/>
      <c r="AK223" s="5"/>
      <c r="AL223" s="5"/>
      <c r="AM223" s="5"/>
      <c r="AN223" s="5"/>
      <c r="AO223" s="5"/>
      <c r="AP223" s="5"/>
      <c r="AQ223" s="5"/>
    </row>
    <row r="224" spans="1:43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5"/>
      <c r="AI224" s="5"/>
      <c r="AJ224" s="5"/>
      <c r="AK224" s="5"/>
      <c r="AL224" s="5"/>
      <c r="AM224" s="5"/>
      <c r="AN224" s="5"/>
      <c r="AO224" s="5"/>
      <c r="AP224" s="5"/>
      <c r="AQ224" s="5"/>
    </row>
    <row r="225" spans="1:43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5"/>
      <c r="AI225" s="5"/>
      <c r="AJ225" s="5"/>
      <c r="AK225" s="5"/>
      <c r="AL225" s="5"/>
      <c r="AM225" s="5"/>
      <c r="AN225" s="5"/>
      <c r="AO225" s="5"/>
      <c r="AP225" s="5"/>
      <c r="AQ225" s="5"/>
    </row>
    <row r="226" spans="1:43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5"/>
      <c r="AI226" s="5"/>
      <c r="AJ226" s="5"/>
      <c r="AK226" s="5"/>
      <c r="AL226" s="5"/>
      <c r="AM226" s="5"/>
      <c r="AN226" s="5"/>
      <c r="AO226" s="5"/>
      <c r="AP226" s="5"/>
      <c r="AQ226" s="5"/>
    </row>
    <row r="227" spans="1:43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5"/>
      <c r="AI227" s="5"/>
      <c r="AJ227" s="5"/>
      <c r="AK227" s="5"/>
      <c r="AL227" s="5"/>
      <c r="AM227" s="5"/>
      <c r="AN227" s="5"/>
      <c r="AO227" s="5"/>
      <c r="AP227" s="5"/>
      <c r="AQ227" s="5"/>
    </row>
    <row r="228" spans="1:43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5"/>
      <c r="AI228" s="5"/>
      <c r="AJ228" s="5"/>
      <c r="AK228" s="5"/>
      <c r="AL228" s="5"/>
      <c r="AM228" s="5"/>
      <c r="AN228" s="5"/>
      <c r="AO228" s="5"/>
      <c r="AP228" s="5"/>
      <c r="AQ228" s="5"/>
    </row>
    <row r="229" spans="1:43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5"/>
      <c r="AI229" s="5"/>
      <c r="AJ229" s="5"/>
      <c r="AK229" s="5"/>
      <c r="AL229" s="5"/>
      <c r="AM229" s="5"/>
      <c r="AN229" s="5"/>
      <c r="AO229" s="5"/>
      <c r="AP229" s="5"/>
      <c r="AQ229" s="5"/>
    </row>
    <row r="230" spans="1:43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5"/>
      <c r="AI230" s="5"/>
      <c r="AJ230" s="5"/>
      <c r="AK230" s="5"/>
      <c r="AL230" s="5"/>
      <c r="AM230" s="5"/>
      <c r="AN230" s="5"/>
      <c r="AO230" s="5"/>
      <c r="AP230" s="5"/>
      <c r="AQ230" s="5"/>
    </row>
    <row r="231" spans="1:43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5"/>
      <c r="AI231" s="5"/>
      <c r="AJ231" s="5"/>
      <c r="AK231" s="5"/>
      <c r="AL231" s="5"/>
      <c r="AM231" s="5"/>
      <c r="AN231" s="5"/>
      <c r="AO231" s="5"/>
      <c r="AP231" s="5"/>
      <c r="AQ231" s="5"/>
    </row>
    <row r="232" spans="1:43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5"/>
      <c r="AI232" s="5"/>
      <c r="AJ232" s="5"/>
      <c r="AK232" s="5"/>
      <c r="AL232" s="5"/>
      <c r="AM232" s="5"/>
      <c r="AN232" s="5"/>
      <c r="AO232" s="5"/>
      <c r="AP232" s="5"/>
      <c r="AQ232" s="5"/>
    </row>
    <row r="233" spans="1:43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5"/>
      <c r="AI233" s="5"/>
      <c r="AJ233" s="5"/>
      <c r="AK233" s="5"/>
      <c r="AL233" s="5"/>
      <c r="AM233" s="5"/>
      <c r="AN233" s="5"/>
      <c r="AO233" s="5"/>
      <c r="AP233" s="5"/>
      <c r="AQ233" s="5"/>
    </row>
    <row r="234" spans="1:43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5"/>
      <c r="AI234" s="5"/>
      <c r="AJ234" s="5"/>
      <c r="AK234" s="5"/>
      <c r="AL234" s="5"/>
      <c r="AM234" s="5"/>
      <c r="AN234" s="5"/>
      <c r="AO234" s="5"/>
      <c r="AP234" s="5"/>
      <c r="AQ234" s="5"/>
    </row>
    <row r="235" spans="1:43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5"/>
      <c r="AI235" s="5"/>
      <c r="AJ235" s="5"/>
      <c r="AK235" s="5"/>
      <c r="AL235" s="5"/>
      <c r="AM235" s="5"/>
      <c r="AN235" s="5"/>
      <c r="AO235" s="5"/>
      <c r="AP235" s="5"/>
      <c r="AQ235" s="5"/>
    </row>
    <row r="236" spans="1:43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5"/>
      <c r="AI236" s="5"/>
      <c r="AJ236" s="5"/>
      <c r="AK236" s="5"/>
      <c r="AL236" s="5"/>
      <c r="AM236" s="5"/>
      <c r="AN236" s="5"/>
      <c r="AO236" s="5"/>
      <c r="AP236" s="5"/>
      <c r="AQ236" s="5"/>
    </row>
    <row r="237" spans="1:43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5"/>
      <c r="AI237" s="5"/>
      <c r="AJ237" s="5"/>
      <c r="AK237" s="5"/>
      <c r="AL237" s="5"/>
      <c r="AM237" s="5"/>
      <c r="AN237" s="5"/>
      <c r="AO237" s="5"/>
      <c r="AP237" s="5"/>
      <c r="AQ237" s="5"/>
    </row>
    <row r="238" spans="1:43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5"/>
      <c r="AI238" s="5"/>
      <c r="AJ238" s="5"/>
      <c r="AK238" s="5"/>
      <c r="AL238" s="5"/>
      <c r="AM238" s="5"/>
      <c r="AN238" s="5"/>
      <c r="AO238" s="5"/>
      <c r="AP238" s="5"/>
      <c r="AQ238" s="5"/>
    </row>
    <row r="239" spans="1:43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5"/>
      <c r="AI239" s="5"/>
      <c r="AJ239" s="5"/>
      <c r="AK239" s="5"/>
      <c r="AL239" s="5"/>
      <c r="AM239" s="5"/>
      <c r="AN239" s="5"/>
      <c r="AO239" s="5"/>
      <c r="AP239" s="5"/>
      <c r="AQ239" s="5"/>
    </row>
    <row r="240" spans="1:43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5"/>
      <c r="AI240" s="5"/>
      <c r="AJ240" s="5"/>
      <c r="AK240" s="5"/>
      <c r="AL240" s="5"/>
      <c r="AM240" s="5"/>
      <c r="AN240" s="5"/>
      <c r="AO240" s="5"/>
      <c r="AP240" s="5"/>
      <c r="AQ240" s="5"/>
    </row>
    <row r="241" spans="1:43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5"/>
      <c r="AI241" s="5"/>
      <c r="AJ241" s="5"/>
      <c r="AK241" s="5"/>
      <c r="AL241" s="5"/>
      <c r="AM241" s="5"/>
      <c r="AN241" s="5"/>
      <c r="AO241" s="5"/>
      <c r="AP241" s="5"/>
      <c r="AQ241" s="5"/>
    </row>
    <row r="242" spans="1:43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5"/>
      <c r="AI242" s="5"/>
      <c r="AJ242" s="5"/>
      <c r="AK242" s="5"/>
      <c r="AL242" s="5"/>
      <c r="AM242" s="5"/>
      <c r="AN242" s="5"/>
      <c r="AO242" s="5"/>
      <c r="AP242" s="5"/>
      <c r="AQ242" s="5"/>
    </row>
    <row r="243" spans="1:43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5"/>
      <c r="AI243" s="5"/>
      <c r="AJ243" s="5"/>
      <c r="AK243" s="5"/>
      <c r="AL243" s="5"/>
      <c r="AM243" s="5"/>
      <c r="AN243" s="5"/>
      <c r="AO243" s="5"/>
      <c r="AP243" s="5"/>
      <c r="AQ243" s="5"/>
    </row>
    <row r="244" spans="1:43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5"/>
      <c r="AI244" s="5"/>
      <c r="AJ244" s="5"/>
      <c r="AK244" s="5"/>
      <c r="AL244" s="5"/>
      <c r="AM244" s="5"/>
      <c r="AN244" s="5"/>
      <c r="AO244" s="5"/>
      <c r="AP244" s="5"/>
      <c r="AQ244" s="5"/>
    </row>
    <row r="245" spans="1:43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5"/>
      <c r="AI245" s="5"/>
      <c r="AJ245" s="5"/>
      <c r="AK245" s="5"/>
      <c r="AL245" s="5"/>
      <c r="AM245" s="5"/>
      <c r="AN245" s="5"/>
      <c r="AO245" s="5"/>
      <c r="AP245" s="5"/>
      <c r="AQ245" s="5"/>
    </row>
    <row r="246" spans="1:43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5"/>
      <c r="AI246" s="5"/>
      <c r="AJ246" s="5"/>
      <c r="AK246" s="5"/>
      <c r="AL246" s="5"/>
      <c r="AM246" s="5"/>
      <c r="AN246" s="5"/>
      <c r="AO246" s="5"/>
      <c r="AP246" s="5"/>
      <c r="AQ246" s="5"/>
    </row>
    <row r="247" spans="1:43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5"/>
      <c r="AI247" s="5"/>
      <c r="AJ247" s="5"/>
      <c r="AK247" s="5"/>
      <c r="AL247" s="5"/>
      <c r="AM247" s="5"/>
      <c r="AN247" s="5"/>
      <c r="AO247" s="5"/>
      <c r="AP247" s="5"/>
      <c r="AQ247" s="5"/>
    </row>
    <row r="248" spans="1:43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5"/>
      <c r="AI248" s="5"/>
      <c r="AJ248" s="5"/>
      <c r="AK248" s="5"/>
      <c r="AL248" s="5"/>
      <c r="AM248" s="5"/>
      <c r="AN248" s="5"/>
      <c r="AO248" s="5"/>
      <c r="AP248" s="5"/>
      <c r="AQ248" s="5"/>
    </row>
    <row r="249" spans="1:43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5"/>
      <c r="AI249" s="5"/>
      <c r="AJ249" s="5"/>
      <c r="AK249" s="5"/>
      <c r="AL249" s="5"/>
      <c r="AM249" s="5"/>
      <c r="AN249" s="5"/>
      <c r="AO249" s="5"/>
      <c r="AP249" s="5"/>
      <c r="AQ249" s="5"/>
    </row>
    <row r="250" spans="1:43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5"/>
      <c r="AI250" s="5"/>
      <c r="AJ250" s="5"/>
      <c r="AK250" s="5"/>
      <c r="AL250" s="5"/>
      <c r="AM250" s="5"/>
      <c r="AN250" s="5"/>
      <c r="AO250" s="5"/>
      <c r="AP250" s="5"/>
      <c r="AQ250" s="5"/>
    </row>
    <row r="251" spans="1:43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5"/>
      <c r="AI251" s="5"/>
      <c r="AJ251" s="5"/>
      <c r="AK251" s="5"/>
      <c r="AL251" s="5"/>
      <c r="AM251" s="5"/>
      <c r="AN251" s="5"/>
      <c r="AO251" s="5"/>
      <c r="AP251" s="5"/>
      <c r="AQ251" s="5"/>
    </row>
    <row r="252" spans="1:43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5"/>
      <c r="AI252" s="5"/>
      <c r="AJ252" s="5"/>
      <c r="AK252" s="5"/>
      <c r="AL252" s="5"/>
      <c r="AM252" s="5"/>
      <c r="AN252" s="5"/>
      <c r="AO252" s="5"/>
      <c r="AP252" s="5"/>
      <c r="AQ252" s="5"/>
    </row>
    <row r="253" spans="1:43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5"/>
      <c r="AI253" s="5"/>
      <c r="AJ253" s="5"/>
      <c r="AK253" s="5"/>
      <c r="AL253" s="5"/>
      <c r="AM253" s="5"/>
      <c r="AN253" s="5"/>
      <c r="AO253" s="5"/>
      <c r="AP253" s="5"/>
      <c r="AQ253" s="5"/>
    </row>
    <row r="254" spans="1:43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5"/>
      <c r="AI254" s="5"/>
      <c r="AJ254" s="5"/>
      <c r="AK254" s="5"/>
      <c r="AL254" s="5"/>
      <c r="AM254" s="5"/>
      <c r="AN254" s="5"/>
      <c r="AO254" s="5"/>
      <c r="AP254" s="5"/>
      <c r="AQ254" s="5"/>
    </row>
    <row r="255" spans="1:43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5"/>
      <c r="AI255" s="5"/>
      <c r="AJ255" s="5"/>
      <c r="AK255" s="5"/>
      <c r="AL255" s="5"/>
      <c r="AM255" s="5"/>
      <c r="AN255" s="5"/>
      <c r="AO255" s="5"/>
      <c r="AP255" s="5"/>
      <c r="AQ255" s="5"/>
    </row>
    <row r="256" spans="1:43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5"/>
      <c r="AI256" s="5"/>
      <c r="AJ256" s="5"/>
      <c r="AK256" s="5"/>
      <c r="AL256" s="5"/>
      <c r="AM256" s="5"/>
      <c r="AN256" s="5"/>
      <c r="AO256" s="5"/>
      <c r="AP256" s="5"/>
      <c r="AQ256" s="5"/>
    </row>
    <row r="257" spans="1:43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5"/>
      <c r="AI257" s="5"/>
      <c r="AJ257" s="5"/>
      <c r="AK257" s="5"/>
      <c r="AL257" s="5"/>
      <c r="AM257" s="5"/>
      <c r="AN257" s="5"/>
      <c r="AO257" s="5"/>
      <c r="AP257" s="5"/>
      <c r="AQ257" s="5"/>
    </row>
    <row r="258" spans="1:43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5"/>
      <c r="AI258" s="5"/>
      <c r="AJ258" s="5"/>
      <c r="AK258" s="5"/>
      <c r="AL258" s="5"/>
      <c r="AM258" s="5"/>
      <c r="AN258" s="5"/>
      <c r="AO258" s="5"/>
      <c r="AP258" s="5"/>
      <c r="AQ258" s="5"/>
    </row>
    <row r="259" spans="1:43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5"/>
      <c r="AI259" s="5"/>
      <c r="AJ259" s="5"/>
      <c r="AK259" s="5"/>
      <c r="AL259" s="5"/>
      <c r="AM259" s="5"/>
      <c r="AN259" s="5"/>
      <c r="AO259" s="5"/>
      <c r="AP259" s="5"/>
      <c r="AQ259" s="5"/>
    </row>
    <row r="260" spans="1:43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5"/>
      <c r="AI260" s="5"/>
      <c r="AJ260" s="5"/>
      <c r="AK260" s="5"/>
      <c r="AL260" s="5"/>
      <c r="AM260" s="5"/>
      <c r="AN260" s="5"/>
      <c r="AO260" s="5"/>
      <c r="AP260" s="5"/>
      <c r="AQ260" s="5"/>
    </row>
    <row r="261" spans="1:43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5"/>
      <c r="AI261" s="5"/>
      <c r="AJ261" s="5"/>
      <c r="AK261" s="5"/>
      <c r="AL261" s="5"/>
      <c r="AM261" s="5"/>
      <c r="AN261" s="5"/>
      <c r="AO261" s="5"/>
      <c r="AP261" s="5"/>
      <c r="AQ261" s="5"/>
    </row>
    <row r="262" spans="1:43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5"/>
      <c r="AI262" s="5"/>
      <c r="AJ262" s="5"/>
      <c r="AK262" s="5"/>
      <c r="AL262" s="5"/>
      <c r="AM262" s="5"/>
      <c r="AN262" s="5"/>
      <c r="AO262" s="5"/>
      <c r="AP262" s="5"/>
      <c r="AQ262" s="5"/>
    </row>
    <row r="263" spans="1:43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5"/>
      <c r="AI263" s="5"/>
      <c r="AJ263" s="5"/>
      <c r="AK263" s="5"/>
      <c r="AL263" s="5"/>
      <c r="AM263" s="5"/>
      <c r="AN263" s="5"/>
      <c r="AO263" s="5"/>
      <c r="AP263" s="5"/>
      <c r="AQ263" s="5"/>
    </row>
    <row r="264" spans="1:43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5"/>
      <c r="AI264" s="5"/>
      <c r="AJ264" s="5"/>
      <c r="AK264" s="5"/>
      <c r="AL264" s="5"/>
      <c r="AM264" s="5"/>
      <c r="AN264" s="5"/>
      <c r="AO264" s="5"/>
      <c r="AP264" s="5"/>
      <c r="AQ264" s="5"/>
    </row>
    <row r="265" spans="1:43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5"/>
      <c r="AI265" s="5"/>
      <c r="AJ265" s="5"/>
      <c r="AK265" s="5"/>
      <c r="AL265" s="5"/>
      <c r="AM265" s="5"/>
      <c r="AN265" s="5"/>
      <c r="AO265" s="5"/>
      <c r="AP265" s="5"/>
      <c r="AQ265" s="5"/>
    </row>
    <row r="266" spans="1:43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5"/>
      <c r="AI266" s="5"/>
      <c r="AJ266" s="5"/>
      <c r="AK266" s="5"/>
      <c r="AL266" s="5"/>
      <c r="AM266" s="5"/>
      <c r="AN266" s="5"/>
      <c r="AO266" s="5"/>
      <c r="AP266" s="5"/>
      <c r="AQ266" s="5"/>
    </row>
    <row r="267" spans="1:43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5"/>
      <c r="AI267" s="5"/>
      <c r="AJ267" s="5"/>
      <c r="AK267" s="5"/>
      <c r="AL267" s="5"/>
      <c r="AM267" s="5"/>
      <c r="AN267" s="5"/>
      <c r="AO267" s="5"/>
      <c r="AP267" s="5"/>
      <c r="AQ267" s="5"/>
    </row>
    <row r="268" spans="1:43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5"/>
      <c r="AI268" s="5"/>
      <c r="AJ268" s="5"/>
      <c r="AK268" s="5"/>
      <c r="AL268" s="5"/>
      <c r="AM268" s="5"/>
      <c r="AN268" s="5"/>
      <c r="AO268" s="5"/>
      <c r="AP268" s="5"/>
      <c r="AQ268" s="5"/>
    </row>
    <row r="269" spans="1:43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5"/>
      <c r="AI269" s="5"/>
      <c r="AJ269" s="5"/>
      <c r="AK269" s="5"/>
      <c r="AL269" s="5"/>
      <c r="AM269" s="5"/>
      <c r="AN269" s="5"/>
      <c r="AO269" s="5"/>
      <c r="AP269" s="5"/>
      <c r="AQ269" s="5"/>
    </row>
    <row r="270" spans="1:43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5"/>
      <c r="AI270" s="5"/>
      <c r="AJ270" s="5"/>
      <c r="AK270" s="5"/>
      <c r="AL270" s="5"/>
      <c r="AM270" s="5"/>
      <c r="AN270" s="5"/>
      <c r="AO270" s="5"/>
      <c r="AP270" s="5"/>
      <c r="AQ270" s="5"/>
    </row>
    <row r="271" spans="1:43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5"/>
      <c r="AI271" s="5"/>
      <c r="AJ271" s="5"/>
      <c r="AK271" s="5"/>
      <c r="AL271" s="5"/>
      <c r="AM271" s="5"/>
      <c r="AN271" s="5"/>
      <c r="AO271" s="5"/>
      <c r="AP271" s="5"/>
      <c r="AQ271" s="5"/>
    </row>
    <row r="272" spans="1:43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5"/>
      <c r="AI272" s="5"/>
      <c r="AJ272" s="5"/>
      <c r="AK272" s="5"/>
      <c r="AL272" s="5"/>
      <c r="AM272" s="5"/>
      <c r="AN272" s="5"/>
      <c r="AO272" s="5"/>
      <c r="AP272" s="5"/>
      <c r="AQ272" s="5"/>
    </row>
    <row r="273" spans="1:43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5"/>
      <c r="AI273" s="5"/>
      <c r="AJ273" s="5"/>
      <c r="AK273" s="5"/>
      <c r="AL273" s="5"/>
      <c r="AM273" s="5"/>
      <c r="AN273" s="5"/>
      <c r="AO273" s="5"/>
      <c r="AP273" s="5"/>
      <c r="AQ273" s="5"/>
    </row>
    <row r="274" spans="1:43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5"/>
      <c r="AI274" s="5"/>
      <c r="AJ274" s="5"/>
      <c r="AK274" s="5"/>
      <c r="AL274" s="5"/>
      <c r="AM274" s="5"/>
      <c r="AN274" s="5"/>
      <c r="AO274" s="5"/>
      <c r="AP274" s="5"/>
      <c r="AQ274" s="5"/>
    </row>
    <row r="275" spans="1:43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5"/>
      <c r="AI275" s="5"/>
      <c r="AJ275" s="5"/>
      <c r="AK275" s="5"/>
      <c r="AL275" s="5"/>
      <c r="AM275" s="5"/>
      <c r="AN275" s="5"/>
      <c r="AO275" s="5"/>
      <c r="AP275" s="5"/>
      <c r="AQ275" s="5"/>
    </row>
    <row r="276" spans="1:43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5"/>
      <c r="AI276" s="5"/>
      <c r="AJ276" s="5"/>
      <c r="AK276" s="5"/>
      <c r="AL276" s="5"/>
      <c r="AM276" s="5"/>
      <c r="AN276" s="5"/>
      <c r="AO276" s="5"/>
      <c r="AP276" s="5"/>
      <c r="AQ276" s="5"/>
    </row>
    <row r="277" spans="1:43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5"/>
      <c r="AI277" s="5"/>
      <c r="AJ277" s="5"/>
      <c r="AK277" s="5"/>
      <c r="AL277" s="5"/>
      <c r="AM277" s="5"/>
      <c r="AN277" s="5"/>
      <c r="AO277" s="5"/>
      <c r="AP277" s="5"/>
      <c r="AQ277" s="5"/>
    </row>
    <row r="278" spans="1:43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5"/>
      <c r="AI278" s="5"/>
      <c r="AJ278" s="5"/>
      <c r="AK278" s="5"/>
      <c r="AL278" s="5"/>
      <c r="AM278" s="5"/>
      <c r="AN278" s="5"/>
      <c r="AO278" s="5"/>
      <c r="AP278" s="5"/>
      <c r="AQ278" s="5"/>
    </row>
    <row r="279" spans="1:43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5"/>
      <c r="AI279" s="5"/>
      <c r="AJ279" s="5"/>
      <c r="AK279" s="5"/>
      <c r="AL279" s="5"/>
      <c r="AM279" s="5"/>
      <c r="AN279" s="5"/>
      <c r="AO279" s="5"/>
      <c r="AP279" s="5"/>
      <c r="AQ279" s="5"/>
    </row>
    <row r="280" spans="1:43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5"/>
      <c r="AI280" s="5"/>
      <c r="AJ280" s="5"/>
      <c r="AK280" s="5"/>
      <c r="AL280" s="5"/>
      <c r="AM280" s="5"/>
      <c r="AN280" s="5"/>
      <c r="AO280" s="5"/>
      <c r="AP280" s="5"/>
      <c r="AQ280" s="5"/>
    </row>
    <row r="281" spans="1:43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5"/>
      <c r="AI281" s="5"/>
      <c r="AJ281" s="5"/>
      <c r="AK281" s="5"/>
      <c r="AL281" s="5"/>
      <c r="AM281" s="5"/>
      <c r="AN281" s="5"/>
      <c r="AO281" s="5"/>
      <c r="AP281" s="5"/>
      <c r="AQ281" s="5"/>
    </row>
    <row r="282" spans="1:43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5"/>
      <c r="AI282" s="5"/>
      <c r="AJ282" s="5"/>
      <c r="AK282" s="5"/>
      <c r="AL282" s="5"/>
      <c r="AM282" s="5"/>
      <c r="AN282" s="5"/>
      <c r="AO282" s="5"/>
      <c r="AP282" s="5"/>
      <c r="AQ282" s="5"/>
    </row>
    <row r="283" spans="1:43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5"/>
      <c r="AI283" s="5"/>
      <c r="AJ283" s="5"/>
      <c r="AK283" s="5"/>
      <c r="AL283" s="5"/>
      <c r="AM283" s="5"/>
      <c r="AN283" s="5"/>
      <c r="AO283" s="5"/>
      <c r="AP283" s="5"/>
      <c r="AQ283" s="5"/>
    </row>
    <row r="284" spans="1:43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5"/>
      <c r="AI284" s="5"/>
      <c r="AJ284" s="5"/>
      <c r="AK284" s="5"/>
      <c r="AL284" s="5"/>
      <c r="AM284" s="5"/>
      <c r="AN284" s="5"/>
      <c r="AO284" s="5"/>
      <c r="AP284" s="5"/>
      <c r="AQ284" s="5"/>
    </row>
    <row r="285" spans="1:43" ht="15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</row>
    <row r="286" spans="1:43" ht="15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</row>
    <row r="287" spans="1:43" ht="15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</row>
    <row r="288" spans="1:43" ht="15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</row>
    <row r="289" spans="1:43" ht="15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</row>
    <row r="290" spans="1:43" ht="15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</row>
    <row r="291" spans="1:43" ht="15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</row>
    <row r="292" spans="1:43" ht="15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</row>
    <row r="293" spans="1:43" ht="15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</row>
    <row r="294" spans="1:43" ht="15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</row>
    <row r="295" spans="1:43" ht="15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</row>
    <row r="296" spans="1:43" ht="15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</row>
    <row r="297" spans="1:43" ht="15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</row>
    <row r="298" spans="1:43" ht="15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</row>
    <row r="299" spans="1:43" ht="15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</row>
    <row r="300" spans="1:43" ht="15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</row>
    <row r="301" spans="1:43" ht="15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</row>
    <row r="302" spans="1:43" ht="15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</row>
    <row r="303" spans="1:43" ht="15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</row>
    <row r="304" spans="1:43" ht="15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</row>
    <row r="305" spans="1:43" ht="15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</row>
    <row r="306" spans="1:43" ht="15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</row>
    <row r="307" spans="1:43" ht="15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</row>
    <row r="308" spans="1:43" ht="15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</row>
    <row r="309" spans="1:43" ht="15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</row>
    <row r="310" spans="1:43" ht="15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</row>
    <row r="311" spans="1:43" ht="15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</row>
    <row r="312" spans="1:43" ht="15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</row>
    <row r="313" spans="1:43" ht="15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</row>
    <row r="314" spans="1:43" ht="15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</row>
    <row r="315" spans="1:43" ht="15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</row>
    <row r="316" spans="1:43" ht="15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</row>
    <row r="317" spans="1:43" ht="15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</row>
    <row r="318" spans="1:43" ht="15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</row>
    <row r="319" spans="1:43" ht="15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</row>
    <row r="320" spans="1:43" ht="15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</row>
    <row r="321" spans="1:43" ht="15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</row>
    <row r="322" spans="1:43" ht="15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</row>
    <row r="323" spans="1:43" ht="15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</row>
    <row r="324" spans="1:43" ht="15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</row>
    <row r="325" spans="1:43" ht="15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</row>
    <row r="326" spans="1:43" ht="15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</row>
    <row r="327" spans="1:43" ht="15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</row>
    <row r="328" spans="1:43" ht="15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</row>
    <row r="329" spans="1:43" ht="15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</row>
    <row r="330" spans="1:43" ht="15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</row>
    <row r="331" spans="1:43" ht="15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</row>
    <row r="332" spans="1:43" ht="15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</row>
    <row r="333" spans="1:43" ht="15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</row>
    <row r="334" spans="1:43" ht="15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</row>
    <row r="335" spans="1:43" ht="15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</row>
    <row r="336" spans="1:43" ht="15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</row>
    <row r="337" spans="1:43" ht="15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</row>
    <row r="338" spans="1:43" ht="15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</row>
    <row r="339" spans="1:43" ht="15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</row>
    <row r="340" spans="1:43" ht="15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</row>
    <row r="341" spans="1:43" ht="15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</row>
    <row r="342" spans="1:43" ht="15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</row>
    <row r="343" spans="1:43" ht="15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</row>
    <row r="344" spans="1:43" ht="15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</row>
    <row r="345" spans="1:43" ht="15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</row>
    <row r="346" spans="1:43" ht="15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</row>
    <row r="347" spans="1:43" ht="15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</row>
    <row r="348" spans="1:43" ht="15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</row>
    <row r="349" spans="1:43" ht="15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</row>
    <row r="350" spans="1:43" ht="15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</row>
    <row r="351" spans="1:43" ht="15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</row>
    <row r="352" spans="1:43" ht="15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</row>
    <row r="353" spans="1:43" ht="15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</row>
    <row r="354" spans="1:43" ht="15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</row>
    <row r="355" spans="1:43" ht="15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</row>
    <row r="356" spans="1:43" ht="15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</row>
    <row r="357" spans="1:43" ht="15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</row>
    <row r="358" spans="1:43" ht="15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</row>
    <row r="359" spans="1:43" ht="15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</row>
    <row r="360" spans="1:43" ht="15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</row>
    <row r="361" spans="1:43" ht="15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</row>
    <row r="362" spans="1:43" ht="15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</row>
    <row r="363" spans="1:43" ht="15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</row>
    <row r="364" spans="1:43" ht="15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</row>
    <row r="365" spans="1:43" ht="15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</row>
    <row r="366" spans="1:43" ht="15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</row>
    <row r="367" spans="1:43" ht="15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</row>
    <row r="368" spans="1:43" ht="15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</row>
    <row r="369" spans="1:43" ht="15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</row>
    <row r="370" spans="1:43" ht="15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</row>
    <row r="371" spans="1:43" ht="15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</row>
    <row r="372" spans="1:43" ht="15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</row>
    <row r="373" spans="1:43" ht="15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</row>
    <row r="374" spans="1:43" ht="15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</row>
    <row r="375" spans="1:43" ht="15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</row>
    <row r="376" spans="1:43" ht="15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</row>
    <row r="377" spans="1:43" ht="15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</row>
    <row r="378" spans="1:43" ht="15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</row>
    <row r="379" spans="1:43" ht="15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</row>
    <row r="380" spans="1:43" ht="15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</row>
    <row r="381" spans="1:43" ht="15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</row>
    <row r="382" spans="1:43" ht="15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</row>
    <row r="383" spans="1:43" ht="15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</row>
    <row r="384" spans="1:43" ht="15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</row>
    <row r="385" spans="1:43" ht="15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</row>
    <row r="386" spans="1:43" ht="15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</row>
    <row r="387" spans="1:43" ht="15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</row>
    <row r="388" spans="1:43" ht="15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</row>
    <row r="389" spans="1:43" ht="15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</row>
    <row r="390" spans="1:43" ht="15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</row>
    <row r="391" spans="1:43" ht="15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</row>
    <row r="392" spans="1:43" ht="15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</row>
    <row r="393" spans="1:43" ht="15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</row>
    <row r="394" spans="1:43" ht="15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</row>
    <row r="395" spans="1:43" ht="15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</row>
    <row r="396" spans="1:43" ht="15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</row>
    <row r="397" spans="1:43" ht="15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</row>
    <row r="398" spans="1:43" ht="15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</row>
    <row r="399" spans="1:43" ht="15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</row>
    <row r="400" spans="1:43" ht="15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</row>
    <row r="401" spans="1:43" ht="15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</row>
    <row r="402" spans="1:43" ht="15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</row>
    <row r="403" spans="1:43" ht="15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</row>
    <row r="404" spans="1:43" ht="15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</row>
    <row r="405" spans="1:43" ht="15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</row>
    <row r="406" spans="1:43" ht="15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</row>
    <row r="407" spans="1:43" ht="15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</row>
    <row r="408" spans="1:43" ht="15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</row>
    <row r="409" spans="1:43" ht="15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</row>
    <row r="410" spans="1:43" ht="15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</row>
    <row r="411" spans="1:43" ht="15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</row>
    <row r="412" spans="1:43" ht="15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</row>
    <row r="413" spans="1:43" ht="15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</row>
    <row r="414" spans="1:43" ht="15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</row>
    <row r="415" spans="1:43" ht="15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</row>
    <row r="416" spans="1:43" ht="15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</row>
    <row r="417" spans="1:43" ht="15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</row>
    <row r="418" spans="1:43" ht="15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</row>
    <row r="419" spans="1:43" ht="15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</row>
    <row r="420" spans="1:43" ht="15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</row>
    <row r="421" spans="1:43" ht="15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</row>
    <row r="422" spans="1:43" ht="15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</row>
    <row r="423" spans="1:43" ht="15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</row>
    <row r="424" spans="1:43" ht="15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</row>
    <row r="425" spans="1:43" ht="15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</row>
    <row r="426" spans="1:43" ht="15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</row>
    <row r="427" spans="1:43" ht="15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</row>
    <row r="428" spans="1:43" ht="15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</row>
    <row r="429" spans="1:43" ht="15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</row>
    <row r="430" spans="1:43" ht="15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</row>
    <row r="431" spans="1:43" ht="15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</row>
    <row r="432" spans="1:43" ht="15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</row>
    <row r="433" spans="1:43" ht="15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</row>
    <row r="434" spans="1:43" ht="15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</row>
    <row r="435" spans="1:43" ht="15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</row>
    <row r="436" spans="1:43" ht="15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</row>
    <row r="437" spans="1:43" ht="15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</row>
    <row r="438" spans="1:43" ht="15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</row>
    <row r="439" spans="1:43" ht="15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</row>
    <row r="440" spans="1:43" ht="15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</row>
    <row r="441" spans="1:43" ht="15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</row>
    <row r="442" spans="1:43" ht="15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</row>
    <row r="443" spans="1:43" ht="15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</row>
    <row r="444" spans="1:43" ht="15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</row>
    <row r="445" spans="1:43" ht="15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</row>
    <row r="446" spans="1:43" ht="15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</row>
    <row r="447" spans="1:43" ht="15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</row>
    <row r="448" spans="1:43" ht="15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</row>
    <row r="449" spans="1:43" ht="15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</row>
    <row r="450" spans="1:43" ht="15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</row>
    <row r="451" spans="1:43" ht="15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</row>
    <row r="452" spans="1:43" ht="15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</row>
    <row r="453" spans="1:43" ht="15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</row>
    <row r="454" spans="1:43" ht="15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</row>
    <row r="455" spans="1:43" ht="15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</row>
    <row r="456" spans="1:43" ht="15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</row>
    <row r="457" spans="1:43" ht="15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</row>
    <row r="458" spans="1:43" ht="15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</row>
    <row r="459" spans="1:43" ht="15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</row>
    <row r="460" spans="1:43" ht="15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</row>
    <row r="461" spans="1:43" ht="15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</row>
    <row r="462" spans="1:43" ht="15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</row>
    <row r="463" spans="1:43" ht="15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</row>
    <row r="464" spans="1:43" ht="15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</row>
    <row r="465" spans="1:43" ht="15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</row>
    <row r="466" spans="1:43" ht="15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</row>
    <row r="467" spans="1:43" ht="15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</row>
    <row r="468" spans="1:43" ht="15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</row>
    <row r="469" spans="1:43" ht="15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</row>
    <row r="470" spans="1:43" ht="15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</row>
    <row r="471" spans="1:43" ht="15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</row>
    <row r="472" spans="1:43" ht="15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</row>
    <row r="473" spans="1:43" ht="15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</row>
    <row r="474" spans="1:43" ht="15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</row>
    <row r="475" spans="1:43" ht="15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</row>
    <row r="476" spans="1:43" ht="15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</row>
    <row r="477" spans="1:43" ht="15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</row>
    <row r="478" spans="1:43" ht="15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</row>
    <row r="479" spans="1:43" ht="15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</row>
    <row r="480" spans="1:43" ht="15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</row>
    <row r="481" spans="1:43" ht="15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</row>
    <row r="482" spans="1:43" ht="15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</row>
    <row r="483" spans="1:43" ht="15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</row>
    <row r="484" spans="1:43" ht="15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</row>
    <row r="485" spans="1:43" ht="15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</row>
    <row r="486" spans="1:43" ht="15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</row>
    <row r="487" spans="1:43" ht="15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</row>
    <row r="488" spans="1:43" ht="15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</row>
    <row r="489" spans="1:43" ht="15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</row>
    <row r="490" spans="1:43" ht="15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</row>
    <row r="491" spans="1:43" ht="15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</row>
    <row r="492" spans="1:43" ht="15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</row>
    <row r="493" spans="1:43" ht="15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</row>
    <row r="494" spans="1:43" ht="15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</row>
    <row r="495" spans="1:43" ht="15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</row>
    <row r="496" spans="1:43" ht="15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</row>
    <row r="497" spans="1:43" ht="15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</row>
    <row r="498" spans="1:43" ht="15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</row>
    <row r="499" spans="1:43" ht="15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</row>
    <row r="500" spans="1:43" ht="15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</row>
    <row r="501" spans="1:43" ht="15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</row>
    <row r="502" spans="1:43" ht="15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</row>
    <row r="503" spans="1:43" ht="15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</row>
    <row r="504" spans="1:43" ht="15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</row>
    <row r="505" spans="1:43" ht="15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</row>
    <row r="506" spans="1:43" ht="15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</row>
    <row r="507" spans="1:43" ht="15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</row>
    <row r="508" spans="1:43" ht="15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</row>
    <row r="509" spans="1:43" ht="15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</row>
    <row r="510" spans="1:43" ht="15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</row>
    <row r="511" spans="1:43" ht="15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</row>
    <row r="512" spans="1:43" ht="15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</row>
    <row r="513" spans="1:43" ht="15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</row>
    <row r="514" spans="1:43" ht="15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</row>
    <row r="515" spans="1:43" ht="15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</row>
    <row r="516" spans="1:43" ht="15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</row>
    <row r="517" spans="1:43" ht="15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</row>
    <row r="518" spans="1:43" ht="15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</row>
    <row r="519" spans="1:43" ht="15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</row>
    <row r="520" spans="1:43" ht="15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</row>
    <row r="521" spans="1:43" ht="15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</row>
    <row r="522" spans="1:43" ht="15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</row>
    <row r="523" spans="1:43" ht="15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</row>
    <row r="524" spans="1:43" ht="15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</row>
    <row r="525" spans="1:43" ht="15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</row>
    <row r="526" spans="1:43" ht="15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</row>
    <row r="527" spans="1:43" ht="15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</row>
    <row r="528" spans="1:43" ht="15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</row>
    <row r="529" spans="1:43" ht="15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</row>
    <row r="530" spans="1:43" ht="15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</row>
    <row r="531" spans="1:43" ht="15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</row>
    <row r="532" spans="1:43" ht="15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</row>
    <row r="533" spans="1:43" ht="15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</row>
    <row r="534" spans="1:43" ht="15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</row>
    <row r="535" spans="1:43" ht="15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</row>
    <row r="536" spans="1:43" ht="15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</row>
    <row r="537" spans="1:43" ht="15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</row>
    <row r="538" spans="1:43" ht="15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</row>
    <row r="539" spans="1:43" ht="15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</row>
    <row r="540" spans="1:43" ht="15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</row>
    <row r="541" spans="1:43" ht="15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</row>
    <row r="542" spans="1:43" ht="15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</row>
    <row r="543" spans="1:43" ht="15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</row>
    <row r="544" spans="1:43" ht="15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</row>
    <row r="545" spans="1:43" ht="15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</row>
    <row r="546" spans="1:43" ht="15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</row>
    <row r="547" spans="1:43" ht="15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</row>
    <row r="548" spans="1:43" ht="15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</row>
    <row r="549" spans="1:43" ht="15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</row>
    <row r="550" spans="1:43" ht="15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</row>
    <row r="551" spans="1:43" ht="15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</row>
    <row r="552" spans="1:43" ht="15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</row>
    <row r="553" spans="1:43" ht="15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</row>
    <row r="554" spans="1:43" ht="15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</row>
    <row r="555" spans="1:43" ht="15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</row>
    <row r="556" spans="1:43" ht="15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</row>
    <row r="557" spans="1:43" ht="15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</row>
    <row r="558" spans="1:43" ht="15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</row>
    <row r="559" spans="1:43" ht="15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</row>
    <row r="560" spans="1:43" ht="15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</row>
    <row r="561" spans="1:43" ht="15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</row>
    <row r="562" spans="1:43" ht="15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</row>
    <row r="563" spans="1:43" ht="15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</row>
    <row r="564" spans="1:43" ht="15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</row>
    <row r="565" spans="1:43" ht="15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</row>
    <row r="566" spans="1:43" ht="15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</row>
    <row r="567" spans="1:43" ht="15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</row>
    <row r="568" spans="1:43" ht="15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</row>
    <row r="569" spans="1:43" ht="15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</row>
    <row r="570" spans="1:43" ht="15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</row>
    <row r="571" spans="1:43" ht="15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</row>
    <row r="572" spans="1:43" ht="15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</row>
    <row r="573" spans="1:43" ht="15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</row>
    <row r="574" spans="1:43" ht="15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</row>
    <row r="575" spans="1:43" ht="15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</row>
    <row r="576" spans="1:43" ht="15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</row>
    <row r="577" spans="1:43" ht="15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</row>
    <row r="578" spans="1:43" ht="15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</row>
    <row r="579" spans="1:43" ht="15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</row>
    <row r="580" spans="1:43" ht="15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</row>
    <row r="581" spans="1:43" ht="15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</row>
    <row r="582" spans="1:43" ht="15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</row>
    <row r="583" spans="1:43" ht="15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</row>
    <row r="584" spans="1:43" ht="15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</row>
    <row r="585" spans="1:43" ht="15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</row>
    <row r="586" spans="1:43" ht="15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</row>
    <row r="587" spans="1:43" ht="15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</row>
    <row r="588" spans="1:43" ht="15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</row>
    <row r="589" spans="1:43" ht="15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</row>
    <row r="590" spans="1:43" ht="15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</row>
    <row r="591" spans="1:43" ht="15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</row>
    <row r="592" spans="1:43" ht="15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</row>
    <row r="593" spans="1:43" ht="15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</row>
    <row r="594" spans="1:43" ht="15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</row>
    <row r="595" spans="1:43" ht="15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</row>
    <row r="596" spans="1:43" ht="15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</row>
    <row r="597" spans="1:43" ht="15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</row>
    <row r="598" spans="1:43" ht="15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</row>
    <row r="599" spans="1:43" ht="15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</row>
    <row r="600" spans="1:43" ht="15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</row>
    <row r="601" spans="1:43" ht="15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</row>
    <row r="602" spans="1:43" ht="15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</row>
    <row r="603" spans="1:43" ht="15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</row>
    <row r="604" spans="1:43" ht="15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</row>
    <row r="605" spans="1:43" ht="15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</row>
    <row r="606" spans="1:43" ht="15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</row>
    <row r="607" spans="1:43" ht="15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</row>
    <row r="608" spans="1:43" ht="15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</row>
    <row r="609" spans="1:43" ht="15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</row>
    <row r="610" spans="1:43" ht="15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</row>
    <row r="611" spans="1:43" ht="15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</row>
    <row r="612" spans="1:43" ht="15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</row>
    <row r="613" spans="1:43" ht="15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</row>
    <row r="614" spans="1:43" ht="15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</row>
    <row r="615" spans="1:43" ht="15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</row>
    <row r="616" spans="1:43" ht="15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</row>
    <row r="617" spans="1:43" ht="15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</row>
    <row r="618" spans="1:43" ht="15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</row>
    <row r="619" spans="1:43" ht="15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</row>
    <row r="620" spans="1:43" ht="15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</row>
    <row r="621" spans="1:43" ht="15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</row>
    <row r="622" spans="1:43" ht="15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</row>
    <row r="623" spans="1:43" ht="15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</row>
    <row r="624" spans="1:43" ht="15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</row>
    <row r="625" spans="1:43" ht="15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</row>
    <row r="626" spans="1:43" ht="15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</row>
    <row r="627" spans="1:43" ht="15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</row>
    <row r="628" spans="1:43" ht="15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</row>
    <row r="629" spans="1:43" ht="15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</row>
    <row r="630" spans="1:43" ht="15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</row>
    <row r="631" spans="1:43" ht="15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</row>
    <row r="632" spans="1:43" ht="15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</row>
    <row r="633" spans="1:43" ht="15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</row>
    <row r="634" spans="1:43" ht="15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</row>
    <row r="635" spans="1:43" ht="15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</row>
    <row r="636" spans="1:43" ht="15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</row>
    <row r="637" spans="1:43" ht="15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</row>
    <row r="638" spans="1:43" ht="15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</row>
    <row r="639" spans="1:43" ht="15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</row>
    <row r="640" spans="1:43" ht="15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</row>
    <row r="641" spans="1:43" ht="15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</row>
    <row r="642" spans="1:43" ht="15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</row>
    <row r="643" spans="1:43" ht="15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</row>
    <row r="644" spans="1:43" ht="15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</row>
    <row r="645" spans="1:43" ht="15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</row>
    <row r="646" spans="1:43" ht="15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</row>
    <row r="647" spans="1:43" ht="15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</row>
    <row r="648" spans="1:43" ht="15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</row>
    <row r="649" spans="1:43" ht="15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</row>
    <row r="650" spans="1:43" ht="15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</row>
    <row r="651" spans="1:43" ht="15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</row>
    <row r="652" spans="1:43" ht="15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</row>
    <row r="653" spans="1:43" ht="15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</row>
    <row r="654" spans="1:43" ht="15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</row>
    <row r="655" spans="1:43" ht="15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</row>
    <row r="656" spans="1:43" ht="15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</row>
    <row r="657" spans="1:43" ht="15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</row>
    <row r="658" spans="1:43" ht="15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</row>
    <row r="659" spans="1:43" ht="15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</row>
    <row r="660" spans="1:43" ht="15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</row>
    <row r="661" spans="1:43" ht="15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</row>
    <row r="662" spans="1:43" ht="15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</row>
    <row r="663" spans="1:43" ht="15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</row>
    <row r="664" spans="1:43" ht="15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</row>
    <row r="665" spans="1:43" ht="15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</row>
    <row r="666" spans="1:43" ht="15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</row>
    <row r="667" spans="1:43" ht="15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</row>
    <row r="668" spans="1:43" ht="15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</row>
    <row r="669" spans="1:43" ht="15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</row>
    <row r="670" spans="1:43" ht="15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</row>
    <row r="671" spans="1:43" ht="15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</row>
    <row r="672" spans="1:43" ht="15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</row>
    <row r="673" spans="1:43" ht="15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</row>
    <row r="674" spans="1:43" ht="15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</row>
    <row r="675" spans="1:43" ht="15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</row>
    <row r="676" spans="1:43" ht="15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</row>
    <row r="677" spans="1:43" ht="15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</row>
    <row r="678" spans="1:43" ht="15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</row>
    <row r="679" spans="1:43" ht="15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</row>
    <row r="680" spans="1:43" ht="15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</row>
    <row r="681" spans="1:43" ht="15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</row>
    <row r="682" spans="1:43" ht="15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</row>
    <row r="683" spans="1:43" ht="15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</row>
    <row r="684" spans="1:43" ht="15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</row>
    <row r="685" spans="1:43" ht="15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</row>
    <row r="686" spans="1:43" ht="15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</row>
    <row r="687" spans="1:43" ht="15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</row>
    <row r="688" spans="1:43" ht="15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</row>
    <row r="689" spans="1:43" ht="15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</row>
    <row r="690" spans="1:43" ht="15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</row>
    <row r="691" spans="1:43" ht="15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</row>
    <row r="692" spans="1:43" ht="15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</row>
    <row r="693" spans="1:43" ht="15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</row>
    <row r="694" spans="1:43" ht="15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</row>
    <row r="695" spans="1:43" ht="15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</row>
    <row r="696" spans="1:43" ht="15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</row>
    <row r="697" spans="1:43" ht="15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</row>
    <row r="698" spans="1:43" ht="15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</row>
    <row r="699" spans="1:43" ht="15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</row>
    <row r="700" spans="1:43" ht="15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</row>
    <row r="701" spans="1:43" ht="15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</row>
    <row r="702" spans="1:43" ht="15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</row>
    <row r="703" spans="1:43" ht="15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</row>
    <row r="704" spans="1:43" ht="15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</row>
    <row r="705" spans="1:43" ht="15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</row>
    <row r="706" spans="1:43" ht="15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</row>
    <row r="707" spans="1:43" ht="15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</row>
    <row r="708" spans="1:43" ht="15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</row>
    <row r="709" spans="1:43" ht="15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</row>
    <row r="710" spans="1:43" ht="15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</row>
    <row r="711" spans="1:43" ht="15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</row>
    <row r="712" spans="1:43" ht="15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</row>
    <row r="713" spans="1:43" ht="15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</row>
    <row r="714" spans="1:43" ht="15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</row>
    <row r="715" spans="1:43" ht="15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</row>
    <row r="716" spans="1:43" ht="15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</row>
    <row r="717" spans="1:43" ht="15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</row>
    <row r="718" spans="1:43" ht="15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</row>
    <row r="719" spans="1:43" ht="15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</row>
    <row r="720" spans="1:43" ht="15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</row>
    <row r="721" spans="1:43" ht="15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</row>
    <row r="722" spans="1:43" ht="15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</row>
    <row r="723" spans="1:43" ht="15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</row>
    <row r="724" spans="1:43" ht="15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</row>
    <row r="725" spans="1:43" ht="15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</row>
    <row r="726" spans="1:43" ht="15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</row>
    <row r="727" spans="1:43" ht="15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</row>
    <row r="728" spans="1:43" ht="15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</row>
    <row r="729" spans="1:43" ht="15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</row>
    <row r="730" spans="1:43" ht="15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</row>
    <row r="731" spans="1:43" ht="15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</row>
    <row r="732" spans="1:43" ht="15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</row>
    <row r="733" spans="1:43" ht="15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</row>
    <row r="734" spans="1:43" ht="15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</row>
    <row r="735" spans="1:43" ht="15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</row>
    <row r="736" spans="1:43" ht="15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</row>
    <row r="737" spans="1:43" ht="15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</row>
    <row r="738" spans="1:43" ht="15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</row>
    <row r="739" spans="1:43" ht="15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</row>
    <row r="740" spans="1:43" ht="15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</row>
    <row r="741" spans="1:43" ht="15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</row>
    <row r="742" spans="1:43" ht="15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</row>
    <row r="743" spans="1:43" ht="15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</row>
    <row r="744" spans="1:43" ht="15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</row>
    <row r="745" spans="1:43" ht="15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</row>
    <row r="746" spans="1:43" ht="15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</row>
    <row r="747" spans="1:43" ht="15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</row>
    <row r="748" spans="1:43" ht="15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</row>
    <row r="749" spans="1:43" ht="15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</row>
    <row r="750" spans="1:43" ht="15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</row>
    <row r="751" spans="1:43" ht="15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</row>
    <row r="752" spans="1:43" ht="15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</row>
    <row r="753" spans="1:43" ht="15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</row>
    <row r="754" spans="1:43" ht="15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</row>
    <row r="755" spans="1:43" ht="15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</row>
    <row r="756" spans="1:43" ht="15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</row>
    <row r="757" spans="1:43" ht="15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</row>
    <row r="758" spans="1:43" ht="15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</row>
    <row r="759" spans="1:43" ht="15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</row>
    <row r="760" spans="1:43" ht="15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</row>
    <row r="761" spans="1:43" ht="15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</row>
    <row r="762" spans="1:43" ht="15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</row>
    <row r="763" spans="1:43" ht="15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</row>
    <row r="764" spans="1:43" ht="15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</row>
    <row r="765" spans="1:43" ht="15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</row>
    <row r="766" spans="1:43" ht="15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</row>
    <row r="767" spans="1:43" ht="15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</row>
    <row r="768" spans="1:43" ht="15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</row>
    <row r="769" spans="1:43" ht="15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</row>
    <row r="770" spans="1:43" ht="15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</row>
    <row r="771" spans="1:43" ht="15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</row>
    <row r="772" spans="1:43" ht="15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</row>
    <row r="773" spans="1:43" ht="15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</row>
    <row r="774" spans="1:43" ht="15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</row>
    <row r="775" spans="1:43" ht="15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</row>
    <row r="776" spans="1:43" ht="15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</row>
    <row r="777" spans="1:43" ht="15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</row>
    <row r="778" spans="1:43" ht="15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</row>
    <row r="779" spans="1:43" ht="15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</row>
    <row r="780" spans="1:43" ht="15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</row>
    <row r="781" spans="1:43" ht="15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</row>
    <row r="782" spans="1:43" ht="15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</row>
    <row r="783" spans="1:43" ht="15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</row>
    <row r="784" spans="1:43" ht="15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</row>
    <row r="785" spans="1:43" ht="15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</row>
    <row r="786" spans="1:43" ht="15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</row>
    <row r="787" spans="1:43" ht="15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</row>
    <row r="788" spans="1:43" ht="15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</row>
    <row r="789" spans="1:43" ht="15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</row>
    <row r="790" spans="1:43" ht="15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</row>
    <row r="791" spans="1:43" ht="15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</row>
    <row r="792" spans="1:43" ht="15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</row>
    <row r="793" spans="1:43" ht="15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</row>
    <row r="794" spans="1:43" ht="15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</row>
    <row r="795" spans="1:43" ht="15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</row>
    <row r="796" spans="1:43" ht="15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</row>
    <row r="797" spans="1:43" ht="15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</row>
    <row r="798" spans="1:43" ht="15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</row>
    <row r="799" spans="1:43" ht="15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</row>
    <row r="800" spans="1:43" ht="15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</row>
    <row r="801" spans="1:43" ht="15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</row>
    <row r="802" spans="1:43" ht="15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</row>
    <row r="803" spans="1:43" ht="15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</row>
    <row r="804" spans="1:43" ht="15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</row>
    <row r="805" spans="1:43" ht="15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</row>
    <row r="806" spans="1:43" ht="15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</row>
    <row r="807" spans="1:43" ht="15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</row>
    <row r="808" spans="1:43" ht="15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</row>
    <row r="809" spans="1:43" ht="15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</row>
    <row r="810" spans="1:43" ht="15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</row>
    <row r="811" spans="1:43" ht="15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</row>
    <row r="812" spans="1:43" ht="15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</row>
    <row r="813" spans="1:43" ht="15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</row>
    <row r="814" spans="1:43" ht="15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</row>
    <row r="815" spans="1:43" ht="15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</row>
    <row r="816" spans="1:43" ht="15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</row>
    <row r="817" spans="1:43" ht="15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</row>
    <row r="818" spans="1:43" ht="15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</row>
    <row r="819" spans="1:43" ht="15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</row>
    <row r="820" spans="1:43" ht="15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</row>
    <row r="821" spans="1:43" ht="15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</row>
    <row r="822" spans="1:43" ht="15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</row>
    <row r="823" spans="1:43" ht="15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</row>
    <row r="824" spans="1:43" ht="15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</row>
    <row r="825" spans="1:43" ht="15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</row>
    <row r="826" spans="1:43" ht="15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</row>
    <row r="827" spans="1:43" ht="15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</row>
    <row r="828" spans="1:43" ht="15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</row>
    <row r="829" spans="1:43" ht="15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</row>
    <row r="830" spans="1:43" ht="15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</row>
    <row r="831" spans="1:43" ht="15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</row>
    <row r="832" spans="1:43" ht="15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</row>
    <row r="833" spans="1:43" ht="15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</row>
    <row r="834" spans="1:43" ht="15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</row>
    <row r="835" spans="1:43" ht="15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</row>
    <row r="836" spans="1:43" ht="15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</row>
    <row r="837" spans="1:43" ht="15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</row>
    <row r="838" spans="1:43" ht="15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</row>
    <row r="839" spans="1:43" ht="15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</row>
    <row r="840" spans="1:43" ht="15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</row>
    <row r="841" spans="1:43" ht="15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</row>
    <row r="842" spans="1:43" ht="15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</row>
    <row r="843" spans="1:43" ht="15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</row>
    <row r="844" spans="1:43" ht="15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</row>
    <row r="845" spans="1:43" ht="15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</row>
    <row r="846" spans="1:43" ht="15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</row>
    <row r="847" spans="1:43" ht="15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</row>
    <row r="848" spans="1:43" ht="15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</row>
    <row r="849" spans="1:43" ht="15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</row>
    <row r="850" spans="1:43" ht="15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</row>
    <row r="851" spans="1:43" ht="15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</row>
    <row r="852" spans="1:43" ht="15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</row>
    <row r="853" spans="1:43" ht="15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</row>
    <row r="854" spans="1:43" ht="15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</row>
    <row r="855" spans="1:43" ht="15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</row>
    <row r="856" spans="1:43" ht="15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</row>
    <row r="857" spans="1:43" ht="15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</row>
    <row r="858" spans="1:43" ht="15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</row>
    <row r="859" spans="1:43" ht="15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</row>
    <row r="860" spans="1:43" ht="15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</row>
    <row r="861" spans="1:43" ht="15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</row>
    <row r="862" spans="1:43" ht="15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</row>
    <row r="863" spans="1:43" ht="15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</row>
    <row r="864" spans="1:43" ht="15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</row>
    <row r="865" spans="1:43" ht="15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</row>
    <row r="866" spans="1:43" ht="15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</row>
    <row r="867" spans="1:43" ht="15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</row>
    <row r="868" spans="1:43" ht="15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</row>
    <row r="869" spans="1:43" ht="15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</row>
    <row r="870" spans="1:43" ht="15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</row>
    <row r="871" spans="1:43" ht="15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</row>
    <row r="872" spans="1:43" ht="15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</row>
    <row r="873" spans="1:43" ht="15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</row>
    <row r="874" spans="1:43" ht="15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</row>
    <row r="875" spans="1:43" ht="15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</row>
    <row r="876" spans="1:43" ht="15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</row>
    <row r="877" spans="1:43" ht="15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</row>
    <row r="878" spans="1:43" ht="15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</row>
    <row r="879" spans="1:43" ht="15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</row>
    <row r="880" spans="1:43" ht="15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</row>
    <row r="881" spans="1:43" ht="15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</row>
    <row r="882" spans="1:43" ht="15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</row>
    <row r="883" spans="1:43" ht="15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</row>
    <row r="884" spans="1:43" ht="15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</row>
    <row r="885" spans="1:43" ht="15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</row>
    <row r="886" spans="1:43" ht="15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</row>
    <row r="887" spans="1:43" ht="15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</row>
    <row r="888" spans="1:43" ht="15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</row>
    <row r="889" spans="1:43" ht="15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</row>
    <row r="890" spans="1:43" ht="15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</row>
    <row r="891" spans="1:43" ht="15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</row>
    <row r="892" spans="1:43" ht="15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</row>
    <row r="893" spans="1:43" ht="15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</row>
    <row r="894" spans="1:43" ht="15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</row>
    <row r="895" spans="1:43" ht="15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</row>
    <row r="896" spans="1:43" ht="15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</row>
    <row r="897" spans="1:43" ht="15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</row>
    <row r="898" spans="1:43" ht="15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</row>
    <row r="899" spans="1:43" ht="15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</row>
    <row r="900" spans="1:43" ht="15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</row>
    <row r="901" spans="1:43" ht="15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</row>
    <row r="902" spans="1:43" ht="15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</row>
    <row r="903" spans="1:43" ht="15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</row>
    <row r="904" spans="1:43" ht="15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</row>
    <row r="905" spans="1:43" ht="15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</row>
    <row r="906" spans="1:43" ht="15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</row>
    <row r="907" spans="1:43" ht="15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</row>
    <row r="908" spans="1:43" ht="15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</row>
    <row r="909" spans="1:43" ht="15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</row>
    <row r="910" spans="1:43" ht="15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</row>
    <row r="911" spans="1:43" ht="15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</row>
    <row r="912" spans="1:43" ht="15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</row>
    <row r="913" spans="1:43" ht="15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</row>
    <row r="914" spans="1:43" ht="15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</row>
    <row r="915" spans="1:43" ht="15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</row>
    <row r="916" spans="1:43" ht="15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</row>
    <row r="917" spans="1:43" ht="15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</row>
    <row r="918" spans="1:43" ht="15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</row>
    <row r="919" spans="1:43" ht="15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</row>
    <row r="920" spans="1:43" ht="15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</row>
    <row r="921" spans="1:43" ht="15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</row>
    <row r="922" spans="1:43" ht="15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</row>
    <row r="923" spans="1:43" ht="15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</row>
    <row r="924" spans="1:43" ht="15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</row>
    <row r="925" spans="1:43" ht="15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</row>
    <row r="926" spans="1:43" ht="15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</row>
    <row r="927" spans="1:43" ht="15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</row>
    <row r="928" spans="1:43" ht="15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</row>
    <row r="929" spans="1:43" ht="15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</row>
    <row r="930" spans="1:43" ht="15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</row>
    <row r="931" spans="1:43" ht="15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</row>
    <row r="932" spans="1:43" ht="15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</row>
    <row r="933" spans="1:43" ht="15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</row>
    <row r="934" spans="1:43" ht="15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</row>
    <row r="935" spans="1:43" ht="15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</row>
    <row r="936" spans="1:43" ht="15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</row>
    <row r="937" spans="1:43" ht="15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</row>
    <row r="938" spans="1:43" ht="15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</row>
    <row r="939" spans="1:43" ht="15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</row>
    <row r="940" spans="1:43" ht="15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</row>
    <row r="941" spans="1:43" ht="15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</row>
    <row r="942" spans="1:43" ht="15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</row>
    <row r="943" spans="1:43" ht="15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</row>
    <row r="944" spans="1:43" ht="15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</row>
    <row r="945" spans="1:43" ht="15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</row>
    <row r="946" spans="1:43" ht="15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</row>
    <row r="947" spans="1:43" ht="15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</row>
    <row r="948" spans="1:43" ht="15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</row>
    <row r="949" spans="1:43" ht="15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</row>
    <row r="950" spans="1:43" ht="15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</row>
    <row r="951" spans="1:43" ht="15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</row>
    <row r="952" spans="1:43" ht="15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</row>
    <row r="953" spans="1:43" ht="15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</row>
    <row r="954" spans="1:43" ht="15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</row>
    <row r="955" spans="1:43" ht="15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</row>
    <row r="956" spans="1:43" ht="15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</row>
    <row r="957" spans="1:43" ht="15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</row>
    <row r="958" spans="1:43" ht="15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</row>
    <row r="959" spans="1:43" ht="15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</row>
    <row r="960" spans="1:43" ht="15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</row>
    <row r="961" spans="1:43" ht="15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</row>
    <row r="962" spans="1:43" ht="15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</row>
    <row r="963" spans="1:43" ht="15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</row>
    <row r="964" spans="1:43" ht="15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</row>
    <row r="965" spans="1:43" ht="15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</row>
    <row r="966" spans="1:43" ht="15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</row>
    <row r="967" spans="1:43" ht="15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</row>
    <row r="968" spans="1:43" ht="15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</row>
    <row r="969" spans="1:43" ht="15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</row>
    <row r="970" spans="1:43" ht="15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</row>
    <row r="971" spans="1:43" ht="15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</row>
    <row r="972" spans="1:43" ht="15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</row>
    <row r="973" spans="1:43" ht="15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</row>
    <row r="974" spans="1:43" ht="15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</row>
    <row r="975" spans="1:43" ht="15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</row>
    <row r="976" spans="1:43" ht="15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</row>
    <row r="977" spans="1:43" ht="15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</row>
    <row r="978" spans="1:43" ht="15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</row>
    <row r="979" spans="1:43" ht="15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</row>
    <row r="980" spans="1:43" ht="15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</row>
    <row r="981" spans="1:43" ht="15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</row>
    <row r="982" spans="1:43" ht="15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</row>
    <row r="983" spans="1:43" ht="15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</row>
    <row r="984" spans="1:43" ht="15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</row>
    <row r="985" spans="1:43" ht="15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</row>
    <row r="986" spans="1:43" ht="15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</row>
    <row r="987" spans="1:43" ht="15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</row>
    <row r="988" spans="1:43" ht="15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</row>
    <row r="989" spans="1:43" ht="15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</row>
    <row r="990" spans="1:43" ht="15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</row>
    <row r="991" spans="1:43" ht="15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</row>
    <row r="992" spans="1:43" ht="15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</row>
    <row r="993" spans="1:43" ht="15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</row>
    <row r="994" spans="1:43" ht="15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</row>
    <row r="995" spans="1:43" ht="15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</row>
    <row r="996" spans="1:43" ht="15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</row>
    <row r="997" spans="1:43" ht="15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</row>
    <row r="998" spans="1:43" ht="15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</row>
    <row r="999" spans="1:43" ht="15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</row>
    <row r="1000" spans="1:43" ht="15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</row>
    <row r="1001" spans="1:43" ht="15.75" customHeight="1" x14ac:dyDescent="0.2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</row>
    <row r="1002" spans="1:43" ht="15.75" customHeight="1" x14ac:dyDescent="0.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</row>
    <row r="1003" spans="1:43" ht="15.75" customHeight="1" x14ac:dyDescent="0.2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</row>
    <row r="1004" spans="1:43" ht="15.75" customHeight="1" x14ac:dyDescent="0.2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</row>
    <row r="1005" spans="1:43" ht="15.75" customHeight="1" x14ac:dyDescent="0.2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</row>
    <row r="1006" spans="1:43" ht="15.75" customHeight="1" x14ac:dyDescent="0.2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</row>
    <row r="1007" spans="1:43" ht="15.75" customHeight="1" x14ac:dyDescent="0.2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</row>
    <row r="1008" spans="1:43" ht="15.75" customHeight="1" x14ac:dyDescent="0.2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</row>
  </sheetData>
  <printOptions horizontalCentered="1"/>
  <pageMargins left="0.70866141732283472" right="0.70866141732283472" top="0.74803149606299213" bottom="0.74803149606299213" header="0" footer="0"/>
  <pageSetup paperSize="9" scale="70" orientation="landscape"/>
  <headerFooter>
    <oddHeader>&amp;F</oddHeader>
    <oddFooter>&amp;L&amp;B Confidential&amp;B&amp;C&amp;D&amp;RPage &amp;P</oddFooter>
  </headerFooter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5FE0E-B3B4-D642-981C-E5ECD8B24132}">
  <sheetPr>
    <tabColor rgb="FFFFC000"/>
    <pageSetUpPr fitToPage="1"/>
  </sheetPr>
  <dimension ref="A1:AQ1002"/>
  <sheetViews>
    <sheetView showGridLines="0" workbookViewId="0">
      <selection activeCell="C4" sqref="C4"/>
    </sheetView>
  </sheetViews>
  <sheetFormatPr baseColWidth="10" defaultColWidth="14.5" defaultRowHeight="15" customHeight="1" x14ac:dyDescent="0.2"/>
  <cols>
    <col min="1" max="1" width="72" style="131" customWidth="1"/>
    <col min="2" max="2" width="15.1640625" style="131" customWidth="1"/>
    <col min="3" max="3" width="13" style="131" customWidth="1"/>
    <col min="4" max="4" width="14.6640625" style="131" customWidth="1"/>
    <col min="5" max="5" width="18.33203125" style="131" customWidth="1"/>
    <col min="6" max="6" width="5.6640625" style="132" customWidth="1"/>
    <col min="7" max="7" width="14.6640625" style="242" customWidth="1"/>
    <col min="8" max="8" width="7.1640625" style="131" customWidth="1"/>
    <col min="9" max="9" width="3.83203125" style="131" customWidth="1"/>
    <col min="10" max="10" width="7.6640625" style="131" customWidth="1"/>
    <col min="11" max="11" width="0.33203125" style="243" customWidth="1"/>
    <col min="12" max="12" width="10.5" style="244" customWidth="1"/>
    <col min="13" max="13" width="10.5" style="245" customWidth="1"/>
    <col min="14" max="14" width="13.1640625" style="131" customWidth="1"/>
    <col min="15" max="15" width="10" style="131" customWidth="1"/>
    <col min="16" max="17" width="13.33203125" style="131" customWidth="1"/>
    <col min="18" max="18" width="7" style="131" customWidth="1"/>
    <col min="19" max="19" width="12.33203125" style="131" customWidth="1"/>
    <col min="20" max="20" width="6.5" style="131" customWidth="1"/>
    <col min="21" max="21" width="11" style="131" customWidth="1"/>
    <col min="22" max="22" width="6.5" style="131" customWidth="1"/>
    <col min="23" max="23" width="11" style="131" customWidth="1"/>
    <col min="24" max="24" width="6.5" style="131" customWidth="1"/>
    <col min="25" max="25" width="12.33203125" style="131" customWidth="1"/>
    <col min="26" max="26" width="6.5" style="131" customWidth="1"/>
    <col min="27" max="27" width="11" style="131" customWidth="1"/>
    <col min="28" max="28" width="5.6640625" style="131" customWidth="1"/>
    <col min="29" max="29" width="11" style="131" customWidth="1"/>
    <col min="30" max="30" width="5.6640625" style="131" customWidth="1"/>
    <col min="31" max="31" width="11" style="131" customWidth="1"/>
    <col min="32" max="32" width="5.6640625" style="131" customWidth="1"/>
    <col min="33" max="16384" width="14.5" style="131"/>
  </cols>
  <sheetData>
    <row r="1" spans="1:43" ht="22" customHeight="1" x14ac:dyDescent="0.3">
      <c r="A1" s="262" t="s">
        <v>331</v>
      </c>
      <c r="B1" s="127"/>
      <c r="C1" s="127"/>
      <c r="D1" s="127"/>
      <c r="E1" s="127"/>
      <c r="F1" s="127"/>
      <c r="G1" s="128"/>
      <c r="H1" s="127"/>
      <c r="I1" s="127"/>
      <c r="J1" s="127"/>
      <c r="K1" s="127"/>
      <c r="L1" s="129"/>
      <c r="M1" s="130"/>
    </row>
    <row r="2" spans="1:43" ht="22" customHeight="1" x14ac:dyDescent="0.25">
      <c r="A2" s="385" t="s">
        <v>371</v>
      </c>
      <c r="F2" s="131"/>
      <c r="G2" s="133"/>
      <c r="K2" s="131"/>
      <c r="L2" s="134"/>
      <c r="M2" s="130"/>
    </row>
    <row r="3" spans="1:43" ht="22" customHeight="1" x14ac:dyDescent="0.25">
      <c r="A3" s="353" t="s">
        <v>374</v>
      </c>
      <c r="B3" s="135"/>
      <c r="C3" s="135"/>
      <c r="D3" s="136"/>
      <c r="E3" s="136"/>
      <c r="F3" s="136"/>
      <c r="G3" s="137"/>
      <c r="H3" s="138"/>
      <c r="I3" s="138"/>
      <c r="J3" s="139"/>
      <c r="K3" s="139"/>
      <c r="L3" s="140"/>
      <c r="M3" s="141"/>
      <c r="N3" s="136"/>
      <c r="O3" s="139"/>
      <c r="P3" s="142"/>
      <c r="Q3" s="142"/>
      <c r="R3" s="143"/>
      <c r="S3" s="142"/>
      <c r="T3" s="142"/>
      <c r="U3" s="142"/>
      <c r="V3" s="142"/>
      <c r="W3" s="142"/>
      <c r="X3" s="142"/>
      <c r="Y3" s="142"/>
      <c r="Z3" s="142"/>
      <c r="AA3" s="142"/>
      <c r="AB3" s="143"/>
      <c r="AC3" s="142"/>
      <c r="AD3" s="143"/>
      <c r="AE3" s="142"/>
      <c r="AF3" s="143"/>
    </row>
    <row r="4" spans="1:43" ht="22" customHeight="1" x14ac:dyDescent="0.25">
      <c r="A4" s="353"/>
      <c r="B4" s="135"/>
      <c r="C4" s="135"/>
      <c r="D4" s="136"/>
      <c r="E4" s="136"/>
      <c r="F4" s="136"/>
      <c r="G4" s="137"/>
      <c r="H4" s="138"/>
      <c r="I4" s="138"/>
      <c r="J4" s="139"/>
      <c r="K4" s="139"/>
      <c r="L4" s="354"/>
      <c r="M4" s="141"/>
      <c r="N4" s="136"/>
      <c r="O4" s="139"/>
      <c r="P4" s="142"/>
      <c r="Q4" s="142"/>
      <c r="R4" s="143"/>
      <c r="S4" s="142"/>
      <c r="T4" s="142"/>
      <c r="U4" s="142"/>
      <c r="V4" s="142"/>
      <c r="W4" s="142"/>
      <c r="X4" s="142"/>
      <c r="Y4" s="142"/>
      <c r="Z4" s="142"/>
      <c r="AA4" s="142"/>
      <c r="AB4" s="143"/>
      <c r="AC4" s="142"/>
      <c r="AD4" s="143"/>
      <c r="AE4" s="142"/>
      <c r="AF4" s="143"/>
    </row>
    <row r="5" spans="1:43" s="290" customFormat="1" ht="14" x14ac:dyDescent="0.2">
      <c r="A5" s="291" t="s">
        <v>335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118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292"/>
      <c r="AI5" s="292"/>
      <c r="AJ5" s="292"/>
      <c r="AK5" s="292"/>
      <c r="AL5" s="292"/>
      <c r="AM5" s="292"/>
      <c r="AN5" s="292"/>
      <c r="AO5" s="292"/>
      <c r="AP5" s="292"/>
      <c r="AQ5" s="292"/>
    </row>
    <row r="6" spans="1:43" ht="16" thickBot="1" x14ac:dyDescent="0.25">
      <c r="A6" s="146"/>
      <c r="B6" s="145"/>
      <c r="C6" s="135"/>
      <c r="D6" s="147"/>
      <c r="E6" s="148"/>
      <c r="F6" s="148"/>
      <c r="G6" s="149" t="s">
        <v>61</v>
      </c>
      <c r="H6" s="150" t="s">
        <v>60</v>
      </c>
      <c r="I6" s="151"/>
      <c r="J6" s="152" t="s">
        <v>59</v>
      </c>
      <c r="K6" s="153"/>
      <c r="L6" s="154" t="s">
        <v>298</v>
      </c>
      <c r="M6" s="155"/>
      <c r="N6" s="156"/>
      <c r="O6" s="157"/>
      <c r="P6" s="142"/>
      <c r="Q6" s="142"/>
      <c r="R6" s="143"/>
      <c r="S6" s="142"/>
      <c r="T6" s="142"/>
      <c r="U6" s="142"/>
      <c r="V6" s="142"/>
      <c r="W6" s="142"/>
      <c r="X6" s="142"/>
      <c r="Y6" s="142"/>
      <c r="Z6" s="142"/>
      <c r="AA6" s="142"/>
      <c r="AB6" s="143"/>
      <c r="AC6" s="142"/>
      <c r="AD6" s="143"/>
      <c r="AE6" s="142"/>
      <c r="AF6" s="143"/>
    </row>
    <row r="7" spans="1:43" ht="16" x14ac:dyDescent="0.2">
      <c r="A7" s="158" t="s">
        <v>58</v>
      </c>
      <c r="B7" s="159" t="s">
        <v>57</v>
      </c>
      <c r="C7" s="159" t="s">
        <v>56</v>
      </c>
      <c r="D7" s="160" t="s">
        <v>55</v>
      </c>
      <c r="E7" s="161" t="s">
        <v>4</v>
      </c>
      <c r="F7" s="162"/>
      <c r="G7" s="163"/>
      <c r="H7" s="138"/>
      <c r="I7" s="138"/>
      <c r="J7" s="139"/>
      <c r="K7" s="164"/>
      <c r="L7" s="165"/>
      <c r="M7" s="141"/>
      <c r="N7" s="166"/>
      <c r="O7" s="139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</row>
    <row r="8" spans="1:43" x14ac:dyDescent="0.2">
      <c r="A8" s="167" t="s">
        <v>54</v>
      </c>
      <c r="B8" s="168"/>
      <c r="C8" s="169"/>
      <c r="D8" s="170"/>
      <c r="E8" s="171"/>
      <c r="F8" s="172"/>
      <c r="G8" s="173">
        <f>SUM(E9:E12)</f>
        <v>3661818.9113355777</v>
      </c>
      <c r="H8" s="174">
        <f>G8/$E$77</f>
        <v>0.4254160327628469</v>
      </c>
      <c r="I8" s="174"/>
      <c r="J8" s="175">
        <f>(G8/$B$9)/1000</f>
        <v>0.30540608101214162</v>
      </c>
      <c r="K8" s="176"/>
      <c r="L8" s="177"/>
      <c r="M8" s="141"/>
      <c r="N8" s="136"/>
      <c r="O8" s="139"/>
      <c r="P8" s="142"/>
      <c r="Q8" s="142"/>
      <c r="R8" s="143"/>
      <c r="S8" s="142"/>
      <c r="T8" s="142"/>
      <c r="U8" s="142"/>
      <c r="V8" s="142"/>
      <c r="W8" s="142"/>
      <c r="X8" s="142"/>
      <c r="Y8" s="142"/>
      <c r="Z8" s="142"/>
      <c r="AA8" s="142"/>
      <c r="AB8" s="143"/>
      <c r="AC8" s="142"/>
      <c r="AD8" s="143"/>
      <c r="AE8" s="142"/>
      <c r="AF8" s="143"/>
    </row>
    <row r="9" spans="1:43" x14ac:dyDescent="0.2">
      <c r="A9" s="144" t="s">
        <v>319</v>
      </c>
      <c r="B9" s="293">
        <f>Sizing!Q46</f>
        <v>11990</v>
      </c>
      <c r="C9" s="179" t="s">
        <v>45</v>
      </c>
      <c r="D9" s="299">
        <v>0.28499999999999998</v>
      </c>
      <c r="E9" s="181">
        <f>B9*D9*1000</f>
        <v>3417149.9999999995</v>
      </c>
      <c r="F9" s="182"/>
      <c r="G9" s="163"/>
      <c r="H9" s="138"/>
      <c r="I9" s="138"/>
      <c r="J9" s="139"/>
      <c r="K9" s="164"/>
      <c r="L9" s="165">
        <v>0.9</v>
      </c>
      <c r="M9" s="141"/>
      <c r="N9" s="136"/>
      <c r="O9" s="139"/>
      <c r="P9" s="183"/>
      <c r="Q9" s="183"/>
      <c r="R9" s="143"/>
      <c r="S9" s="183"/>
      <c r="T9" s="143"/>
      <c r="U9" s="183"/>
      <c r="V9" s="143"/>
      <c r="W9" s="183"/>
      <c r="X9" s="143"/>
      <c r="Y9" s="183"/>
      <c r="Z9" s="143"/>
      <c r="AA9" s="183"/>
      <c r="AB9" s="143"/>
      <c r="AC9" s="183"/>
      <c r="AD9" s="143"/>
      <c r="AE9" s="183"/>
      <c r="AF9" s="143"/>
    </row>
    <row r="10" spans="1:43" x14ac:dyDescent="0.2">
      <c r="A10" s="144" t="s">
        <v>53</v>
      </c>
      <c r="B10" s="293">
        <f>1000*B9/660</f>
        <v>18166.666666666668</v>
      </c>
      <c r="C10" s="179"/>
      <c r="D10" s="180"/>
      <c r="E10" s="181"/>
      <c r="F10" s="182"/>
      <c r="G10" s="163"/>
      <c r="H10" s="138"/>
      <c r="I10" s="138"/>
      <c r="J10" s="139"/>
      <c r="K10" s="164"/>
      <c r="L10" s="165"/>
      <c r="M10" s="141"/>
      <c r="N10" s="136"/>
      <c r="O10" s="139"/>
      <c r="P10" s="183"/>
      <c r="Q10" s="183"/>
      <c r="R10" s="143"/>
      <c r="S10" s="183"/>
      <c r="T10" s="143"/>
      <c r="U10" s="183"/>
      <c r="V10" s="143"/>
      <c r="W10" s="183"/>
      <c r="X10" s="143"/>
      <c r="Y10" s="183"/>
      <c r="Z10" s="143"/>
      <c r="AA10" s="183"/>
      <c r="AB10" s="143"/>
      <c r="AC10" s="183"/>
      <c r="AD10" s="143"/>
      <c r="AE10" s="183"/>
      <c r="AF10" s="143"/>
    </row>
    <row r="11" spans="1:43" x14ac:dyDescent="0.2">
      <c r="A11" s="144" t="s">
        <v>43</v>
      </c>
      <c r="B11" s="294">
        <f>B10/594</f>
        <v>30.583613916947254</v>
      </c>
      <c r="C11" s="179" t="s">
        <v>42</v>
      </c>
      <c r="D11" s="297">
        <v>8000</v>
      </c>
      <c r="E11" s="186">
        <f>B11*D11</f>
        <v>244668.91133557804</v>
      </c>
      <c r="F11" s="182"/>
      <c r="G11" s="163"/>
      <c r="H11" s="138"/>
      <c r="I11" s="138"/>
      <c r="J11" s="139"/>
      <c r="K11" s="164"/>
      <c r="L11" s="165">
        <v>0.5</v>
      </c>
      <c r="M11" s="141"/>
      <c r="N11" s="136"/>
      <c r="O11" s="139"/>
      <c r="P11" s="142"/>
      <c r="Q11" s="142"/>
      <c r="R11" s="143"/>
      <c r="S11" s="142"/>
      <c r="T11" s="143"/>
      <c r="U11" s="142"/>
      <c r="V11" s="143"/>
      <c r="W11" s="142"/>
      <c r="X11" s="143"/>
      <c r="Y11" s="142"/>
      <c r="Z11" s="143"/>
      <c r="AA11" s="142"/>
      <c r="AB11" s="143"/>
      <c r="AC11" s="142"/>
      <c r="AD11" s="143"/>
      <c r="AE11" s="142"/>
      <c r="AF11" s="143"/>
    </row>
    <row r="12" spans="1:43" x14ac:dyDescent="0.2">
      <c r="A12" s="144"/>
      <c r="B12" s="187"/>
      <c r="C12" s="179"/>
      <c r="D12" s="180"/>
      <c r="E12" s="181"/>
      <c r="F12" s="182"/>
      <c r="G12" s="163"/>
      <c r="H12" s="138"/>
      <c r="I12" s="138"/>
      <c r="J12" s="139"/>
      <c r="K12" s="164"/>
      <c r="L12" s="165"/>
      <c r="M12" s="141"/>
      <c r="N12" s="136"/>
      <c r="O12" s="139"/>
      <c r="P12" s="183"/>
      <c r="Q12" s="183"/>
      <c r="R12" s="143"/>
      <c r="S12" s="183"/>
      <c r="T12" s="143"/>
      <c r="U12" s="183"/>
      <c r="V12" s="143"/>
      <c r="W12" s="183"/>
      <c r="X12" s="143"/>
      <c r="Y12" s="183"/>
      <c r="Z12" s="143"/>
      <c r="AA12" s="183"/>
      <c r="AB12" s="143"/>
      <c r="AC12" s="183"/>
      <c r="AD12" s="143"/>
      <c r="AE12" s="183"/>
      <c r="AF12" s="143"/>
    </row>
    <row r="13" spans="1:43" x14ac:dyDescent="0.2">
      <c r="A13" s="167" t="s">
        <v>1</v>
      </c>
      <c r="B13" s="188"/>
      <c r="C13" s="169"/>
      <c r="D13" s="170"/>
      <c r="E13" s="171"/>
      <c r="F13" s="172"/>
      <c r="G13" s="173">
        <f>SUM(E14:E16)</f>
        <v>306650</v>
      </c>
      <c r="H13" s="174">
        <f>G13/$E$77</f>
        <v>3.5625417205338121E-2</v>
      </c>
      <c r="I13" s="174"/>
      <c r="J13" s="175">
        <f>(G13/$B$9)/1000</f>
        <v>2.5575479566305254E-2</v>
      </c>
      <c r="K13" s="176"/>
      <c r="L13" s="177"/>
      <c r="M13" s="141"/>
      <c r="N13" s="136"/>
      <c r="O13" s="139"/>
      <c r="P13" s="142"/>
      <c r="Q13" s="142"/>
      <c r="R13" s="143"/>
      <c r="S13" s="142"/>
      <c r="T13" s="143"/>
      <c r="U13" s="142"/>
      <c r="V13" s="143"/>
      <c r="W13" s="142"/>
      <c r="X13" s="143"/>
      <c r="Y13" s="142"/>
      <c r="Z13" s="143"/>
      <c r="AA13" s="142"/>
      <c r="AB13" s="143"/>
      <c r="AC13" s="142"/>
      <c r="AD13" s="143"/>
      <c r="AE13" s="142"/>
      <c r="AF13" s="143"/>
    </row>
    <row r="14" spans="1:43" x14ac:dyDescent="0.2">
      <c r="A14" s="189" t="s">
        <v>320</v>
      </c>
      <c r="B14" s="293">
        <v>30</v>
      </c>
      <c r="C14" s="179" t="s">
        <v>6</v>
      </c>
      <c r="D14" s="300">
        <f>Prices!E18</f>
        <v>9775</v>
      </c>
      <c r="E14" s="181">
        <f>B14*D14</f>
        <v>293250</v>
      </c>
      <c r="F14" s="182"/>
      <c r="G14" s="163"/>
      <c r="H14" s="138"/>
      <c r="I14" s="138"/>
      <c r="J14" s="139"/>
      <c r="K14" s="164"/>
      <c r="L14" s="165">
        <v>0.75</v>
      </c>
      <c r="M14" s="141"/>
      <c r="N14" s="136"/>
      <c r="O14" s="139"/>
      <c r="P14" s="142"/>
      <c r="Q14" s="142"/>
      <c r="R14" s="143"/>
      <c r="S14" s="142"/>
      <c r="T14" s="143"/>
      <c r="U14" s="142"/>
      <c r="V14" s="143"/>
      <c r="W14" s="142"/>
      <c r="X14" s="143"/>
      <c r="Y14" s="142"/>
      <c r="Z14" s="143"/>
      <c r="AA14" s="142"/>
      <c r="AB14" s="143"/>
      <c r="AC14" s="142"/>
      <c r="AD14" s="143"/>
      <c r="AE14" s="142"/>
      <c r="AF14" s="143"/>
    </row>
    <row r="15" spans="1:43" x14ac:dyDescent="0.2">
      <c r="A15" s="189" t="s">
        <v>323</v>
      </c>
      <c r="B15" s="293">
        <v>1</v>
      </c>
      <c r="C15" s="179" t="s">
        <v>51</v>
      </c>
      <c r="D15" s="180">
        <v>5400</v>
      </c>
      <c r="E15" s="181">
        <f>B15*D15</f>
        <v>5400</v>
      </c>
      <c r="F15" s="182"/>
      <c r="G15" s="163"/>
      <c r="H15" s="138"/>
      <c r="I15" s="138"/>
      <c r="J15" s="139"/>
      <c r="K15" s="164"/>
      <c r="L15" s="165"/>
      <c r="M15" s="141"/>
      <c r="N15" s="136"/>
      <c r="O15" s="139"/>
      <c r="P15" s="183"/>
      <c r="Q15" s="183"/>
      <c r="R15" s="143"/>
      <c r="S15" s="183"/>
      <c r="T15" s="143"/>
      <c r="U15" s="183"/>
      <c r="V15" s="143"/>
      <c r="W15" s="183"/>
      <c r="X15" s="143"/>
      <c r="Y15" s="183"/>
      <c r="Z15" s="143"/>
      <c r="AA15" s="183"/>
      <c r="AB15" s="143"/>
      <c r="AC15" s="183"/>
      <c r="AD15" s="143"/>
      <c r="AE15" s="183"/>
      <c r="AF15" s="143"/>
    </row>
    <row r="16" spans="1:43" x14ac:dyDescent="0.2">
      <c r="A16" s="144" t="s">
        <v>43</v>
      </c>
      <c r="B16" s="293">
        <v>1</v>
      </c>
      <c r="C16" s="179" t="s">
        <v>42</v>
      </c>
      <c r="D16" s="180">
        <v>8000</v>
      </c>
      <c r="E16" s="181">
        <f>B16*D16</f>
        <v>8000</v>
      </c>
      <c r="F16" s="182"/>
      <c r="G16" s="163"/>
      <c r="H16" s="138"/>
      <c r="I16" s="138"/>
      <c r="J16" s="139"/>
      <c r="K16" s="164"/>
      <c r="L16" s="165">
        <v>0.5</v>
      </c>
      <c r="M16" s="141"/>
      <c r="N16" s="136"/>
      <c r="O16" s="139"/>
      <c r="P16" s="183"/>
      <c r="Q16" s="183"/>
      <c r="R16" s="143"/>
      <c r="S16" s="183"/>
      <c r="T16" s="143"/>
      <c r="U16" s="183"/>
      <c r="V16" s="143"/>
      <c r="W16" s="183"/>
      <c r="X16" s="143"/>
      <c r="Y16" s="183"/>
      <c r="Z16" s="143"/>
      <c r="AA16" s="183"/>
      <c r="AB16" s="143"/>
      <c r="AC16" s="183"/>
      <c r="AD16" s="143"/>
      <c r="AE16" s="183"/>
      <c r="AF16" s="143"/>
    </row>
    <row r="17" spans="1:32" x14ac:dyDescent="0.2">
      <c r="B17" s="190"/>
      <c r="C17" s="190"/>
      <c r="D17" s="190"/>
      <c r="E17" s="190"/>
      <c r="F17" s="190"/>
      <c r="G17" s="190"/>
      <c r="K17" s="190"/>
      <c r="L17" s="190"/>
      <c r="M17" s="191"/>
      <c r="N17" s="136"/>
      <c r="O17" s="139"/>
      <c r="P17" s="183"/>
      <c r="Q17" s="183"/>
      <c r="R17" s="143"/>
      <c r="S17" s="183"/>
      <c r="T17" s="143"/>
      <c r="U17" s="183"/>
      <c r="V17" s="143"/>
      <c r="W17" s="183"/>
      <c r="X17" s="143"/>
      <c r="Y17" s="183"/>
      <c r="Z17" s="143"/>
      <c r="AA17" s="183"/>
      <c r="AB17" s="143"/>
      <c r="AC17" s="183"/>
      <c r="AD17" s="143"/>
      <c r="AE17" s="183"/>
      <c r="AF17" s="143"/>
    </row>
    <row r="18" spans="1:32" x14ac:dyDescent="0.2">
      <c r="A18" s="167" t="s">
        <v>52</v>
      </c>
      <c r="B18" s="188"/>
      <c r="C18" s="169"/>
      <c r="D18" s="170"/>
      <c r="E18" s="171"/>
      <c r="F18" s="172"/>
      <c r="G18" s="173">
        <f>SUM(E19:E22)</f>
        <v>233000</v>
      </c>
      <c r="H18" s="174">
        <f>G18/$E$77</f>
        <v>2.7069043563814715E-2</v>
      </c>
      <c r="I18" s="174"/>
      <c r="J18" s="175">
        <f>(G18/$B$9)/1000</f>
        <v>1.9432860717264386E-2</v>
      </c>
      <c r="K18" s="176"/>
      <c r="L18" s="177"/>
      <c r="M18" s="141"/>
      <c r="N18" s="136"/>
      <c r="O18" s="139"/>
      <c r="P18" s="142"/>
      <c r="Q18" s="142"/>
      <c r="R18" s="143"/>
      <c r="S18" s="142"/>
      <c r="T18" s="143"/>
      <c r="U18" s="142"/>
      <c r="V18" s="143"/>
      <c r="W18" s="142"/>
      <c r="X18" s="143"/>
      <c r="Y18" s="142"/>
      <c r="Z18" s="143"/>
      <c r="AA18" s="142"/>
      <c r="AB18" s="143"/>
      <c r="AC18" s="142"/>
      <c r="AD18" s="143"/>
      <c r="AE18" s="142"/>
      <c r="AF18" s="143"/>
    </row>
    <row r="19" spans="1:32" x14ac:dyDescent="0.2">
      <c r="A19" s="144" t="s">
        <v>332</v>
      </c>
      <c r="B19" s="295">
        <v>1</v>
      </c>
      <c r="C19" s="179" t="s">
        <v>51</v>
      </c>
      <c r="D19" s="180">
        <v>200000</v>
      </c>
      <c r="E19" s="181">
        <f>B19*D19</f>
        <v>200000</v>
      </c>
      <c r="F19" s="182"/>
      <c r="G19" s="163"/>
      <c r="H19" s="138"/>
      <c r="I19" s="138"/>
      <c r="J19" s="139"/>
      <c r="K19" s="164"/>
      <c r="L19" s="165">
        <v>0.75</v>
      </c>
      <c r="M19" s="141"/>
      <c r="N19" s="136"/>
      <c r="O19" s="139"/>
      <c r="P19" s="183"/>
      <c r="Q19" s="183"/>
      <c r="R19" s="143"/>
      <c r="S19" s="183"/>
      <c r="T19" s="143"/>
      <c r="U19" s="183"/>
      <c r="V19" s="143"/>
      <c r="W19" s="183"/>
      <c r="X19" s="143"/>
      <c r="Y19" s="183"/>
      <c r="Z19" s="143"/>
      <c r="AA19" s="183"/>
      <c r="AB19" s="143"/>
      <c r="AC19" s="183"/>
      <c r="AD19" s="143"/>
      <c r="AE19" s="183"/>
      <c r="AF19" s="143"/>
    </row>
    <row r="20" spans="1:32" x14ac:dyDescent="0.2">
      <c r="A20" s="144" t="s">
        <v>43</v>
      </c>
      <c r="B20" s="295">
        <v>1</v>
      </c>
      <c r="C20" s="179" t="s">
        <v>42</v>
      </c>
      <c r="D20" s="180">
        <v>8000</v>
      </c>
      <c r="E20" s="181">
        <f>B20*D20</f>
        <v>8000</v>
      </c>
      <c r="F20" s="182"/>
      <c r="G20" s="163"/>
      <c r="H20" s="138"/>
      <c r="I20" s="138"/>
      <c r="J20" s="139"/>
      <c r="K20" s="164"/>
      <c r="L20" s="165">
        <v>0.5</v>
      </c>
      <c r="M20" s="141"/>
      <c r="N20" s="136"/>
      <c r="O20" s="139"/>
      <c r="P20" s="142"/>
      <c r="Q20" s="142"/>
      <c r="R20" s="143"/>
      <c r="S20" s="142"/>
      <c r="T20" s="143"/>
      <c r="U20" s="142"/>
      <c r="V20" s="143"/>
      <c r="W20" s="142"/>
      <c r="X20" s="143"/>
      <c r="Y20" s="142"/>
      <c r="Z20" s="143"/>
      <c r="AA20" s="142"/>
      <c r="AB20" s="143"/>
      <c r="AC20" s="142"/>
      <c r="AD20" s="143"/>
      <c r="AE20" s="142"/>
      <c r="AF20" s="143"/>
    </row>
    <row r="21" spans="1:32" x14ac:dyDescent="0.2">
      <c r="A21" s="144" t="s">
        <v>293</v>
      </c>
      <c r="B21" s="178"/>
      <c r="C21" s="179"/>
      <c r="D21" s="180"/>
      <c r="E21" s="181">
        <v>25000</v>
      </c>
      <c r="F21" s="182"/>
      <c r="G21" s="163"/>
      <c r="H21" s="138"/>
      <c r="I21" s="138"/>
      <c r="J21" s="139"/>
      <c r="K21" s="164"/>
      <c r="L21" s="165">
        <v>0.5</v>
      </c>
      <c r="M21" s="141"/>
      <c r="N21" s="136"/>
      <c r="O21" s="139"/>
      <c r="P21" s="142"/>
      <c r="Q21" s="142"/>
      <c r="R21" s="143"/>
      <c r="S21" s="142"/>
      <c r="T21" s="143"/>
      <c r="U21" s="142"/>
      <c r="V21" s="143"/>
      <c r="W21" s="142"/>
      <c r="X21" s="143"/>
      <c r="Y21" s="142"/>
      <c r="Z21" s="143"/>
      <c r="AA21" s="142"/>
      <c r="AB21" s="143"/>
      <c r="AC21" s="142"/>
      <c r="AD21" s="143"/>
      <c r="AE21" s="142"/>
      <c r="AF21" s="143"/>
    </row>
    <row r="22" spans="1:32" x14ac:dyDescent="0.2">
      <c r="A22" s="144"/>
      <c r="B22" s="178"/>
      <c r="C22" s="179"/>
      <c r="D22" s="180"/>
      <c r="E22" s="181"/>
      <c r="F22" s="182"/>
      <c r="G22" s="163"/>
      <c r="H22" s="138"/>
      <c r="I22" s="138"/>
      <c r="J22" s="139"/>
      <c r="K22" s="164"/>
      <c r="L22" s="165"/>
      <c r="M22" s="141"/>
      <c r="N22" s="136"/>
      <c r="O22" s="139"/>
      <c r="P22" s="142"/>
      <c r="Q22" s="142"/>
      <c r="R22" s="143"/>
      <c r="S22" s="142"/>
      <c r="T22" s="143"/>
      <c r="U22" s="142"/>
      <c r="V22" s="143"/>
      <c r="W22" s="142"/>
      <c r="X22" s="143"/>
      <c r="Y22" s="142"/>
      <c r="Z22" s="143"/>
      <c r="AA22" s="142"/>
      <c r="AB22" s="143"/>
      <c r="AC22" s="142"/>
      <c r="AD22" s="143"/>
      <c r="AE22" s="142"/>
      <c r="AF22" s="143"/>
    </row>
    <row r="23" spans="1:32" x14ac:dyDescent="0.2">
      <c r="A23" s="167" t="s">
        <v>50</v>
      </c>
      <c r="B23" s="188"/>
      <c r="C23" s="169"/>
      <c r="D23" s="170"/>
      <c r="E23" s="171"/>
      <c r="F23" s="172"/>
      <c r="G23" s="173">
        <f>SUM(E24:E25)</f>
        <v>50000</v>
      </c>
      <c r="H23" s="174">
        <f>G23/$E$77</f>
        <v>5.808807631719896E-3</v>
      </c>
      <c r="I23" s="174"/>
      <c r="J23" s="175">
        <f>(G23/$B$9)/1000</f>
        <v>4.1701417848206837E-3</v>
      </c>
      <c r="K23" s="176"/>
      <c r="L23" s="177"/>
      <c r="M23" s="141"/>
      <c r="N23" s="136"/>
      <c r="O23" s="139"/>
      <c r="P23" s="142"/>
      <c r="Q23" s="142"/>
      <c r="R23" s="143"/>
      <c r="S23" s="142"/>
      <c r="T23" s="143"/>
      <c r="U23" s="142"/>
      <c r="V23" s="143"/>
      <c r="W23" s="142"/>
      <c r="X23" s="143"/>
      <c r="Y23" s="142"/>
      <c r="Z23" s="143"/>
      <c r="AA23" s="142"/>
      <c r="AB23" s="143"/>
      <c r="AC23" s="142"/>
      <c r="AD23" s="143"/>
      <c r="AE23" s="142"/>
      <c r="AF23" s="143"/>
    </row>
    <row r="24" spans="1:32" ht="16" x14ac:dyDescent="0.2">
      <c r="A24" s="246" t="s">
        <v>333</v>
      </c>
      <c r="B24" s="247">
        <v>1</v>
      </c>
      <c r="C24" s="248" t="s">
        <v>6</v>
      </c>
      <c r="D24" s="249"/>
      <c r="E24" s="250">
        <v>50000</v>
      </c>
      <c r="F24" s="251"/>
      <c r="G24" s="252"/>
      <c r="H24" s="253"/>
      <c r="I24" s="253"/>
      <c r="J24" s="254"/>
      <c r="K24" s="255"/>
      <c r="L24" s="256">
        <v>0</v>
      </c>
      <c r="M24" s="141"/>
      <c r="N24" s="136"/>
      <c r="O24" s="139"/>
      <c r="P24" s="183"/>
      <c r="Q24" s="183"/>
      <c r="R24" s="143"/>
      <c r="S24" s="183"/>
      <c r="T24" s="143"/>
      <c r="U24" s="183"/>
      <c r="V24" s="143"/>
      <c r="W24" s="183"/>
      <c r="X24" s="143"/>
      <c r="Y24" s="183"/>
      <c r="Z24" s="143"/>
      <c r="AA24" s="183"/>
      <c r="AB24" s="143"/>
      <c r="AC24" s="183"/>
      <c r="AD24" s="143"/>
      <c r="AE24" s="183"/>
      <c r="AF24" s="143"/>
    </row>
    <row r="25" spans="1:32" x14ac:dyDescent="0.2">
      <c r="A25" s="144"/>
      <c r="B25" s="187"/>
      <c r="C25" s="179"/>
      <c r="D25" s="180"/>
      <c r="E25" s="181"/>
      <c r="F25" s="182"/>
      <c r="G25" s="163"/>
      <c r="H25" s="138"/>
      <c r="I25" s="138"/>
      <c r="J25" s="139"/>
      <c r="K25" s="164"/>
      <c r="L25" s="165"/>
      <c r="M25" s="141"/>
      <c r="N25" s="136"/>
      <c r="O25" s="139"/>
      <c r="P25" s="183"/>
      <c r="Q25" s="183"/>
      <c r="R25" s="143"/>
      <c r="S25" s="183"/>
      <c r="T25" s="143"/>
      <c r="U25" s="183"/>
      <c r="V25" s="143"/>
      <c r="W25" s="183"/>
      <c r="X25" s="143"/>
      <c r="Y25" s="183"/>
      <c r="Z25" s="143"/>
      <c r="AA25" s="183"/>
      <c r="AB25" s="143"/>
      <c r="AC25" s="183"/>
      <c r="AD25" s="143"/>
      <c r="AE25" s="183"/>
      <c r="AF25" s="143"/>
    </row>
    <row r="26" spans="1:32" ht="15.75" customHeight="1" x14ac:dyDescent="0.2">
      <c r="A26" s="167" t="s">
        <v>49</v>
      </c>
      <c r="B26" s="188"/>
      <c r="C26" s="169"/>
      <c r="D26" s="170"/>
      <c r="E26" s="171"/>
      <c r="F26" s="172"/>
      <c r="G26" s="173">
        <f>SUM(E27:E27)</f>
        <v>5856.84</v>
      </c>
      <c r="H26" s="174">
        <f>G26/$E$77</f>
        <v>6.8042513779524713E-4</v>
      </c>
      <c r="I26" s="174"/>
      <c r="J26" s="175">
        <f>(G26/$B$9)/1000</f>
        <v>4.884770642201835E-4</v>
      </c>
      <c r="K26" s="176"/>
      <c r="L26" s="177"/>
      <c r="M26" s="141"/>
      <c r="N26" s="136"/>
      <c r="O26" s="139"/>
      <c r="P26" s="142"/>
      <c r="Q26" s="142"/>
      <c r="R26" s="143"/>
      <c r="S26" s="142"/>
      <c r="T26" s="143"/>
      <c r="U26" s="142"/>
      <c r="V26" s="143"/>
      <c r="W26" s="142"/>
      <c r="X26" s="143"/>
      <c r="Y26" s="142"/>
      <c r="Z26" s="143"/>
      <c r="AA26" s="142"/>
      <c r="AB26" s="143"/>
      <c r="AC26" s="142"/>
      <c r="AD26" s="143"/>
      <c r="AE26" s="142"/>
      <c r="AF26" s="143"/>
    </row>
    <row r="27" spans="1:32" ht="15.75" customHeight="1" x14ac:dyDescent="0.2">
      <c r="A27" s="192" t="s">
        <v>48</v>
      </c>
      <c r="B27" s="298">
        <v>2</v>
      </c>
      <c r="C27" s="179" t="s">
        <v>6</v>
      </c>
      <c r="D27" s="180">
        <f>[1]Prices!E49</f>
        <v>2928.42</v>
      </c>
      <c r="E27" s="181">
        <f>B27*D27</f>
        <v>5856.84</v>
      </c>
      <c r="F27" s="182"/>
      <c r="G27" s="163"/>
      <c r="H27" s="138"/>
      <c r="I27" s="138"/>
      <c r="J27" s="139"/>
      <c r="K27" s="164"/>
      <c r="L27" s="165">
        <v>0.9</v>
      </c>
      <c r="M27" s="141"/>
      <c r="N27" s="136"/>
      <c r="O27" s="139"/>
      <c r="P27" s="142"/>
      <c r="Q27" s="142"/>
      <c r="R27" s="143"/>
      <c r="S27" s="142"/>
      <c r="T27" s="143"/>
      <c r="U27" s="142"/>
      <c r="V27" s="143"/>
      <c r="W27" s="142"/>
      <c r="X27" s="143"/>
      <c r="Y27" s="142"/>
      <c r="Z27" s="143"/>
      <c r="AA27" s="142"/>
      <c r="AB27" s="143"/>
      <c r="AC27" s="142"/>
      <c r="AD27" s="143"/>
      <c r="AE27" s="142"/>
      <c r="AF27" s="143"/>
    </row>
    <row r="28" spans="1:32" ht="15.75" customHeight="1" x14ac:dyDescent="0.2">
      <c r="A28" s="144"/>
      <c r="B28" s="187"/>
      <c r="C28" s="179"/>
      <c r="D28" s="180"/>
      <c r="E28" s="181"/>
      <c r="F28" s="182"/>
      <c r="G28" s="163"/>
      <c r="H28" s="138"/>
      <c r="I28" s="138"/>
      <c r="J28" s="139"/>
      <c r="K28" s="164"/>
      <c r="L28" s="165"/>
      <c r="M28" s="141"/>
      <c r="N28" s="136"/>
      <c r="O28" s="139"/>
      <c r="P28" s="183"/>
      <c r="Q28" s="183"/>
      <c r="R28" s="143"/>
      <c r="S28" s="183"/>
      <c r="T28" s="143"/>
      <c r="U28" s="183"/>
      <c r="V28" s="143"/>
      <c r="W28" s="183"/>
      <c r="X28" s="143"/>
      <c r="Y28" s="183"/>
      <c r="Z28" s="143"/>
      <c r="AA28" s="183"/>
      <c r="AB28" s="143"/>
      <c r="AC28" s="183"/>
      <c r="AD28" s="143"/>
      <c r="AE28" s="183"/>
      <c r="AF28" s="143"/>
    </row>
    <row r="29" spans="1:32" ht="15.75" customHeight="1" x14ac:dyDescent="0.2">
      <c r="A29" s="167" t="s">
        <v>47</v>
      </c>
      <c r="B29" s="188"/>
      <c r="C29" s="169"/>
      <c r="D29" s="170"/>
      <c r="E29" s="171"/>
      <c r="F29" s="172"/>
      <c r="G29" s="173">
        <f>SUM(E30:E32)</f>
        <v>1394900</v>
      </c>
      <c r="H29" s="174">
        <f>G29/$E$77</f>
        <v>0.16205411530972166</v>
      </c>
      <c r="I29" s="174"/>
      <c r="J29" s="175">
        <f>(G29/$B$9)/1000</f>
        <v>0.11633861551292743</v>
      </c>
      <c r="K29" s="176"/>
      <c r="L29" s="177"/>
      <c r="M29" s="141"/>
      <c r="N29" s="136"/>
      <c r="O29" s="139"/>
      <c r="P29" s="183"/>
      <c r="Q29" s="183"/>
      <c r="R29" s="143"/>
      <c r="S29" s="183"/>
      <c r="T29" s="143"/>
      <c r="U29" s="183"/>
      <c r="V29" s="143"/>
      <c r="W29" s="183"/>
      <c r="X29" s="143"/>
      <c r="Y29" s="183"/>
      <c r="Z29" s="143"/>
      <c r="AA29" s="183"/>
      <c r="AB29" s="143"/>
      <c r="AC29" s="183"/>
      <c r="AD29" s="143"/>
      <c r="AE29" s="183"/>
      <c r="AF29" s="143"/>
    </row>
    <row r="30" spans="1:32" ht="15.75" customHeight="1" x14ac:dyDescent="0.2">
      <c r="A30" s="144" t="s">
        <v>46</v>
      </c>
      <c r="B30" s="293">
        <f>B9</f>
        <v>11990</v>
      </c>
      <c r="C30" s="179" t="s">
        <v>45</v>
      </c>
      <c r="D30" s="193">
        <v>0.11</v>
      </c>
      <c r="E30" s="181">
        <f>B30*D30*1000</f>
        <v>1318900</v>
      </c>
      <c r="F30" s="182"/>
      <c r="G30" s="163"/>
      <c r="H30" s="138"/>
      <c r="I30" s="138"/>
      <c r="J30" s="139"/>
      <c r="K30" s="164"/>
      <c r="L30" s="165">
        <v>0.9</v>
      </c>
      <c r="M30" s="141"/>
      <c r="N30" s="136"/>
      <c r="O30" s="139"/>
      <c r="P30" s="142"/>
      <c r="Q30" s="142"/>
      <c r="R30" s="143"/>
      <c r="S30" s="142"/>
      <c r="T30" s="143"/>
      <c r="U30" s="142"/>
      <c r="V30" s="143"/>
      <c r="W30" s="142"/>
      <c r="X30" s="143"/>
      <c r="Y30" s="142"/>
      <c r="Z30" s="143"/>
      <c r="AA30" s="142"/>
      <c r="AB30" s="143"/>
      <c r="AC30" s="142"/>
      <c r="AD30" s="143"/>
      <c r="AE30" s="142"/>
      <c r="AF30" s="143"/>
    </row>
    <row r="31" spans="1:32" ht="15.75" customHeight="1" x14ac:dyDescent="0.2">
      <c r="A31" s="144" t="s">
        <v>44</v>
      </c>
      <c r="B31" s="293">
        <v>24</v>
      </c>
      <c r="C31" s="179" t="s">
        <v>25</v>
      </c>
      <c r="D31" s="185">
        <v>500</v>
      </c>
      <c r="E31" s="186">
        <f>B31*D31</f>
        <v>12000</v>
      </c>
      <c r="F31" s="182"/>
      <c r="G31" s="163"/>
      <c r="H31" s="138"/>
      <c r="I31" s="138"/>
      <c r="J31" s="139"/>
      <c r="K31" s="164"/>
      <c r="L31" s="165">
        <v>0.75</v>
      </c>
      <c r="M31" s="141"/>
      <c r="N31" s="136"/>
      <c r="O31" s="139"/>
      <c r="P31" s="142"/>
      <c r="Q31" s="142"/>
      <c r="R31" s="143"/>
      <c r="S31" s="142"/>
      <c r="T31" s="143"/>
      <c r="U31" s="142"/>
      <c r="V31" s="143"/>
      <c r="W31" s="142"/>
      <c r="X31" s="143"/>
      <c r="Y31" s="142"/>
      <c r="Z31" s="143"/>
      <c r="AA31" s="142"/>
      <c r="AB31" s="143"/>
      <c r="AC31" s="142"/>
      <c r="AD31" s="143"/>
      <c r="AE31" s="142"/>
      <c r="AF31" s="143"/>
    </row>
    <row r="32" spans="1:32" ht="15.75" customHeight="1" x14ac:dyDescent="0.2">
      <c r="A32" s="144" t="s">
        <v>43</v>
      </c>
      <c r="B32" s="296">
        <v>8</v>
      </c>
      <c r="C32" s="179" t="s">
        <v>42</v>
      </c>
      <c r="D32" s="185">
        <v>8000</v>
      </c>
      <c r="E32" s="186">
        <f>B32*D32</f>
        <v>64000</v>
      </c>
      <c r="F32" s="182"/>
      <c r="G32" s="163"/>
      <c r="H32" s="138"/>
      <c r="I32" s="138"/>
      <c r="J32" s="139"/>
      <c r="K32" s="164"/>
      <c r="L32" s="165">
        <v>0.5</v>
      </c>
      <c r="M32" s="141"/>
      <c r="N32" s="136"/>
      <c r="O32" s="139"/>
      <c r="P32" s="183"/>
      <c r="Q32" s="183"/>
      <c r="R32" s="143"/>
      <c r="S32" s="183"/>
      <c r="T32" s="143"/>
      <c r="U32" s="183"/>
      <c r="V32" s="143"/>
      <c r="W32" s="183"/>
      <c r="X32" s="143"/>
      <c r="Y32" s="183"/>
      <c r="Z32" s="143"/>
      <c r="AA32" s="183"/>
      <c r="AB32" s="143"/>
      <c r="AC32" s="183"/>
      <c r="AD32" s="143"/>
      <c r="AE32" s="183"/>
      <c r="AF32" s="143"/>
    </row>
    <row r="33" spans="1:32" ht="15.75" customHeight="1" x14ac:dyDescent="0.2">
      <c r="A33" s="144"/>
      <c r="B33" s="178"/>
      <c r="C33" s="179"/>
      <c r="D33" s="180"/>
      <c r="E33" s="181"/>
      <c r="F33" s="182"/>
      <c r="G33" s="163"/>
      <c r="H33" s="138"/>
      <c r="I33" s="138"/>
      <c r="J33" s="139"/>
      <c r="K33" s="164"/>
      <c r="L33" s="165"/>
      <c r="M33" s="141"/>
      <c r="N33" s="136"/>
      <c r="O33" s="139"/>
      <c r="P33" s="142"/>
      <c r="Q33" s="142"/>
      <c r="R33" s="143"/>
      <c r="S33" s="142"/>
      <c r="T33" s="143"/>
      <c r="U33" s="142"/>
      <c r="V33" s="143"/>
      <c r="W33" s="142"/>
      <c r="X33" s="143"/>
      <c r="Y33" s="142"/>
      <c r="Z33" s="143"/>
      <c r="AA33" s="142"/>
      <c r="AB33" s="143"/>
      <c r="AC33" s="142"/>
      <c r="AD33" s="143"/>
      <c r="AE33" s="142"/>
      <c r="AF33" s="143"/>
    </row>
    <row r="34" spans="1:32" ht="15.75" customHeight="1" x14ac:dyDescent="0.2">
      <c r="A34" s="167" t="s">
        <v>296</v>
      </c>
      <c r="B34" s="188"/>
      <c r="C34" s="169"/>
      <c r="D34" s="170"/>
      <c r="E34" s="171"/>
      <c r="F34" s="172"/>
      <c r="G34" s="173">
        <f>SUM(E35:E37)</f>
        <v>68280</v>
      </c>
      <c r="H34" s="174">
        <f>G34/$E$77</f>
        <v>7.9325077018766905E-3</v>
      </c>
      <c r="I34" s="174"/>
      <c r="J34" s="175">
        <f>(G34/$B$9)/1000</f>
        <v>5.6947456213511261E-3</v>
      </c>
      <c r="K34" s="176"/>
      <c r="L34" s="177"/>
      <c r="M34" s="141"/>
      <c r="N34" s="136"/>
      <c r="O34" s="139"/>
      <c r="P34" s="142"/>
      <c r="Q34" s="142"/>
      <c r="R34" s="143"/>
      <c r="S34" s="142"/>
      <c r="T34" s="143"/>
      <c r="U34" s="142"/>
      <c r="V34" s="143"/>
      <c r="W34" s="142"/>
      <c r="X34" s="143"/>
      <c r="Y34" s="142"/>
      <c r="Z34" s="143"/>
      <c r="AA34" s="142"/>
      <c r="AB34" s="143"/>
      <c r="AC34" s="142"/>
      <c r="AD34" s="143"/>
      <c r="AE34" s="142"/>
      <c r="AF34" s="143"/>
    </row>
    <row r="35" spans="1:32" ht="15.75" customHeight="1" x14ac:dyDescent="0.2">
      <c r="A35" s="144" t="s">
        <v>297</v>
      </c>
      <c r="B35" s="293">
        <v>30</v>
      </c>
      <c r="C35" s="179" t="s">
        <v>25</v>
      </c>
      <c r="D35" s="185">
        <v>1000</v>
      </c>
      <c r="E35" s="186">
        <f>B35*D35</f>
        <v>30000</v>
      </c>
      <c r="F35" s="182"/>
      <c r="G35" s="163"/>
      <c r="H35" s="138"/>
      <c r="I35" s="138"/>
      <c r="J35" s="139"/>
      <c r="K35" s="164"/>
      <c r="L35" s="165">
        <v>0.5</v>
      </c>
      <c r="M35" s="141"/>
      <c r="N35" s="136"/>
      <c r="O35" s="139"/>
      <c r="P35" s="142"/>
      <c r="Q35" s="142"/>
      <c r="R35" s="143"/>
      <c r="S35" s="142"/>
      <c r="T35" s="143"/>
      <c r="U35" s="142"/>
      <c r="V35" s="143"/>
      <c r="W35" s="142"/>
      <c r="X35" s="143"/>
      <c r="Y35" s="142"/>
      <c r="Z35" s="143"/>
      <c r="AA35" s="142"/>
      <c r="AB35" s="143"/>
      <c r="AC35" s="142"/>
      <c r="AD35" s="143"/>
      <c r="AE35" s="142"/>
      <c r="AF35" s="143"/>
    </row>
    <row r="36" spans="1:32" ht="15.75" customHeight="1" x14ac:dyDescent="0.2">
      <c r="A36" s="144" t="s">
        <v>40</v>
      </c>
      <c r="B36" s="293">
        <v>30</v>
      </c>
      <c r="C36" s="179" t="s">
        <v>25</v>
      </c>
      <c r="D36" s="185">
        <f>[1]Prices!E145</f>
        <v>1276</v>
      </c>
      <c r="E36" s="186">
        <f>B36*D36</f>
        <v>38280</v>
      </c>
      <c r="F36" s="182"/>
      <c r="G36" s="163"/>
      <c r="H36" s="138"/>
      <c r="I36" s="138"/>
      <c r="J36" s="139"/>
      <c r="K36" s="164"/>
      <c r="L36" s="165">
        <v>0.9</v>
      </c>
      <c r="M36" s="141"/>
      <c r="N36" s="136"/>
      <c r="O36" s="139"/>
      <c r="P36" s="142"/>
      <c r="Q36" s="142"/>
      <c r="R36" s="143"/>
      <c r="S36" s="142"/>
      <c r="T36" s="143"/>
      <c r="U36" s="142"/>
      <c r="V36" s="143"/>
      <c r="W36" s="142"/>
      <c r="X36" s="143"/>
      <c r="Y36" s="142"/>
      <c r="Z36" s="143"/>
      <c r="AA36" s="142"/>
      <c r="AB36" s="143"/>
      <c r="AC36" s="142"/>
      <c r="AD36" s="143"/>
      <c r="AE36" s="142"/>
      <c r="AF36" s="143"/>
    </row>
    <row r="37" spans="1:32" ht="15.75" customHeight="1" x14ac:dyDescent="0.2">
      <c r="A37" s="144"/>
      <c r="B37" s="187"/>
      <c r="C37" s="179"/>
      <c r="D37" s="180"/>
      <c r="E37" s="181"/>
      <c r="F37" s="182"/>
      <c r="G37" s="163"/>
      <c r="H37" s="138"/>
      <c r="I37" s="138"/>
      <c r="J37" s="139"/>
      <c r="K37" s="164"/>
      <c r="L37" s="165"/>
      <c r="M37" s="141"/>
      <c r="N37" s="136"/>
      <c r="O37" s="139"/>
      <c r="P37" s="183"/>
      <c r="Q37" s="183"/>
      <c r="R37" s="143"/>
      <c r="S37" s="183"/>
      <c r="T37" s="143"/>
      <c r="U37" s="183"/>
      <c r="V37" s="143"/>
      <c r="W37" s="183"/>
      <c r="X37" s="143"/>
      <c r="Y37" s="183"/>
      <c r="Z37" s="143"/>
      <c r="AA37" s="183"/>
      <c r="AB37" s="143"/>
      <c r="AC37" s="183"/>
      <c r="AD37" s="143"/>
      <c r="AE37" s="183"/>
      <c r="AF37" s="143"/>
    </row>
    <row r="38" spans="1:32" ht="15.75" customHeight="1" x14ac:dyDescent="0.2">
      <c r="A38" s="167" t="s">
        <v>39</v>
      </c>
      <c r="B38" s="188"/>
      <c r="C38" s="169"/>
      <c r="D38" s="170"/>
      <c r="E38" s="171"/>
      <c r="F38" s="172"/>
      <c r="G38" s="173">
        <f>SUM(E39:E47)</f>
        <v>666112.74285714282</v>
      </c>
      <c r="H38" s="174">
        <f>G38/$E$77</f>
        <v>7.7386415685888874E-2</v>
      </c>
      <c r="I38" s="174"/>
      <c r="J38" s="175">
        <f>(G38/$B$9)/1000</f>
        <v>5.555569164780174E-2</v>
      </c>
      <c r="K38" s="176"/>
      <c r="L38" s="177"/>
      <c r="M38" s="141"/>
      <c r="N38" s="136"/>
      <c r="O38" s="139"/>
      <c r="P38" s="142"/>
      <c r="Q38" s="142"/>
      <c r="R38" s="143"/>
      <c r="S38" s="142"/>
      <c r="T38" s="143"/>
      <c r="U38" s="142"/>
      <c r="V38" s="143"/>
      <c r="W38" s="142"/>
      <c r="X38" s="143"/>
      <c r="Y38" s="142"/>
      <c r="Z38" s="143"/>
      <c r="AA38" s="142"/>
      <c r="AB38" s="143"/>
      <c r="AC38" s="142"/>
      <c r="AD38" s="143"/>
      <c r="AE38" s="142"/>
      <c r="AF38" s="143"/>
    </row>
    <row r="39" spans="1:32" ht="15" customHeight="1" x14ac:dyDescent="0.2">
      <c r="A39" s="194" t="s">
        <v>38</v>
      </c>
      <c r="B39" s="178"/>
      <c r="C39" s="179"/>
      <c r="D39" s="180"/>
      <c r="E39" s="181"/>
      <c r="F39" s="182"/>
      <c r="G39" s="195"/>
      <c r="H39" s="138"/>
      <c r="I39" s="138"/>
      <c r="J39" s="139"/>
      <c r="K39" s="164"/>
      <c r="L39" s="165"/>
      <c r="M39" s="141"/>
      <c r="N39" s="136"/>
      <c r="O39" s="139"/>
      <c r="P39" s="183"/>
      <c r="Q39" s="183"/>
      <c r="R39" s="143"/>
      <c r="S39" s="183"/>
      <c r="T39" s="143"/>
      <c r="U39" s="183"/>
      <c r="V39" s="143"/>
      <c r="W39" s="183"/>
      <c r="X39" s="143"/>
      <c r="Y39" s="183"/>
      <c r="Z39" s="143"/>
      <c r="AA39" s="183"/>
      <c r="AB39" s="143"/>
      <c r="AC39" s="183"/>
      <c r="AD39" s="143"/>
      <c r="AE39" s="183"/>
      <c r="AF39" s="143"/>
    </row>
    <row r="40" spans="1:32" ht="15" customHeight="1" x14ac:dyDescent="0.2">
      <c r="A40" s="144" t="s">
        <v>337</v>
      </c>
      <c r="B40" s="178">
        <v>400</v>
      </c>
      <c r="C40" s="179" t="s">
        <v>37</v>
      </c>
      <c r="D40" s="301">
        <f>Prices!E61</f>
        <v>556.33600000000001</v>
      </c>
      <c r="E40" s="181">
        <f>D40*B40</f>
        <v>222534.39999999999</v>
      </c>
      <c r="F40" s="182"/>
      <c r="G40" s="195"/>
      <c r="H40" s="138"/>
      <c r="I40" s="138"/>
      <c r="J40" s="139"/>
      <c r="K40" s="164"/>
      <c r="L40" s="165">
        <v>0.75</v>
      </c>
      <c r="M40" s="141"/>
      <c r="N40" s="136"/>
      <c r="O40" s="139"/>
      <c r="P40" s="183"/>
      <c r="Q40" s="183"/>
      <c r="R40" s="143"/>
      <c r="S40" s="183"/>
      <c r="T40" s="143"/>
      <c r="U40" s="183"/>
      <c r="V40" s="143"/>
      <c r="W40" s="183"/>
      <c r="X40" s="143"/>
      <c r="Y40" s="183"/>
      <c r="Z40" s="143"/>
      <c r="AA40" s="183"/>
      <c r="AB40" s="143"/>
      <c r="AC40" s="183"/>
      <c r="AD40" s="143"/>
      <c r="AE40" s="183"/>
      <c r="AF40" s="143"/>
    </row>
    <row r="41" spans="1:32" ht="15" customHeight="1" x14ac:dyDescent="0.2">
      <c r="A41" s="144" t="s">
        <v>338</v>
      </c>
      <c r="B41" s="178">
        <v>400</v>
      </c>
      <c r="C41" s="179" t="s">
        <v>37</v>
      </c>
      <c r="D41" s="301">
        <f>Prices!E62</f>
        <v>673.72799999999995</v>
      </c>
      <c r="E41" s="181">
        <f>D41*B41</f>
        <v>269491.19999999995</v>
      </c>
      <c r="F41" s="182"/>
      <c r="G41" s="195"/>
      <c r="H41" s="138"/>
      <c r="I41" s="138"/>
      <c r="J41" s="139"/>
      <c r="K41" s="164"/>
      <c r="L41" s="165">
        <v>0.75</v>
      </c>
      <c r="M41" s="141"/>
      <c r="N41" s="136"/>
      <c r="O41" s="139"/>
      <c r="P41" s="183"/>
      <c r="Q41" s="183"/>
      <c r="R41" s="143"/>
      <c r="S41" s="183"/>
      <c r="T41" s="143"/>
      <c r="U41" s="183"/>
      <c r="V41" s="143"/>
      <c r="W41" s="183"/>
      <c r="X41" s="143"/>
      <c r="Y41" s="183"/>
      <c r="Z41" s="143"/>
      <c r="AA41" s="183"/>
      <c r="AB41" s="143"/>
      <c r="AC41" s="183"/>
      <c r="AD41" s="143"/>
      <c r="AE41" s="183"/>
      <c r="AF41" s="143"/>
    </row>
    <row r="42" spans="1:32" ht="15" customHeight="1" x14ac:dyDescent="0.2">
      <c r="A42" s="194" t="s">
        <v>36</v>
      </c>
      <c r="B42" s="178"/>
      <c r="C42" s="179"/>
      <c r="D42" s="180"/>
      <c r="E42" s="181"/>
      <c r="F42" s="182"/>
      <c r="G42" s="195"/>
      <c r="H42" s="138"/>
      <c r="I42" s="138"/>
      <c r="J42" s="139"/>
      <c r="K42" s="164"/>
      <c r="L42" s="165"/>
      <c r="M42" s="141"/>
      <c r="N42" s="136"/>
      <c r="O42" s="139"/>
      <c r="P42" s="183"/>
      <c r="Q42" s="183"/>
      <c r="R42" s="143"/>
      <c r="S42" s="142"/>
      <c r="T42" s="143"/>
      <c r="U42" s="142"/>
      <c r="V42" s="143"/>
      <c r="W42" s="142"/>
      <c r="X42" s="143"/>
      <c r="Y42" s="142"/>
      <c r="Z42" s="143"/>
      <c r="AA42" s="142"/>
      <c r="AB42" s="143"/>
      <c r="AC42" s="142"/>
      <c r="AD42" s="143"/>
      <c r="AE42" s="142"/>
      <c r="AF42" s="143"/>
    </row>
    <row r="43" spans="1:32" ht="15" customHeight="1" x14ac:dyDescent="0.2">
      <c r="A43" s="144" t="s">
        <v>35</v>
      </c>
      <c r="B43" s="184">
        <v>2000</v>
      </c>
      <c r="C43" s="179" t="s">
        <v>33</v>
      </c>
      <c r="D43" s="180">
        <f>[1]Prices!E99</f>
        <v>14.742857142857144</v>
      </c>
      <c r="E43" s="181">
        <f>D43*B43</f>
        <v>29485.714285714286</v>
      </c>
      <c r="F43" s="182"/>
      <c r="G43" s="195"/>
      <c r="H43" s="138"/>
      <c r="I43" s="138"/>
      <c r="J43" s="139"/>
      <c r="K43" s="164"/>
      <c r="L43" s="165">
        <v>0.5</v>
      </c>
      <c r="M43" s="141"/>
      <c r="N43" s="136"/>
      <c r="O43" s="139"/>
      <c r="P43" s="183"/>
      <c r="Q43" s="183"/>
      <c r="R43" s="143"/>
      <c r="S43" s="142"/>
      <c r="T43" s="143"/>
      <c r="U43" s="142"/>
      <c r="V43" s="143"/>
      <c r="W43" s="142"/>
      <c r="X43" s="143"/>
      <c r="Y43" s="142"/>
      <c r="Z43" s="143"/>
      <c r="AA43" s="142"/>
      <c r="AB43" s="143"/>
      <c r="AC43" s="142"/>
      <c r="AD43" s="143"/>
      <c r="AE43" s="142"/>
      <c r="AF43" s="143"/>
    </row>
    <row r="44" spans="1:32" ht="15" customHeight="1" x14ac:dyDescent="0.2">
      <c r="A44" s="144" t="s">
        <v>34</v>
      </c>
      <c r="B44" s="184">
        <v>2000</v>
      </c>
      <c r="C44" s="179" t="s">
        <v>33</v>
      </c>
      <c r="D44" s="180">
        <f>[1]Prices!E104</f>
        <v>59.800714285714285</v>
      </c>
      <c r="E44" s="181">
        <f>D44*B44</f>
        <v>119601.42857142857</v>
      </c>
      <c r="F44" s="182"/>
      <c r="G44" s="195"/>
      <c r="H44" s="138"/>
      <c r="I44" s="138"/>
      <c r="J44" s="139"/>
      <c r="K44" s="164"/>
      <c r="L44" s="165">
        <v>0.5</v>
      </c>
      <c r="M44" s="141"/>
      <c r="N44" s="136"/>
      <c r="O44" s="139"/>
      <c r="P44" s="142"/>
      <c r="Q44" s="142"/>
      <c r="R44" s="143"/>
      <c r="S44" s="142"/>
      <c r="T44" s="143"/>
      <c r="U44" s="142"/>
      <c r="V44" s="143"/>
      <c r="W44" s="142"/>
      <c r="X44" s="143"/>
      <c r="Y44" s="142"/>
      <c r="Z44" s="143"/>
      <c r="AA44" s="142"/>
      <c r="AB44" s="143"/>
      <c r="AC44" s="142"/>
      <c r="AD44" s="143"/>
      <c r="AE44" s="142"/>
      <c r="AF44" s="143"/>
    </row>
    <row r="45" spans="1:32" ht="15" customHeight="1" x14ac:dyDescent="0.2">
      <c r="A45" s="144" t="s">
        <v>32</v>
      </c>
      <c r="B45" s="178">
        <v>1</v>
      </c>
      <c r="C45" s="179" t="s">
        <v>16</v>
      </c>
      <c r="D45" s="180">
        <v>0</v>
      </c>
      <c r="E45" s="181">
        <v>25000</v>
      </c>
      <c r="F45" s="182"/>
      <c r="G45" s="195"/>
      <c r="H45" s="138"/>
      <c r="I45" s="138"/>
      <c r="J45" s="139"/>
      <c r="K45" s="164"/>
      <c r="L45" s="165">
        <v>0.33</v>
      </c>
      <c r="M45" s="141"/>
      <c r="N45" s="136"/>
      <c r="O45" s="139"/>
      <c r="P45" s="142"/>
      <c r="Q45" s="142"/>
      <c r="R45" s="143"/>
      <c r="S45" s="142"/>
      <c r="T45" s="143"/>
      <c r="U45" s="142"/>
      <c r="V45" s="143"/>
      <c r="W45" s="142"/>
      <c r="X45" s="143"/>
      <c r="Y45" s="142"/>
      <c r="Z45" s="143"/>
      <c r="AA45" s="142"/>
      <c r="AB45" s="143"/>
      <c r="AC45" s="142"/>
      <c r="AD45" s="143"/>
      <c r="AE45" s="142"/>
      <c r="AF45" s="143"/>
    </row>
    <row r="46" spans="1:32" ht="15" customHeight="1" x14ac:dyDescent="0.2">
      <c r="A46" s="144" t="s">
        <v>31</v>
      </c>
      <c r="B46" s="178">
        <v>0</v>
      </c>
      <c r="C46" s="179" t="s">
        <v>16</v>
      </c>
      <c r="D46" s="180">
        <v>0</v>
      </c>
      <c r="E46" s="181">
        <v>0</v>
      </c>
      <c r="F46" s="182"/>
      <c r="G46" s="195"/>
      <c r="H46" s="138"/>
      <c r="I46" s="138"/>
      <c r="J46" s="139"/>
      <c r="K46" s="164"/>
      <c r="L46" s="165">
        <v>0.5</v>
      </c>
      <c r="M46" s="141"/>
      <c r="N46" s="136"/>
      <c r="O46" s="139"/>
      <c r="P46" s="183"/>
      <c r="Q46" s="183"/>
      <c r="R46" s="143"/>
      <c r="S46" s="183"/>
      <c r="T46" s="143"/>
      <c r="U46" s="183"/>
      <c r="V46" s="143"/>
      <c r="W46" s="183"/>
      <c r="X46" s="143"/>
      <c r="Y46" s="183"/>
      <c r="Z46" s="143"/>
      <c r="AA46" s="183"/>
      <c r="AB46" s="143"/>
      <c r="AC46" s="183"/>
      <c r="AD46" s="143"/>
      <c r="AE46" s="183"/>
      <c r="AF46" s="143"/>
    </row>
    <row r="47" spans="1:32" ht="15.75" customHeight="1" x14ac:dyDescent="0.2">
      <c r="A47" s="144"/>
      <c r="B47" s="187"/>
      <c r="C47" s="179"/>
      <c r="D47" s="180"/>
      <c r="E47" s="181"/>
      <c r="F47" s="182"/>
      <c r="G47" s="163"/>
      <c r="H47" s="138"/>
      <c r="I47" s="138"/>
      <c r="J47" s="139"/>
      <c r="K47" s="164"/>
      <c r="L47" s="165"/>
      <c r="M47" s="141"/>
      <c r="N47" s="136"/>
      <c r="O47" s="139"/>
      <c r="P47" s="183"/>
      <c r="Q47" s="183"/>
      <c r="R47" s="143"/>
      <c r="S47" s="183"/>
      <c r="T47" s="143"/>
      <c r="U47" s="183"/>
      <c r="V47" s="143"/>
      <c r="W47" s="183"/>
      <c r="X47" s="143"/>
      <c r="Y47" s="183"/>
      <c r="Z47" s="143"/>
      <c r="AA47" s="183"/>
      <c r="AB47" s="143"/>
      <c r="AC47" s="183"/>
      <c r="AD47" s="143"/>
      <c r="AE47" s="183"/>
      <c r="AF47" s="143"/>
    </row>
    <row r="48" spans="1:32" ht="15.75" customHeight="1" x14ac:dyDescent="0.2">
      <c r="A48" s="167" t="s">
        <v>30</v>
      </c>
      <c r="B48" s="188"/>
      <c r="C48" s="169"/>
      <c r="D48" s="170"/>
      <c r="E48" s="171"/>
      <c r="F48" s="172"/>
      <c r="G48" s="173">
        <f>SUM(E49:E53)</f>
        <v>0</v>
      </c>
      <c r="H48" s="174">
        <f>G48/$E$77</f>
        <v>0</v>
      </c>
      <c r="I48" s="174"/>
      <c r="J48" s="175">
        <f>(G48/$B$9)/1000</f>
        <v>0</v>
      </c>
      <c r="K48" s="176"/>
      <c r="L48" s="177"/>
      <c r="M48" s="141"/>
      <c r="N48" s="136"/>
      <c r="O48" s="139"/>
      <c r="P48" s="183"/>
      <c r="Q48" s="183"/>
      <c r="R48" s="143"/>
      <c r="S48" s="183"/>
      <c r="T48" s="143"/>
      <c r="U48" s="183"/>
      <c r="V48" s="143"/>
      <c r="W48" s="183"/>
      <c r="X48" s="143"/>
      <c r="Y48" s="183"/>
      <c r="Z48" s="143"/>
      <c r="AA48" s="183"/>
      <c r="AB48" s="143"/>
      <c r="AC48" s="183"/>
      <c r="AD48" s="143"/>
      <c r="AE48" s="183"/>
      <c r="AF48" s="143"/>
    </row>
    <row r="49" spans="1:32" ht="15.75" customHeight="1" x14ac:dyDescent="0.2">
      <c r="A49" s="196" t="s">
        <v>29</v>
      </c>
      <c r="B49" s="187">
        <v>0</v>
      </c>
      <c r="C49" s="179" t="s">
        <v>16</v>
      </c>
      <c r="D49" s="180">
        <v>15000</v>
      </c>
      <c r="E49" s="181">
        <v>0</v>
      </c>
      <c r="F49" s="182"/>
      <c r="G49" s="163"/>
      <c r="H49" s="138"/>
      <c r="I49" s="138"/>
      <c r="J49" s="139"/>
      <c r="K49" s="164"/>
      <c r="L49" s="165"/>
      <c r="M49" s="141"/>
      <c r="N49" s="136"/>
      <c r="O49" s="139"/>
      <c r="P49" s="142"/>
      <c r="Q49" s="142"/>
      <c r="R49" s="143"/>
      <c r="S49" s="142"/>
      <c r="T49" s="143"/>
      <c r="U49" s="142"/>
      <c r="V49" s="143"/>
      <c r="W49" s="142"/>
      <c r="X49" s="143"/>
      <c r="Y49" s="142"/>
      <c r="Z49" s="143"/>
      <c r="AA49" s="142"/>
      <c r="AB49" s="143"/>
      <c r="AC49" s="142"/>
      <c r="AD49" s="143"/>
      <c r="AE49" s="142"/>
      <c r="AF49" s="143"/>
    </row>
    <row r="50" spans="1:32" ht="15.75" customHeight="1" x14ac:dyDescent="0.2">
      <c r="A50" s="196" t="s">
        <v>28</v>
      </c>
      <c r="B50" s="187">
        <v>0</v>
      </c>
      <c r="C50" s="179" t="s">
        <v>16</v>
      </c>
      <c r="D50" s="180">
        <v>30000</v>
      </c>
      <c r="E50" s="181">
        <f>D50*B50</f>
        <v>0</v>
      </c>
      <c r="F50" s="182"/>
      <c r="G50" s="163"/>
      <c r="H50" s="138"/>
      <c r="I50" s="138"/>
      <c r="J50" s="139"/>
      <c r="K50" s="164"/>
      <c r="L50" s="165"/>
      <c r="M50" s="141"/>
      <c r="N50" s="136"/>
      <c r="O50" s="139"/>
      <c r="P50" s="183"/>
      <c r="Q50" s="183"/>
      <c r="R50" s="143"/>
      <c r="S50" s="183"/>
      <c r="T50" s="143"/>
      <c r="U50" s="183"/>
      <c r="V50" s="143"/>
      <c r="W50" s="183"/>
      <c r="X50" s="143"/>
      <c r="Y50" s="183"/>
      <c r="Z50" s="143"/>
      <c r="AA50" s="183"/>
      <c r="AB50" s="143"/>
      <c r="AC50" s="183"/>
      <c r="AD50" s="143"/>
      <c r="AE50" s="183"/>
      <c r="AF50" s="143"/>
    </row>
    <row r="51" spans="1:32" ht="15.75" customHeight="1" x14ac:dyDescent="0.2">
      <c r="A51" s="196" t="s">
        <v>27</v>
      </c>
      <c r="B51" s="187">
        <v>0</v>
      </c>
      <c r="C51" s="179" t="s">
        <v>25</v>
      </c>
      <c r="D51" s="180">
        <v>500</v>
      </c>
      <c r="E51" s="181">
        <f>B51*D51</f>
        <v>0</v>
      </c>
      <c r="F51" s="182"/>
      <c r="G51" s="163"/>
      <c r="H51" s="138"/>
      <c r="I51" s="138"/>
      <c r="J51" s="139"/>
      <c r="K51" s="164"/>
      <c r="L51" s="165">
        <v>0.5</v>
      </c>
      <c r="M51" s="141"/>
      <c r="N51" s="136"/>
      <c r="O51" s="139"/>
      <c r="P51" s="142"/>
      <c r="Q51" s="142"/>
      <c r="R51" s="143"/>
      <c r="S51" s="142"/>
      <c r="T51" s="143"/>
      <c r="U51" s="142"/>
      <c r="V51" s="143"/>
      <c r="W51" s="142"/>
      <c r="X51" s="143"/>
      <c r="Y51" s="142"/>
      <c r="Z51" s="143"/>
      <c r="AA51" s="142"/>
      <c r="AB51" s="143"/>
      <c r="AC51" s="142"/>
      <c r="AD51" s="143"/>
      <c r="AE51" s="142"/>
      <c r="AF51" s="143"/>
    </row>
    <row r="52" spans="1:32" ht="15.75" customHeight="1" x14ac:dyDescent="0.2">
      <c r="A52" s="144" t="s">
        <v>26</v>
      </c>
      <c r="B52" s="187">
        <v>0</v>
      </c>
      <c r="C52" s="179" t="s">
        <v>25</v>
      </c>
      <c r="D52" s="180">
        <v>7500</v>
      </c>
      <c r="E52" s="181">
        <f>B52*D52</f>
        <v>0</v>
      </c>
      <c r="F52" s="182"/>
      <c r="G52" s="163"/>
      <c r="H52" s="138"/>
      <c r="I52" s="138"/>
      <c r="J52" s="139"/>
      <c r="K52" s="164"/>
      <c r="L52" s="165">
        <v>0.9</v>
      </c>
      <c r="M52" s="141"/>
      <c r="N52" s="136"/>
      <c r="O52" s="139"/>
      <c r="P52" s="142"/>
      <c r="Q52" s="142"/>
      <c r="R52" s="143"/>
      <c r="S52" s="142"/>
      <c r="T52" s="143"/>
      <c r="U52" s="142"/>
      <c r="V52" s="143"/>
      <c r="W52" s="142"/>
      <c r="X52" s="143"/>
      <c r="Y52" s="142"/>
      <c r="Z52" s="143"/>
      <c r="AA52" s="142"/>
      <c r="AB52" s="143"/>
      <c r="AC52" s="142"/>
      <c r="AD52" s="143"/>
      <c r="AE52" s="142"/>
      <c r="AF52" s="143"/>
    </row>
    <row r="53" spans="1:32" ht="15.75" customHeight="1" x14ac:dyDescent="0.2">
      <c r="A53" s="144"/>
      <c r="B53" s="187"/>
      <c r="C53" s="179"/>
      <c r="D53" s="185"/>
      <c r="E53" s="186"/>
      <c r="F53" s="182"/>
      <c r="G53" s="163"/>
      <c r="H53" s="138"/>
      <c r="I53" s="138"/>
      <c r="J53" s="139"/>
      <c r="K53" s="164"/>
      <c r="L53" s="165"/>
      <c r="M53" s="141"/>
      <c r="N53" s="136"/>
      <c r="O53" s="139"/>
      <c r="P53" s="183"/>
      <c r="Q53" s="183"/>
      <c r="R53" s="143"/>
      <c r="S53" s="183"/>
      <c r="T53" s="143"/>
      <c r="U53" s="183"/>
      <c r="V53" s="143"/>
      <c r="W53" s="183"/>
      <c r="X53" s="143"/>
      <c r="Y53" s="183"/>
      <c r="Z53" s="143"/>
      <c r="AA53" s="183"/>
      <c r="AB53" s="143"/>
      <c r="AC53" s="183"/>
      <c r="AD53" s="143"/>
      <c r="AE53" s="183"/>
      <c r="AF53" s="143"/>
    </row>
    <row r="54" spans="1:32" ht="15.75" customHeight="1" x14ac:dyDescent="0.2">
      <c r="A54" s="167" t="s">
        <v>24</v>
      </c>
      <c r="B54" s="188"/>
      <c r="C54" s="169"/>
      <c r="D54" s="170"/>
      <c r="E54" s="171"/>
      <c r="F54" s="172"/>
      <c r="G54" s="173">
        <f>SUM(E55:E57)</f>
        <v>1600000</v>
      </c>
      <c r="H54" s="174">
        <f>G54/$E$77</f>
        <v>0.18588184421503667</v>
      </c>
      <c r="I54" s="174"/>
      <c r="J54" s="175">
        <f>(G54/$B$9)/1000</f>
        <v>0.13344453711426188</v>
      </c>
      <c r="K54" s="176"/>
      <c r="L54" s="177"/>
      <c r="M54" s="141"/>
      <c r="N54" s="136"/>
      <c r="O54" s="139"/>
      <c r="P54" s="183"/>
      <c r="Q54" s="183"/>
      <c r="R54" s="143"/>
      <c r="S54" s="183"/>
      <c r="T54" s="143"/>
      <c r="U54" s="183"/>
      <c r="V54" s="143"/>
      <c r="W54" s="183"/>
      <c r="X54" s="143"/>
      <c r="Y54" s="183"/>
      <c r="Z54" s="143"/>
      <c r="AA54" s="183"/>
      <c r="AB54" s="143"/>
      <c r="AC54" s="183"/>
      <c r="AD54" s="143"/>
      <c r="AE54" s="183"/>
      <c r="AF54" s="143"/>
    </row>
    <row r="55" spans="1:32" ht="15.75" customHeight="1" x14ac:dyDescent="0.2">
      <c r="A55" s="246" t="s">
        <v>329</v>
      </c>
      <c r="B55" s="247">
        <v>1</v>
      </c>
      <c r="C55" s="248" t="s">
        <v>22</v>
      </c>
      <c r="D55" s="249">
        <v>0</v>
      </c>
      <c r="E55" s="250">
        <v>1100000</v>
      </c>
      <c r="F55" s="251"/>
      <c r="G55" s="257"/>
      <c r="H55" s="253"/>
      <c r="I55" s="253"/>
      <c r="J55" s="254"/>
      <c r="K55" s="255"/>
      <c r="L55" s="256">
        <v>0.25</v>
      </c>
      <c r="M55" s="141"/>
      <c r="N55" s="136"/>
      <c r="O55" s="139"/>
      <c r="P55" s="183"/>
      <c r="Q55" s="183"/>
      <c r="R55" s="143"/>
      <c r="S55" s="183"/>
      <c r="T55" s="143"/>
      <c r="U55" s="183"/>
      <c r="V55" s="143"/>
      <c r="W55" s="183"/>
      <c r="X55" s="143"/>
      <c r="Y55" s="183"/>
      <c r="Z55" s="143"/>
      <c r="AA55" s="183"/>
      <c r="AB55" s="143"/>
      <c r="AC55" s="183"/>
      <c r="AD55" s="143"/>
      <c r="AE55" s="183"/>
      <c r="AF55" s="143"/>
    </row>
    <row r="56" spans="1:32" s="278" customFormat="1" ht="15.75" customHeight="1" x14ac:dyDescent="0.2">
      <c r="A56" s="263" t="s">
        <v>23</v>
      </c>
      <c r="B56" s="264">
        <v>1</v>
      </c>
      <c r="C56" s="265" t="s">
        <v>22</v>
      </c>
      <c r="D56" s="266">
        <v>0</v>
      </c>
      <c r="E56" s="267">
        <v>500000</v>
      </c>
      <c r="F56" s="268"/>
      <c r="G56" s="269"/>
      <c r="H56" s="270"/>
      <c r="I56" s="270"/>
      <c r="J56" s="271"/>
      <c r="K56" s="272"/>
      <c r="L56" s="273">
        <v>0.25</v>
      </c>
      <c r="M56" s="274"/>
      <c r="N56" s="275"/>
      <c r="O56" s="271"/>
      <c r="P56" s="276"/>
      <c r="Q56" s="276"/>
      <c r="R56" s="277"/>
      <c r="S56" s="276"/>
      <c r="T56" s="277"/>
      <c r="U56" s="276"/>
      <c r="V56" s="277"/>
      <c r="W56" s="276"/>
      <c r="X56" s="277"/>
      <c r="Y56" s="276"/>
      <c r="Z56" s="277"/>
      <c r="AA56" s="276"/>
      <c r="AB56" s="277"/>
      <c r="AC56" s="276"/>
      <c r="AD56" s="277"/>
      <c r="AE56" s="276"/>
      <c r="AF56" s="277"/>
    </row>
    <row r="57" spans="1:32" ht="15.75" customHeight="1" x14ac:dyDescent="0.2">
      <c r="A57" s="144"/>
      <c r="B57" s="184"/>
      <c r="C57" s="197"/>
      <c r="D57" s="185"/>
      <c r="E57" s="186"/>
      <c r="F57" s="182"/>
      <c r="G57" s="163"/>
      <c r="H57" s="138"/>
      <c r="I57" s="138"/>
      <c r="J57" s="139"/>
      <c r="K57" s="164"/>
      <c r="L57" s="165"/>
      <c r="M57" s="141"/>
      <c r="N57" s="136"/>
      <c r="O57" s="139"/>
      <c r="P57" s="142"/>
      <c r="Q57" s="142"/>
      <c r="R57" s="143"/>
      <c r="S57" s="142"/>
      <c r="T57" s="143"/>
      <c r="U57" s="142"/>
      <c r="V57" s="143"/>
      <c r="W57" s="142"/>
      <c r="X57" s="143"/>
      <c r="Y57" s="142"/>
      <c r="Z57" s="143"/>
      <c r="AA57" s="142"/>
      <c r="AB57" s="143"/>
      <c r="AC57" s="142"/>
      <c r="AD57" s="143"/>
      <c r="AE57" s="142"/>
      <c r="AF57" s="143"/>
    </row>
    <row r="58" spans="1:32" ht="15.75" customHeight="1" x14ac:dyDescent="0.2">
      <c r="A58" s="167" t="s">
        <v>20</v>
      </c>
      <c r="B58" s="188"/>
      <c r="C58" s="169"/>
      <c r="D58" s="170"/>
      <c r="E58" s="171"/>
      <c r="F58" s="172"/>
      <c r="G58" s="173">
        <f>SUM(E59:E61)</f>
        <v>75000</v>
      </c>
      <c r="H58" s="174">
        <f>G58/$E$77</f>
        <v>8.7132114475798449E-3</v>
      </c>
      <c r="I58" s="174"/>
      <c r="J58" s="175">
        <f>(G58/$B$9)/1000</f>
        <v>6.255212677231026E-3</v>
      </c>
      <c r="K58" s="176"/>
      <c r="L58" s="177"/>
      <c r="M58" s="141"/>
      <c r="N58" s="136"/>
      <c r="O58" s="139"/>
      <c r="P58" s="183"/>
      <c r="Q58" s="183"/>
      <c r="R58" s="143"/>
      <c r="S58" s="183"/>
      <c r="T58" s="143"/>
      <c r="U58" s="183"/>
      <c r="V58" s="143"/>
      <c r="W58" s="183"/>
      <c r="X58" s="143"/>
      <c r="Y58" s="183"/>
      <c r="Z58" s="143"/>
      <c r="AA58" s="183"/>
      <c r="AB58" s="143"/>
      <c r="AC58" s="183"/>
      <c r="AD58" s="143"/>
      <c r="AE58" s="183"/>
      <c r="AF58" s="143"/>
    </row>
    <row r="59" spans="1:32" ht="15.75" customHeight="1" x14ac:dyDescent="0.2">
      <c r="A59" s="144" t="s">
        <v>19</v>
      </c>
      <c r="B59" s="184">
        <v>1</v>
      </c>
      <c r="C59" s="197" t="s">
        <v>16</v>
      </c>
      <c r="D59" s="297">
        <v>25000</v>
      </c>
      <c r="E59" s="186">
        <v>25000</v>
      </c>
      <c r="F59" s="182"/>
      <c r="G59" s="163"/>
      <c r="H59" s="138"/>
      <c r="I59" s="138"/>
      <c r="J59" s="139"/>
      <c r="K59" s="164"/>
      <c r="L59" s="198">
        <v>0.5</v>
      </c>
      <c r="M59" s="199"/>
      <c r="N59" s="136"/>
      <c r="O59" s="139"/>
      <c r="P59" s="183"/>
      <c r="Q59" s="183"/>
      <c r="R59" s="143"/>
      <c r="S59" s="183"/>
      <c r="T59" s="143"/>
      <c r="U59" s="183"/>
      <c r="V59" s="143"/>
      <c r="W59" s="183"/>
      <c r="X59" s="143"/>
      <c r="Y59" s="183"/>
      <c r="Z59" s="143"/>
      <c r="AA59" s="183"/>
      <c r="AB59" s="143"/>
      <c r="AC59" s="183"/>
      <c r="AD59" s="143"/>
      <c r="AE59" s="183"/>
      <c r="AF59" s="143"/>
    </row>
    <row r="60" spans="1:32" ht="15.75" customHeight="1" x14ac:dyDescent="0.2">
      <c r="A60" s="144" t="s">
        <v>290</v>
      </c>
      <c r="B60" s="184">
        <v>1</v>
      </c>
      <c r="C60" s="197" t="s">
        <v>16</v>
      </c>
      <c r="D60" s="297">
        <v>25000</v>
      </c>
      <c r="E60" s="186">
        <v>25000</v>
      </c>
      <c r="F60" s="182"/>
      <c r="G60" s="163"/>
      <c r="H60" s="138"/>
      <c r="I60" s="138"/>
      <c r="J60" s="139"/>
      <c r="K60" s="164"/>
      <c r="L60" s="198">
        <v>0.5</v>
      </c>
      <c r="M60" s="199"/>
      <c r="N60" s="136"/>
      <c r="O60" s="139"/>
      <c r="P60" s="142"/>
      <c r="Q60" s="142"/>
      <c r="R60" s="143"/>
      <c r="S60" s="142"/>
      <c r="T60" s="143"/>
      <c r="U60" s="142"/>
      <c r="V60" s="143"/>
      <c r="W60" s="142"/>
      <c r="X60" s="143"/>
      <c r="Y60" s="142"/>
      <c r="Z60" s="143"/>
      <c r="AA60" s="142"/>
      <c r="AB60" s="143"/>
      <c r="AC60" s="142"/>
      <c r="AD60" s="143"/>
      <c r="AE60" s="142"/>
      <c r="AF60" s="143"/>
    </row>
    <row r="61" spans="1:32" ht="15.75" customHeight="1" x14ac:dyDescent="0.2">
      <c r="A61" s="144" t="s">
        <v>17</v>
      </c>
      <c r="B61" s="184">
        <v>1</v>
      </c>
      <c r="C61" s="197" t="s">
        <v>16</v>
      </c>
      <c r="D61" s="297">
        <v>25000</v>
      </c>
      <c r="E61" s="186">
        <v>25000</v>
      </c>
      <c r="F61" s="182"/>
      <c r="G61" s="163"/>
      <c r="H61" s="138"/>
      <c r="I61" s="138"/>
      <c r="J61" s="139"/>
      <c r="K61" s="164"/>
      <c r="L61" s="198">
        <v>0.5</v>
      </c>
      <c r="M61" s="199"/>
      <c r="N61" s="136"/>
      <c r="O61" s="139"/>
      <c r="P61" s="142"/>
      <c r="Q61" s="142"/>
      <c r="R61" s="143"/>
      <c r="S61" s="142"/>
      <c r="T61" s="143"/>
      <c r="U61" s="142"/>
      <c r="V61" s="143"/>
      <c r="W61" s="142"/>
      <c r="X61" s="143"/>
      <c r="Y61" s="142"/>
      <c r="Z61" s="143"/>
      <c r="AA61" s="142"/>
      <c r="AB61" s="143"/>
      <c r="AC61" s="142"/>
      <c r="AD61" s="143"/>
      <c r="AE61" s="142"/>
      <c r="AF61" s="143"/>
    </row>
    <row r="62" spans="1:32" ht="15.75" customHeight="1" x14ac:dyDescent="0.2">
      <c r="A62" s="144"/>
      <c r="B62" s="200"/>
      <c r="C62" s="197"/>
      <c r="D62" s="185"/>
      <c r="E62" s="186"/>
      <c r="F62" s="182"/>
      <c r="G62" s="163"/>
      <c r="H62" s="138"/>
      <c r="I62" s="138"/>
      <c r="J62" s="139"/>
      <c r="K62" s="164"/>
      <c r="L62" s="165"/>
      <c r="M62" s="141"/>
      <c r="N62" s="136"/>
      <c r="O62" s="139"/>
      <c r="P62" s="183"/>
      <c r="Q62" s="183"/>
      <c r="R62" s="143"/>
      <c r="S62" s="183"/>
      <c r="T62" s="143"/>
      <c r="U62" s="183"/>
      <c r="V62" s="143"/>
      <c r="W62" s="183"/>
      <c r="X62" s="143"/>
      <c r="Y62" s="183"/>
      <c r="Z62" s="143"/>
      <c r="AA62" s="183"/>
      <c r="AB62" s="143"/>
      <c r="AC62" s="183"/>
      <c r="AD62" s="143"/>
      <c r="AE62" s="183"/>
      <c r="AF62" s="143"/>
    </row>
    <row r="63" spans="1:32" ht="15.75" customHeight="1" x14ac:dyDescent="0.2">
      <c r="A63" s="167" t="s">
        <v>15</v>
      </c>
      <c r="B63" s="188"/>
      <c r="C63" s="169"/>
      <c r="D63" s="170"/>
      <c r="E63" s="171"/>
      <c r="F63" s="172"/>
      <c r="G63" s="173">
        <f>SUM(E64:E75)</f>
        <v>546000</v>
      </c>
      <c r="H63" s="174">
        <f>G63/$E$77</f>
        <v>6.3432179338381259E-2</v>
      </c>
      <c r="I63" s="174"/>
      <c r="J63" s="175">
        <f>(G63/$B$9)/1000</f>
        <v>4.5537948290241874E-2</v>
      </c>
      <c r="K63" s="176"/>
      <c r="L63" s="177"/>
      <c r="M63" s="141"/>
      <c r="N63" s="136"/>
      <c r="O63" s="139"/>
      <c r="P63" s="183"/>
      <c r="Q63" s="183"/>
      <c r="R63" s="143"/>
      <c r="S63" s="183"/>
      <c r="T63" s="143"/>
      <c r="U63" s="183"/>
      <c r="V63" s="143"/>
      <c r="W63" s="183"/>
      <c r="X63" s="143"/>
      <c r="Y63" s="183"/>
      <c r="Z63" s="143"/>
      <c r="AA63" s="183"/>
      <c r="AB63" s="143"/>
      <c r="AC63" s="183"/>
      <c r="AD63" s="143"/>
      <c r="AE63" s="183"/>
      <c r="AF63" s="143"/>
    </row>
    <row r="64" spans="1:32" ht="15.75" customHeight="1" x14ac:dyDescent="0.2">
      <c r="A64" s="201" t="s">
        <v>21</v>
      </c>
      <c r="B64" s="202">
        <f>Sizing!AB18</f>
        <v>1550</v>
      </c>
      <c r="C64" s="202" t="s">
        <v>33</v>
      </c>
      <c r="D64" s="297">
        <v>100</v>
      </c>
      <c r="E64" s="186">
        <f>B64*D64</f>
        <v>155000</v>
      </c>
      <c r="F64" s="202"/>
      <c r="G64" s="203"/>
      <c r="K64" s="202"/>
      <c r="L64" s="204">
        <v>0.5</v>
      </c>
      <c r="M64" s="141"/>
      <c r="N64" s="136"/>
      <c r="O64" s="139"/>
      <c r="P64" s="183"/>
      <c r="Q64" s="183"/>
      <c r="R64" s="143"/>
      <c r="S64" s="183"/>
      <c r="T64" s="143"/>
      <c r="U64" s="183"/>
      <c r="V64" s="143"/>
      <c r="W64" s="183"/>
      <c r="X64" s="143"/>
      <c r="Y64" s="183"/>
      <c r="Z64" s="143"/>
      <c r="AA64" s="183"/>
      <c r="AB64" s="143"/>
      <c r="AC64" s="183"/>
      <c r="AD64" s="143"/>
      <c r="AE64" s="183"/>
      <c r="AF64" s="143"/>
    </row>
    <row r="65" spans="1:32" ht="15.75" customHeight="1" x14ac:dyDescent="0.2">
      <c r="A65" s="201" t="s">
        <v>321</v>
      </c>
      <c r="B65" s="132">
        <v>2</v>
      </c>
      <c r="C65" s="132" t="s">
        <v>25</v>
      </c>
      <c r="D65" s="297">
        <v>3000</v>
      </c>
      <c r="E65" s="186">
        <f>B65*D65</f>
        <v>6000</v>
      </c>
      <c r="G65" s="205"/>
      <c r="K65" s="132"/>
      <c r="L65" s="204">
        <v>0.5</v>
      </c>
      <c r="M65" s="141"/>
      <c r="N65" s="136"/>
      <c r="O65" s="139"/>
      <c r="P65" s="183"/>
      <c r="Q65" s="183"/>
      <c r="R65" s="143"/>
      <c r="S65" s="183"/>
      <c r="T65" s="143"/>
      <c r="U65" s="183"/>
      <c r="V65" s="143"/>
      <c r="W65" s="183"/>
      <c r="X65" s="143"/>
      <c r="Y65" s="183"/>
      <c r="Z65" s="143"/>
      <c r="AA65" s="183"/>
      <c r="AB65" s="143"/>
      <c r="AC65" s="183"/>
      <c r="AD65" s="143"/>
      <c r="AE65" s="183"/>
      <c r="AF65" s="143"/>
    </row>
    <row r="66" spans="1:32" ht="15.75" customHeight="1" x14ac:dyDescent="0.2">
      <c r="A66" s="201" t="s">
        <v>295</v>
      </c>
      <c r="B66" s="184">
        <v>1</v>
      </c>
      <c r="C66" s="197" t="s">
        <v>16</v>
      </c>
      <c r="D66" s="297">
        <v>100000</v>
      </c>
      <c r="E66" s="186">
        <f>B66*D66</f>
        <v>100000</v>
      </c>
      <c r="F66" s="182"/>
      <c r="G66" s="206"/>
      <c r="H66" s="138"/>
      <c r="I66" s="138"/>
      <c r="J66" s="139"/>
      <c r="K66" s="164"/>
      <c r="L66" s="204">
        <v>0.25</v>
      </c>
      <c r="M66" s="141"/>
      <c r="N66" s="136"/>
      <c r="O66" s="139"/>
      <c r="P66" s="183"/>
      <c r="Q66" s="183"/>
      <c r="R66" s="143"/>
      <c r="S66" s="183"/>
      <c r="T66" s="143"/>
      <c r="U66" s="183"/>
      <c r="V66" s="143"/>
      <c r="W66" s="183"/>
      <c r="X66" s="143"/>
      <c r="Y66" s="183"/>
      <c r="Z66" s="143"/>
      <c r="AA66" s="183"/>
      <c r="AB66" s="143"/>
      <c r="AC66" s="183"/>
      <c r="AD66" s="143"/>
      <c r="AE66" s="183"/>
      <c r="AF66" s="143"/>
    </row>
    <row r="67" spans="1:32" ht="15.75" customHeight="1" x14ac:dyDescent="0.2">
      <c r="A67" s="207"/>
      <c r="B67" s="187"/>
      <c r="C67" s="179"/>
      <c r="D67" s="180"/>
      <c r="E67" s="181"/>
      <c r="F67" s="182"/>
      <c r="G67" s="206"/>
      <c r="H67" s="138"/>
      <c r="I67" s="138"/>
      <c r="J67" s="139"/>
      <c r="K67" s="164"/>
      <c r="L67" s="204"/>
      <c r="M67" s="141"/>
      <c r="N67" s="136"/>
      <c r="O67" s="139"/>
      <c r="P67" s="183"/>
      <c r="Q67" s="183"/>
      <c r="R67" s="143"/>
      <c r="S67" s="183"/>
      <c r="T67" s="143"/>
      <c r="U67" s="183"/>
      <c r="V67" s="143"/>
      <c r="W67" s="183"/>
      <c r="X67" s="143"/>
      <c r="Y67" s="183"/>
      <c r="Z67" s="143"/>
      <c r="AA67" s="183"/>
      <c r="AB67" s="143"/>
      <c r="AC67" s="183"/>
      <c r="AD67" s="143"/>
      <c r="AE67" s="183"/>
      <c r="AF67" s="143"/>
    </row>
    <row r="68" spans="1:32" ht="15.75" customHeight="1" x14ac:dyDescent="0.2">
      <c r="A68" s="144" t="s">
        <v>14</v>
      </c>
      <c r="B68" s="184">
        <v>0</v>
      </c>
      <c r="C68" s="197" t="s">
        <v>13</v>
      </c>
      <c r="D68" s="297">
        <v>5</v>
      </c>
      <c r="E68" s="186">
        <f t="shared" ref="E68:E73" si="0">B68*D68</f>
        <v>0</v>
      </c>
      <c r="F68" s="182"/>
      <c r="G68" s="163"/>
      <c r="H68" s="138"/>
      <c r="I68" s="138"/>
      <c r="J68" s="139"/>
      <c r="K68" s="164"/>
      <c r="L68" s="165"/>
      <c r="M68" s="141"/>
      <c r="N68" s="136"/>
      <c r="O68" s="139"/>
      <c r="P68" s="142"/>
      <c r="Q68" s="142"/>
      <c r="R68" s="143"/>
      <c r="S68" s="142"/>
      <c r="T68" s="143"/>
      <c r="U68" s="142"/>
      <c r="V68" s="143"/>
      <c r="W68" s="142"/>
      <c r="X68" s="143"/>
      <c r="Y68" s="142"/>
      <c r="Z68" s="143"/>
      <c r="AA68" s="142"/>
      <c r="AB68" s="143"/>
      <c r="AC68" s="142"/>
      <c r="AD68" s="143"/>
      <c r="AE68" s="142"/>
      <c r="AF68" s="143"/>
    </row>
    <row r="69" spans="1:32" ht="15.75" customHeight="1" x14ac:dyDescent="0.2">
      <c r="A69" s="144" t="s">
        <v>12</v>
      </c>
      <c r="B69" s="184">
        <v>1</v>
      </c>
      <c r="C69" s="197" t="s">
        <v>6</v>
      </c>
      <c r="D69" s="297">
        <v>50000</v>
      </c>
      <c r="E69" s="186">
        <f t="shared" si="0"/>
        <v>50000</v>
      </c>
      <c r="F69" s="182"/>
      <c r="G69" s="163"/>
      <c r="H69" s="138"/>
      <c r="I69" s="138"/>
      <c r="J69" s="139"/>
      <c r="K69" s="164"/>
      <c r="L69" s="204">
        <v>0.5</v>
      </c>
      <c r="M69" s="141"/>
      <c r="N69" s="136"/>
      <c r="O69" s="139"/>
      <c r="P69" s="183"/>
      <c r="Q69" s="183"/>
      <c r="R69" s="143"/>
      <c r="S69" s="183"/>
      <c r="T69" s="143"/>
      <c r="U69" s="183"/>
      <c r="V69" s="143"/>
      <c r="W69" s="183"/>
      <c r="X69" s="143"/>
      <c r="Y69" s="183"/>
      <c r="Z69" s="143"/>
      <c r="AA69" s="183"/>
      <c r="AB69" s="143"/>
      <c r="AC69" s="183"/>
      <c r="AD69" s="143"/>
      <c r="AE69" s="183"/>
      <c r="AF69" s="143"/>
    </row>
    <row r="70" spans="1:32" ht="15.75" customHeight="1" x14ac:dyDescent="0.2">
      <c r="A70" s="144" t="s">
        <v>11</v>
      </c>
      <c r="B70" s="184">
        <v>1</v>
      </c>
      <c r="C70" s="197" t="s">
        <v>16</v>
      </c>
      <c r="D70" s="297">
        <v>50000</v>
      </c>
      <c r="E70" s="186">
        <f t="shared" si="0"/>
        <v>50000</v>
      </c>
      <c r="F70" s="182"/>
      <c r="G70" s="163"/>
      <c r="H70" s="138"/>
      <c r="I70" s="138"/>
      <c r="J70" s="139"/>
      <c r="K70" s="164"/>
      <c r="L70" s="165">
        <v>0.5</v>
      </c>
      <c r="M70" s="141"/>
      <c r="N70" s="136"/>
      <c r="O70" s="139"/>
      <c r="P70" s="183"/>
      <c r="Q70" s="183"/>
      <c r="R70" s="143"/>
      <c r="S70" s="183"/>
      <c r="T70" s="143"/>
      <c r="U70" s="183"/>
      <c r="V70" s="143"/>
      <c r="W70" s="183"/>
      <c r="X70" s="143"/>
      <c r="Y70" s="183"/>
      <c r="Z70" s="143"/>
      <c r="AA70" s="183"/>
      <c r="AB70" s="143"/>
      <c r="AC70" s="183"/>
      <c r="AD70" s="143"/>
      <c r="AE70" s="183"/>
      <c r="AF70" s="143"/>
    </row>
    <row r="71" spans="1:32" ht="15.75" customHeight="1" x14ac:dyDescent="0.2">
      <c r="A71" s="144" t="s">
        <v>10</v>
      </c>
      <c r="B71" s="184">
        <v>1</v>
      </c>
      <c r="C71" s="197" t="s">
        <v>16</v>
      </c>
      <c r="D71" s="297">
        <v>50000</v>
      </c>
      <c r="E71" s="186">
        <f t="shared" si="0"/>
        <v>50000</v>
      </c>
      <c r="F71" s="182"/>
      <c r="G71" s="163"/>
      <c r="H71" s="138"/>
      <c r="I71" s="138"/>
      <c r="J71" s="139"/>
      <c r="K71" s="164"/>
      <c r="L71" s="165">
        <v>0.5</v>
      </c>
      <c r="M71" s="141"/>
      <c r="N71" s="136"/>
      <c r="O71" s="139"/>
      <c r="P71" s="183"/>
      <c r="Q71" s="183"/>
      <c r="R71" s="143"/>
      <c r="S71" s="183"/>
      <c r="T71" s="143"/>
      <c r="U71" s="183"/>
      <c r="V71" s="143"/>
      <c r="W71" s="183"/>
      <c r="X71" s="143"/>
      <c r="Y71" s="183"/>
      <c r="Z71" s="143"/>
      <c r="AA71" s="183"/>
      <c r="AB71" s="143"/>
      <c r="AC71" s="183"/>
      <c r="AD71" s="143"/>
      <c r="AE71" s="183"/>
      <c r="AF71" s="143"/>
    </row>
    <row r="72" spans="1:32" ht="15.75" customHeight="1" x14ac:dyDescent="0.2">
      <c r="A72" s="144" t="s">
        <v>9</v>
      </c>
      <c r="B72" s="184">
        <v>1</v>
      </c>
      <c r="C72" s="197" t="s">
        <v>16</v>
      </c>
      <c r="D72" s="297">
        <v>10000</v>
      </c>
      <c r="E72" s="186">
        <f t="shared" si="0"/>
        <v>10000</v>
      </c>
      <c r="F72" s="182"/>
      <c r="G72" s="163"/>
      <c r="H72" s="138"/>
      <c r="I72" s="138"/>
      <c r="J72" s="139"/>
      <c r="K72" s="164"/>
      <c r="L72" s="165">
        <v>0.5</v>
      </c>
      <c r="M72" s="141"/>
      <c r="N72" s="136"/>
      <c r="O72" s="139"/>
      <c r="P72" s="183"/>
      <c r="Q72" s="183"/>
      <c r="R72" s="143"/>
      <c r="S72" s="183"/>
      <c r="T72" s="143"/>
      <c r="U72" s="183"/>
      <c r="V72" s="143"/>
      <c r="W72" s="183"/>
      <c r="X72" s="143"/>
      <c r="Y72" s="183"/>
      <c r="Z72" s="143"/>
      <c r="AA72" s="183"/>
      <c r="AB72" s="143"/>
      <c r="AC72" s="183"/>
      <c r="AD72" s="143"/>
      <c r="AE72" s="183"/>
      <c r="AF72" s="143"/>
    </row>
    <row r="73" spans="1:32" ht="15.75" customHeight="1" x14ac:dyDescent="0.2">
      <c r="A73" s="144" t="s">
        <v>8</v>
      </c>
      <c r="B73" s="184">
        <v>1</v>
      </c>
      <c r="C73" s="197" t="s">
        <v>16</v>
      </c>
      <c r="D73" s="297">
        <v>50000</v>
      </c>
      <c r="E73" s="186">
        <f t="shared" si="0"/>
        <v>50000</v>
      </c>
      <c r="F73" s="182"/>
      <c r="G73" s="163"/>
      <c r="H73" s="138"/>
      <c r="I73" s="138"/>
      <c r="J73" s="139"/>
      <c r="K73" s="164"/>
      <c r="L73" s="165">
        <v>0.5</v>
      </c>
      <c r="M73" s="141"/>
      <c r="N73" s="136"/>
      <c r="O73" s="139"/>
      <c r="P73" s="183"/>
      <c r="Q73" s="183"/>
      <c r="R73" s="143"/>
      <c r="S73" s="183"/>
      <c r="T73" s="143"/>
      <c r="U73" s="183"/>
      <c r="V73" s="143"/>
      <c r="W73" s="183"/>
      <c r="X73" s="143"/>
      <c r="Y73" s="183"/>
      <c r="Z73" s="143"/>
      <c r="AA73" s="183"/>
      <c r="AB73" s="143"/>
      <c r="AC73" s="183"/>
      <c r="AD73" s="143"/>
      <c r="AE73" s="183"/>
      <c r="AF73" s="143"/>
    </row>
    <row r="74" spans="1:32" ht="15.75" customHeight="1" x14ac:dyDescent="0.2">
      <c r="A74" s="144" t="s">
        <v>7</v>
      </c>
      <c r="B74" s="200">
        <v>1</v>
      </c>
      <c r="C74" s="197" t="s">
        <v>6</v>
      </c>
      <c r="D74" s="297">
        <v>50000</v>
      </c>
      <c r="E74" s="186">
        <v>25000</v>
      </c>
      <c r="F74" s="182"/>
      <c r="G74" s="163"/>
      <c r="H74" s="138"/>
      <c r="I74" s="138"/>
      <c r="J74" s="139"/>
      <c r="K74" s="164"/>
      <c r="L74" s="165">
        <v>0.5</v>
      </c>
      <c r="M74" s="141"/>
      <c r="N74" s="136"/>
      <c r="O74" s="139"/>
      <c r="P74" s="183"/>
      <c r="Q74" s="183"/>
      <c r="R74" s="143"/>
      <c r="S74" s="183"/>
      <c r="T74" s="143"/>
      <c r="U74" s="183"/>
      <c r="V74" s="143"/>
      <c r="W74" s="183"/>
      <c r="X74" s="143"/>
      <c r="Y74" s="183"/>
      <c r="Z74" s="143"/>
      <c r="AA74" s="183"/>
      <c r="AB74" s="143"/>
      <c r="AC74" s="183"/>
      <c r="AD74" s="143"/>
      <c r="AE74" s="183"/>
      <c r="AF74" s="143"/>
    </row>
    <row r="75" spans="1:32" ht="15.75" customHeight="1" x14ac:dyDescent="0.2">
      <c r="A75" s="144" t="s">
        <v>5</v>
      </c>
      <c r="B75" s="184">
        <v>1</v>
      </c>
      <c r="C75" s="197" t="s">
        <v>16</v>
      </c>
      <c r="D75" s="297">
        <v>50000</v>
      </c>
      <c r="E75" s="186">
        <f>B75*D75</f>
        <v>50000</v>
      </c>
      <c r="F75" s="182"/>
      <c r="G75" s="163"/>
      <c r="H75" s="138"/>
      <c r="I75" s="138"/>
      <c r="J75" s="139"/>
      <c r="K75" s="164"/>
      <c r="L75" s="165">
        <v>0.5</v>
      </c>
      <c r="M75" s="141"/>
      <c r="N75" s="136"/>
      <c r="O75" s="139"/>
      <c r="P75" s="142"/>
      <c r="Q75" s="142"/>
      <c r="R75" s="143"/>
      <c r="S75" s="142"/>
      <c r="T75" s="143"/>
      <c r="U75" s="142"/>
      <c r="V75" s="143"/>
      <c r="W75" s="142"/>
      <c r="X75" s="143"/>
      <c r="Y75" s="142"/>
      <c r="Z75" s="143"/>
      <c r="AA75" s="142"/>
      <c r="AB75" s="143"/>
      <c r="AC75" s="142"/>
      <c r="AD75" s="143"/>
      <c r="AE75" s="142"/>
      <c r="AF75" s="143"/>
    </row>
    <row r="76" spans="1:32" ht="15.75" customHeight="1" x14ac:dyDescent="0.2">
      <c r="A76" s="144"/>
      <c r="B76" s="208"/>
      <c r="C76" s="197"/>
      <c r="D76" s="185"/>
      <c r="E76" s="186"/>
      <c r="F76" s="182"/>
      <c r="G76" s="163" t="s">
        <v>328</v>
      </c>
      <c r="H76" s="138"/>
      <c r="I76" s="138"/>
      <c r="J76" s="139"/>
      <c r="K76" s="164"/>
      <c r="L76" s="165"/>
      <c r="M76" s="141"/>
      <c r="N76" s="136"/>
      <c r="O76" s="139"/>
      <c r="P76" s="142"/>
      <c r="Q76" s="142"/>
      <c r="R76" s="142"/>
      <c r="S76" s="142"/>
      <c r="T76" s="143"/>
      <c r="U76" s="183"/>
      <c r="V76" s="143"/>
      <c r="W76" s="183"/>
      <c r="X76" s="143"/>
      <c r="Y76" s="183"/>
      <c r="Z76" s="143"/>
      <c r="AA76" s="183"/>
      <c r="AB76" s="143"/>
      <c r="AC76" s="183"/>
      <c r="AD76" s="143"/>
      <c r="AE76" s="183"/>
      <c r="AF76" s="143"/>
    </row>
    <row r="77" spans="1:32" ht="15.75" customHeight="1" thickBot="1" x14ac:dyDescent="0.25">
      <c r="A77" s="488" t="s">
        <v>4</v>
      </c>
      <c r="B77" s="489"/>
      <c r="C77" s="490"/>
      <c r="D77" s="209"/>
      <c r="E77" s="209">
        <f>SUM(E9:E76)</f>
        <v>8607618.4941927213</v>
      </c>
      <c r="F77" s="210"/>
      <c r="G77" s="261">
        <f>SUM(G8:G76)</f>
        <v>8607618.4941927213</v>
      </c>
      <c r="H77" s="260">
        <f>SUM(H8:H76)</f>
        <v>0.99999999999999989</v>
      </c>
      <c r="I77" s="211"/>
      <c r="J77" s="212">
        <f>SUM(J8:J76)</f>
        <v>0.71789979100856716</v>
      </c>
      <c r="K77" s="164"/>
      <c r="L77" s="165"/>
      <c r="M77" s="141"/>
      <c r="N77" s="155"/>
      <c r="O77" s="139"/>
      <c r="P77" s="142"/>
      <c r="Q77" s="142"/>
      <c r="R77" s="142"/>
      <c r="S77" s="142"/>
      <c r="T77" s="143"/>
      <c r="U77" s="183"/>
      <c r="V77" s="143"/>
      <c r="W77" s="183"/>
      <c r="X77" s="143"/>
      <c r="Y77" s="183"/>
      <c r="Z77" s="143"/>
      <c r="AA77" s="183"/>
      <c r="AB77" s="143"/>
      <c r="AC77" s="183"/>
      <c r="AD77" s="143"/>
      <c r="AE77" s="183"/>
      <c r="AF77" s="143"/>
    </row>
    <row r="78" spans="1:32" ht="15.75" customHeight="1" thickBot="1" x14ac:dyDescent="0.25">
      <c r="A78" s="491" t="s">
        <v>330</v>
      </c>
      <c r="B78" s="492"/>
      <c r="C78" s="492"/>
      <c r="D78" s="258">
        <v>0</v>
      </c>
      <c r="E78" s="259">
        <f>(E77/($B$9))</f>
        <v>717.89979100856726</v>
      </c>
      <c r="F78" s="213" t="s">
        <v>3</v>
      </c>
      <c r="G78" s="195"/>
      <c r="H78" s="138"/>
      <c r="I78" s="138"/>
      <c r="J78" s="139"/>
      <c r="K78" s="164"/>
      <c r="L78" s="214"/>
      <c r="M78" s="141"/>
      <c r="N78" s="136"/>
      <c r="O78" s="139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3"/>
      <c r="AC78" s="142"/>
      <c r="AD78" s="143"/>
      <c r="AE78" s="142"/>
      <c r="AF78" s="143"/>
    </row>
    <row r="79" spans="1:32" ht="15.75" customHeight="1" x14ac:dyDescent="0.2">
      <c r="A79" s="215"/>
      <c r="B79" s="142"/>
      <c r="C79" s="142"/>
      <c r="D79" s="136"/>
      <c r="E79" s="136">
        <f>E78/1000</f>
        <v>0.71789979100856727</v>
      </c>
      <c r="F79" s="213" t="s">
        <v>2</v>
      </c>
      <c r="G79" s="195"/>
      <c r="H79" s="138"/>
      <c r="I79" s="138"/>
      <c r="J79" s="139"/>
      <c r="K79" s="164"/>
      <c r="L79" s="214"/>
      <c r="M79" s="141"/>
      <c r="N79" s="136"/>
      <c r="O79" s="139"/>
      <c r="P79" s="142"/>
      <c r="Q79" s="142"/>
      <c r="R79" s="142"/>
      <c r="S79" s="142"/>
      <c r="T79" s="142"/>
      <c r="U79" s="183"/>
      <c r="V79" s="142"/>
      <c r="W79" s="183"/>
      <c r="X79" s="142"/>
      <c r="Y79" s="183"/>
      <c r="Z79" s="142"/>
      <c r="AA79" s="183"/>
      <c r="AB79" s="143"/>
      <c r="AC79" s="183"/>
      <c r="AD79" s="143"/>
      <c r="AE79" s="183"/>
      <c r="AF79" s="143"/>
    </row>
    <row r="80" spans="1:32" ht="15.75" customHeight="1" x14ac:dyDescent="0.2">
      <c r="A80" s="215"/>
      <c r="B80" s="142"/>
      <c r="C80" s="142"/>
      <c r="D80" s="136"/>
      <c r="E80" s="136"/>
      <c r="F80" s="216"/>
      <c r="G80" s="195"/>
      <c r="H80" s="138"/>
      <c r="I80" s="138"/>
      <c r="J80" s="139"/>
      <c r="K80" s="164"/>
      <c r="L80" s="165"/>
      <c r="M80" s="141"/>
      <c r="N80" s="136"/>
      <c r="O80" s="139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3"/>
      <c r="AC80" s="142"/>
      <c r="AD80" s="143"/>
      <c r="AE80" s="142"/>
      <c r="AF80" s="143"/>
    </row>
    <row r="81" spans="1:32" ht="15.75" customHeight="1" x14ac:dyDescent="0.2">
      <c r="A81" s="215"/>
      <c r="B81" s="217" t="s">
        <v>327</v>
      </c>
      <c r="C81" s="218"/>
      <c r="D81" s="219">
        <v>0.1</v>
      </c>
      <c r="E81" s="220">
        <f>(1+D81)*E78</f>
        <v>789.6897701094241</v>
      </c>
      <c r="F81" s="216" t="s">
        <v>3</v>
      </c>
      <c r="G81" s="195"/>
      <c r="H81" s="138"/>
      <c r="I81" s="138"/>
      <c r="J81" s="139"/>
      <c r="K81" s="164"/>
      <c r="L81" s="165"/>
      <c r="M81" s="141"/>
      <c r="N81" s="136"/>
      <c r="O81" s="139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3"/>
      <c r="AC81" s="142"/>
      <c r="AD81" s="143"/>
      <c r="AE81" s="142"/>
      <c r="AF81" s="143"/>
    </row>
    <row r="82" spans="1:32" ht="15.75" customHeight="1" x14ac:dyDescent="0.2">
      <c r="A82" s="144"/>
      <c r="B82" s="221"/>
      <c r="C82" s="221"/>
      <c r="D82" s="148"/>
      <c r="E82" s="148"/>
      <c r="F82" s="222"/>
      <c r="G82" s="163"/>
      <c r="H82" s="138"/>
      <c r="I82" s="138"/>
      <c r="J82" s="139"/>
      <c r="K82" s="164"/>
      <c r="L82" s="165"/>
      <c r="M82" s="141"/>
      <c r="N82" s="136"/>
      <c r="O82" s="139"/>
      <c r="P82" s="142"/>
      <c r="Q82" s="142"/>
      <c r="R82" s="142"/>
      <c r="S82" s="142"/>
      <c r="T82" s="223"/>
      <c r="U82" s="224"/>
      <c r="V82" s="223"/>
      <c r="W82" s="224"/>
      <c r="X82" s="223"/>
      <c r="Y82" s="224"/>
      <c r="Z82" s="223"/>
      <c r="AA82" s="224"/>
      <c r="AB82" s="225"/>
      <c r="AC82" s="224"/>
      <c r="AD82" s="225"/>
      <c r="AE82" s="224"/>
      <c r="AF82" s="225"/>
    </row>
    <row r="83" spans="1:32" ht="15.75" customHeight="1" x14ac:dyDescent="0.2">
      <c r="A83" s="144"/>
      <c r="B83" s="226" t="s">
        <v>324</v>
      </c>
      <c r="C83" s="227"/>
      <c r="D83" s="228"/>
      <c r="E83" s="229">
        <f>B9*E81</f>
        <v>9468380.3436119948</v>
      </c>
      <c r="F83" s="222"/>
      <c r="G83" s="163"/>
      <c r="H83" s="138"/>
      <c r="I83" s="138"/>
      <c r="J83" s="139"/>
      <c r="K83" s="164"/>
      <c r="L83" s="165"/>
      <c r="M83" s="141"/>
      <c r="N83" s="136"/>
      <c r="O83" s="139"/>
      <c r="P83" s="223"/>
      <c r="Q83" s="223"/>
      <c r="R83" s="225"/>
      <c r="S83" s="223"/>
      <c r="T83" s="223"/>
      <c r="U83" s="223"/>
      <c r="V83" s="223"/>
      <c r="W83" s="223"/>
      <c r="X83" s="223"/>
      <c r="Y83" s="223"/>
      <c r="Z83" s="223"/>
      <c r="AA83" s="223"/>
      <c r="AB83" s="225"/>
      <c r="AC83" s="223"/>
      <c r="AD83" s="225"/>
      <c r="AE83" s="223"/>
      <c r="AF83" s="225"/>
    </row>
    <row r="84" spans="1:32" ht="15.75" customHeight="1" x14ac:dyDescent="0.2">
      <c r="A84" s="230"/>
      <c r="B84" s="231"/>
      <c r="C84" s="231"/>
      <c r="D84" s="232"/>
      <c r="E84" s="232"/>
      <c r="F84" s="233"/>
      <c r="G84" s="234"/>
      <c r="H84" s="235"/>
      <c r="I84" s="235"/>
      <c r="J84" s="236"/>
      <c r="K84" s="237"/>
      <c r="L84" s="238"/>
      <c r="M84" s="141"/>
      <c r="N84" s="136"/>
      <c r="O84" s="1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  <c r="AA84" s="239"/>
      <c r="AB84" s="239"/>
      <c r="AC84" s="239"/>
      <c r="AD84" s="239"/>
      <c r="AE84" s="239"/>
      <c r="AF84" s="239"/>
    </row>
    <row r="85" spans="1:32" ht="15.75" customHeight="1" x14ac:dyDescent="0.2">
      <c r="A85" s="135"/>
      <c r="B85" s="221"/>
      <c r="C85" s="135"/>
      <c r="D85" s="148"/>
      <c r="E85" s="136"/>
      <c r="F85" s="182"/>
      <c r="G85" s="163"/>
      <c r="H85" s="138"/>
      <c r="I85" s="138"/>
      <c r="J85" s="139"/>
      <c r="K85" s="164"/>
      <c r="L85" s="240"/>
      <c r="M85" s="241"/>
      <c r="N85" s="136"/>
      <c r="O85" s="139"/>
      <c r="P85" s="223"/>
      <c r="Q85" s="223"/>
      <c r="R85" s="225"/>
      <c r="S85" s="224"/>
      <c r="T85" s="223"/>
      <c r="U85" s="223"/>
      <c r="V85" s="223"/>
      <c r="W85" s="223"/>
      <c r="X85" s="223"/>
      <c r="Y85" s="223"/>
      <c r="Z85" s="223"/>
      <c r="AA85" s="223"/>
      <c r="AB85" s="225"/>
      <c r="AC85" s="223"/>
      <c r="AD85" s="225"/>
      <c r="AE85" s="223"/>
      <c r="AF85" s="225"/>
    </row>
    <row r="86" spans="1:32" ht="15.75" customHeight="1" x14ac:dyDescent="0.2">
      <c r="A86" s="135"/>
      <c r="B86" s="155"/>
      <c r="C86" s="135"/>
      <c r="D86" s="136"/>
      <c r="E86" s="136"/>
      <c r="F86" s="182"/>
      <c r="G86" s="163"/>
      <c r="H86" s="138"/>
      <c r="I86" s="138"/>
      <c r="J86" s="139"/>
      <c r="K86" s="164"/>
      <c r="L86" s="240"/>
      <c r="M86" s="241"/>
      <c r="N86" s="136"/>
      <c r="O86" s="139"/>
      <c r="P86" s="223"/>
      <c r="Q86" s="223"/>
      <c r="R86" s="225"/>
      <c r="S86" s="224"/>
      <c r="T86" s="223"/>
      <c r="U86" s="224"/>
      <c r="V86" s="223"/>
      <c r="W86" s="224"/>
      <c r="X86" s="223"/>
      <c r="Y86" s="224"/>
      <c r="Z86" s="223"/>
      <c r="AA86" s="224"/>
      <c r="AB86" s="225"/>
      <c r="AC86" s="224"/>
      <c r="AD86" s="225"/>
      <c r="AE86" s="224"/>
      <c r="AF86" s="225"/>
    </row>
    <row r="87" spans="1:32" ht="15.75" customHeight="1" x14ac:dyDescent="0.2">
      <c r="A87" s="135"/>
      <c r="B87" s="155"/>
      <c r="C87" s="135"/>
      <c r="D87" s="136"/>
      <c r="E87" s="136"/>
      <c r="F87" s="182"/>
      <c r="G87" s="163"/>
      <c r="H87" s="138"/>
      <c r="I87" s="138"/>
      <c r="J87" s="139"/>
      <c r="K87" s="164"/>
      <c r="L87" s="240"/>
      <c r="M87" s="241"/>
      <c r="N87" s="136"/>
      <c r="O87" s="139"/>
      <c r="P87" s="142"/>
      <c r="Q87" s="142"/>
      <c r="R87" s="143"/>
      <c r="S87" s="142"/>
      <c r="T87" s="142"/>
      <c r="U87" s="142"/>
      <c r="V87" s="142"/>
      <c r="W87" s="142"/>
      <c r="X87" s="142"/>
      <c r="Y87" s="142"/>
      <c r="Z87" s="142"/>
      <c r="AA87" s="142"/>
      <c r="AB87" s="143"/>
      <c r="AC87" s="142"/>
      <c r="AD87" s="143"/>
      <c r="AE87" s="142"/>
      <c r="AF87" s="143"/>
    </row>
    <row r="88" spans="1:32" ht="15.75" customHeight="1" x14ac:dyDescent="0.2">
      <c r="A88" s="135"/>
      <c r="B88" s="155"/>
      <c r="C88" s="135"/>
      <c r="D88" s="136"/>
      <c r="E88" s="136"/>
      <c r="F88" s="182"/>
      <c r="G88" s="163"/>
      <c r="H88" s="138"/>
      <c r="I88" s="138"/>
      <c r="J88" s="139"/>
      <c r="K88" s="164"/>
      <c r="L88" s="240"/>
      <c r="M88" s="241"/>
      <c r="N88" s="136"/>
      <c r="O88" s="139"/>
      <c r="P88" s="142"/>
      <c r="Q88" s="142"/>
      <c r="R88" s="143"/>
      <c r="S88" s="142"/>
      <c r="T88" s="142"/>
      <c r="U88" s="142"/>
      <c r="V88" s="142"/>
      <c r="W88" s="142"/>
      <c r="X88" s="142"/>
      <c r="Y88" s="142"/>
      <c r="Z88" s="142"/>
      <c r="AA88" s="142"/>
      <c r="AB88" s="143"/>
      <c r="AC88" s="142"/>
      <c r="AD88" s="143"/>
      <c r="AE88" s="142"/>
      <c r="AF88" s="143"/>
    </row>
    <row r="89" spans="1:32" ht="15.75" customHeight="1" x14ac:dyDescent="0.2">
      <c r="A89" s="135"/>
      <c r="B89" s="155"/>
      <c r="C89" s="135"/>
      <c r="D89" s="136"/>
      <c r="E89" s="136"/>
      <c r="F89" s="182"/>
      <c r="G89" s="163"/>
      <c r="H89" s="138"/>
      <c r="I89" s="138"/>
      <c r="J89" s="139"/>
      <c r="K89" s="164"/>
      <c r="L89" s="240"/>
      <c r="M89" s="241"/>
      <c r="N89" s="136"/>
      <c r="O89" s="139"/>
      <c r="P89" s="142"/>
      <c r="Q89" s="142"/>
      <c r="R89" s="143"/>
      <c r="S89" s="142"/>
      <c r="T89" s="142"/>
      <c r="U89" s="142"/>
      <c r="V89" s="142"/>
      <c r="W89" s="142"/>
      <c r="X89" s="142"/>
      <c r="Y89" s="142"/>
      <c r="Z89" s="142"/>
      <c r="AA89" s="142"/>
      <c r="AB89" s="143"/>
      <c r="AC89" s="142"/>
      <c r="AD89" s="143"/>
      <c r="AE89" s="142"/>
      <c r="AF89" s="143"/>
    </row>
    <row r="90" spans="1:32" ht="15.75" customHeight="1" x14ac:dyDescent="0.2">
      <c r="A90" s="135"/>
      <c r="B90" s="155"/>
      <c r="C90" s="135"/>
      <c r="D90" s="136"/>
      <c r="E90" s="136"/>
      <c r="F90" s="182"/>
      <c r="G90" s="163"/>
      <c r="H90" s="138"/>
      <c r="I90" s="138"/>
      <c r="J90" s="139"/>
      <c r="K90" s="164"/>
      <c r="L90" s="240"/>
      <c r="M90" s="241"/>
      <c r="N90" s="136"/>
      <c r="O90" s="139"/>
      <c r="P90" s="142"/>
      <c r="Q90" s="142"/>
      <c r="R90" s="143"/>
      <c r="S90" s="142"/>
      <c r="T90" s="142"/>
      <c r="U90" s="142"/>
      <c r="V90" s="142"/>
      <c r="W90" s="142"/>
      <c r="X90" s="142"/>
      <c r="Y90" s="142"/>
      <c r="Z90" s="142"/>
      <c r="AA90" s="142"/>
      <c r="AB90" s="143"/>
      <c r="AC90" s="142"/>
      <c r="AD90" s="143"/>
      <c r="AE90" s="142"/>
      <c r="AF90" s="143"/>
    </row>
    <row r="91" spans="1:32" ht="15.75" customHeight="1" x14ac:dyDescent="0.2">
      <c r="A91" s="135"/>
      <c r="B91" s="155"/>
      <c r="C91" s="135"/>
      <c r="D91" s="136"/>
      <c r="E91" s="136"/>
      <c r="F91" s="182"/>
      <c r="G91" s="163"/>
      <c r="H91" s="138"/>
      <c r="I91" s="138"/>
      <c r="J91" s="139"/>
      <c r="K91" s="164"/>
      <c r="L91" s="240"/>
      <c r="M91" s="241"/>
      <c r="N91" s="136"/>
      <c r="O91" s="139"/>
      <c r="P91" s="142"/>
      <c r="Q91" s="142"/>
      <c r="R91" s="143"/>
      <c r="S91" s="142"/>
      <c r="T91" s="142"/>
      <c r="U91" s="142"/>
      <c r="V91" s="142"/>
      <c r="W91" s="142"/>
      <c r="X91" s="142"/>
      <c r="Y91" s="142"/>
      <c r="Z91" s="142"/>
      <c r="AA91" s="142"/>
      <c r="AB91" s="143"/>
      <c r="AC91" s="142"/>
      <c r="AD91" s="143"/>
      <c r="AE91" s="142"/>
      <c r="AF91" s="143"/>
    </row>
    <row r="92" spans="1:32" ht="15.75" customHeight="1" x14ac:dyDescent="0.2">
      <c r="A92" s="135"/>
      <c r="B92" s="155"/>
      <c r="C92" s="135"/>
      <c r="D92" s="136"/>
      <c r="E92" s="136"/>
      <c r="F92" s="182"/>
      <c r="G92" s="163"/>
      <c r="H92" s="138"/>
      <c r="I92" s="138"/>
      <c r="J92" s="139"/>
      <c r="K92" s="164"/>
      <c r="L92" s="240"/>
      <c r="M92" s="241"/>
      <c r="N92" s="136"/>
      <c r="O92" s="139"/>
      <c r="P92" s="142"/>
      <c r="Q92" s="142"/>
      <c r="R92" s="143"/>
      <c r="S92" s="142"/>
      <c r="T92" s="142"/>
      <c r="U92" s="142"/>
      <c r="V92" s="142"/>
      <c r="W92" s="142"/>
      <c r="X92" s="142"/>
      <c r="Y92" s="142"/>
      <c r="Z92" s="142"/>
      <c r="AA92" s="142"/>
      <c r="AB92" s="143"/>
      <c r="AC92" s="142"/>
      <c r="AD92" s="143"/>
      <c r="AE92" s="142"/>
      <c r="AF92" s="143"/>
    </row>
    <row r="93" spans="1:32" ht="15.75" customHeight="1" x14ac:dyDescent="0.2">
      <c r="A93" s="135"/>
      <c r="B93" s="155"/>
      <c r="C93" s="135"/>
      <c r="D93" s="136"/>
      <c r="E93" s="136"/>
      <c r="F93" s="182"/>
      <c r="G93" s="163"/>
      <c r="H93" s="138"/>
      <c r="I93" s="138"/>
      <c r="J93" s="139"/>
      <c r="K93" s="164"/>
      <c r="L93" s="240"/>
      <c r="M93" s="241"/>
      <c r="N93" s="136"/>
      <c r="O93" s="139"/>
      <c r="P93" s="142"/>
      <c r="Q93" s="142"/>
      <c r="R93" s="143"/>
      <c r="S93" s="142"/>
      <c r="T93" s="142"/>
      <c r="U93" s="142"/>
      <c r="V93" s="142"/>
      <c r="W93" s="142"/>
      <c r="X93" s="142"/>
      <c r="Y93" s="142"/>
      <c r="Z93" s="142"/>
      <c r="AA93" s="142"/>
      <c r="AB93" s="143"/>
      <c r="AC93" s="142"/>
      <c r="AD93" s="143"/>
      <c r="AE93" s="142"/>
      <c r="AF93" s="143"/>
    </row>
    <row r="94" spans="1:32" ht="15.75" customHeight="1" x14ac:dyDescent="0.2">
      <c r="A94" s="135"/>
      <c r="B94" s="155"/>
      <c r="C94" s="135"/>
      <c r="D94" s="136"/>
      <c r="E94" s="136"/>
      <c r="F94" s="182"/>
      <c r="G94" s="163"/>
      <c r="H94" s="138"/>
      <c r="I94" s="138"/>
      <c r="J94" s="139"/>
      <c r="K94" s="164"/>
      <c r="L94" s="240"/>
      <c r="M94" s="241"/>
      <c r="N94" s="136"/>
      <c r="O94" s="139"/>
      <c r="P94" s="142"/>
      <c r="Q94" s="142"/>
      <c r="R94" s="143"/>
      <c r="S94" s="142"/>
      <c r="T94" s="142"/>
      <c r="U94" s="142"/>
      <c r="V94" s="142"/>
      <c r="W94" s="142"/>
      <c r="X94" s="142"/>
      <c r="Y94" s="142"/>
      <c r="Z94" s="142"/>
      <c r="AA94" s="142"/>
      <c r="AB94" s="143"/>
      <c r="AC94" s="142"/>
      <c r="AD94" s="143"/>
      <c r="AE94" s="142"/>
      <c r="AF94" s="143"/>
    </row>
    <row r="95" spans="1:32" ht="15.75" customHeight="1" x14ac:dyDescent="0.2">
      <c r="A95" s="135"/>
      <c r="B95" s="155"/>
      <c r="C95" s="135"/>
      <c r="D95" s="136"/>
      <c r="E95" s="136"/>
      <c r="F95" s="182"/>
      <c r="G95" s="163"/>
      <c r="H95" s="138"/>
      <c r="I95" s="138"/>
      <c r="J95" s="139"/>
      <c r="K95" s="164"/>
      <c r="L95" s="240"/>
      <c r="M95" s="241"/>
      <c r="N95" s="136"/>
      <c r="O95" s="139"/>
      <c r="P95" s="142"/>
      <c r="Q95" s="142"/>
      <c r="R95" s="143"/>
      <c r="S95" s="142"/>
      <c r="T95" s="142"/>
      <c r="U95" s="142"/>
      <c r="V95" s="142"/>
      <c r="W95" s="142"/>
      <c r="X95" s="142"/>
      <c r="Y95" s="142"/>
      <c r="Z95" s="142"/>
      <c r="AA95" s="142"/>
      <c r="AB95" s="143"/>
      <c r="AC95" s="142"/>
      <c r="AD95" s="143"/>
      <c r="AE95" s="142"/>
      <c r="AF95" s="143"/>
    </row>
    <row r="96" spans="1:32" ht="15.75" customHeight="1" x14ac:dyDescent="0.2">
      <c r="A96" s="135"/>
      <c r="B96" s="155"/>
      <c r="C96" s="135"/>
      <c r="D96" s="136"/>
      <c r="E96" s="136"/>
      <c r="F96" s="182"/>
      <c r="G96" s="163"/>
      <c r="H96" s="138"/>
      <c r="I96" s="138"/>
      <c r="J96" s="139"/>
      <c r="K96" s="164"/>
      <c r="L96" s="240"/>
      <c r="M96" s="241"/>
      <c r="N96" s="136"/>
      <c r="O96" s="139"/>
      <c r="P96" s="142"/>
      <c r="Q96" s="142"/>
      <c r="R96" s="143"/>
      <c r="S96" s="142"/>
      <c r="T96" s="142"/>
      <c r="U96" s="142"/>
      <c r="V96" s="142"/>
      <c r="W96" s="142"/>
      <c r="X96" s="142"/>
      <c r="Y96" s="142"/>
      <c r="Z96" s="142"/>
      <c r="AA96" s="142"/>
      <c r="AB96" s="143"/>
      <c r="AC96" s="142"/>
      <c r="AD96" s="143"/>
      <c r="AE96" s="142"/>
      <c r="AF96" s="143"/>
    </row>
    <row r="97" spans="1:32" ht="15.75" customHeight="1" x14ac:dyDescent="0.2">
      <c r="A97" s="135"/>
      <c r="B97" s="155"/>
      <c r="C97" s="135"/>
      <c r="D97" s="136"/>
      <c r="E97" s="136"/>
      <c r="F97" s="182"/>
      <c r="G97" s="163"/>
      <c r="H97" s="138"/>
      <c r="I97" s="138"/>
      <c r="J97" s="139"/>
      <c r="K97" s="164"/>
      <c r="L97" s="240"/>
      <c r="M97" s="241"/>
      <c r="N97" s="136"/>
      <c r="O97" s="139"/>
      <c r="P97" s="142"/>
      <c r="Q97" s="142"/>
      <c r="R97" s="143"/>
      <c r="S97" s="142"/>
      <c r="T97" s="142"/>
      <c r="U97" s="142"/>
      <c r="V97" s="142"/>
      <c r="W97" s="142"/>
      <c r="X97" s="142"/>
      <c r="Y97" s="142"/>
      <c r="Z97" s="142"/>
      <c r="AA97" s="142"/>
      <c r="AB97" s="143"/>
      <c r="AC97" s="142"/>
      <c r="AD97" s="143"/>
      <c r="AE97" s="142"/>
      <c r="AF97" s="143"/>
    </row>
    <row r="98" spans="1:32" ht="15.75" customHeight="1" x14ac:dyDescent="0.2">
      <c r="A98" s="135"/>
      <c r="B98" s="155"/>
      <c r="C98" s="135"/>
      <c r="D98" s="136"/>
      <c r="E98" s="136"/>
      <c r="F98" s="182"/>
      <c r="G98" s="163"/>
      <c r="H98" s="138"/>
      <c r="I98" s="138"/>
      <c r="J98" s="139"/>
      <c r="K98" s="164"/>
      <c r="L98" s="240"/>
      <c r="M98" s="241"/>
      <c r="N98" s="136"/>
      <c r="O98" s="139"/>
      <c r="P98" s="142"/>
      <c r="Q98" s="142"/>
      <c r="R98" s="143"/>
      <c r="S98" s="142"/>
      <c r="T98" s="142"/>
      <c r="U98" s="142"/>
      <c r="V98" s="142"/>
      <c r="W98" s="142"/>
      <c r="X98" s="142"/>
      <c r="Y98" s="142"/>
      <c r="Z98" s="142"/>
      <c r="AA98" s="142"/>
      <c r="AB98" s="143"/>
      <c r="AC98" s="142"/>
      <c r="AD98" s="143"/>
      <c r="AE98" s="142"/>
      <c r="AF98" s="143"/>
    </row>
    <row r="99" spans="1:32" ht="15.75" customHeight="1" x14ac:dyDescent="0.2">
      <c r="A99" s="135"/>
      <c r="B99" s="155"/>
      <c r="C99" s="135"/>
      <c r="D99" s="136"/>
      <c r="E99" s="136"/>
      <c r="F99" s="182"/>
      <c r="G99" s="163"/>
      <c r="H99" s="138"/>
      <c r="I99" s="138"/>
      <c r="J99" s="139"/>
      <c r="K99" s="164"/>
      <c r="L99" s="240"/>
      <c r="M99" s="241"/>
      <c r="N99" s="136"/>
      <c r="O99" s="139"/>
      <c r="P99" s="142"/>
      <c r="Q99" s="142"/>
      <c r="R99" s="143"/>
      <c r="S99" s="142"/>
      <c r="T99" s="142"/>
      <c r="U99" s="142"/>
      <c r="V99" s="142"/>
      <c r="W99" s="142"/>
      <c r="X99" s="142"/>
      <c r="Y99" s="142"/>
      <c r="Z99" s="142"/>
      <c r="AA99" s="142"/>
      <c r="AB99" s="143"/>
      <c r="AC99" s="142"/>
      <c r="AD99" s="143"/>
      <c r="AE99" s="142"/>
      <c r="AF99" s="143"/>
    </row>
    <row r="100" spans="1:32" ht="15.75" customHeight="1" x14ac:dyDescent="0.2">
      <c r="A100" s="135"/>
      <c r="B100" s="155"/>
      <c r="C100" s="135"/>
      <c r="D100" s="136"/>
      <c r="E100" s="136"/>
      <c r="F100" s="182"/>
      <c r="G100" s="163"/>
      <c r="H100" s="138"/>
      <c r="I100" s="138"/>
      <c r="J100" s="139"/>
      <c r="K100" s="164"/>
      <c r="L100" s="240"/>
      <c r="M100" s="241"/>
      <c r="N100" s="136"/>
      <c r="O100" s="139"/>
      <c r="P100" s="142"/>
      <c r="Q100" s="142"/>
      <c r="R100" s="143"/>
      <c r="S100" s="142"/>
      <c r="T100" s="142"/>
      <c r="U100" s="142"/>
      <c r="V100" s="142"/>
      <c r="W100" s="142"/>
      <c r="X100" s="142"/>
      <c r="Y100" s="142"/>
      <c r="Z100" s="142"/>
      <c r="AA100" s="142"/>
      <c r="AB100" s="143"/>
      <c r="AC100" s="142"/>
      <c r="AD100" s="143"/>
      <c r="AE100" s="142"/>
      <c r="AF100" s="143"/>
    </row>
    <row r="101" spans="1:32" ht="15.75" customHeight="1" x14ac:dyDescent="0.2">
      <c r="A101" s="135"/>
      <c r="B101" s="155"/>
      <c r="C101" s="135"/>
      <c r="D101" s="136"/>
      <c r="E101" s="136"/>
      <c r="F101" s="182"/>
      <c r="G101" s="163"/>
      <c r="H101" s="138"/>
      <c r="I101" s="138"/>
      <c r="J101" s="139"/>
      <c r="K101" s="164"/>
      <c r="L101" s="240"/>
      <c r="M101" s="241"/>
      <c r="N101" s="136"/>
      <c r="O101" s="139"/>
      <c r="P101" s="142"/>
      <c r="Q101" s="142"/>
      <c r="R101" s="143"/>
      <c r="S101" s="142"/>
      <c r="T101" s="142"/>
      <c r="U101" s="142"/>
      <c r="V101" s="142"/>
      <c r="W101" s="142"/>
      <c r="X101" s="142"/>
      <c r="Y101" s="142"/>
      <c r="Z101" s="142"/>
      <c r="AA101" s="142"/>
      <c r="AB101" s="143"/>
      <c r="AC101" s="142"/>
      <c r="AD101" s="143"/>
      <c r="AE101" s="142"/>
      <c r="AF101" s="143"/>
    </row>
    <row r="102" spans="1:32" ht="15.75" customHeight="1" x14ac:dyDescent="0.2">
      <c r="A102" s="135"/>
      <c r="B102" s="155"/>
      <c r="C102" s="135"/>
      <c r="D102" s="136"/>
      <c r="E102" s="136"/>
      <c r="F102" s="182"/>
      <c r="G102" s="163"/>
      <c r="H102" s="138"/>
      <c r="I102" s="138"/>
      <c r="J102" s="139"/>
      <c r="K102" s="164"/>
      <c r="L102" s="240"/>
      <c r="M102" s="241"/>
      <c r="N102" s="136"/>
      <c r="O102" s="139"/>
      <c r="P102" s="142"/>
      <c r="Q102" s="142"/>
      <c r="R102" s="143"/>
      <c r="S102" s="142"/>
      <c r="T102" s="142"/>
      <c r="U102" s="142"/>
      <c r="V102" s="142"/>
      <c r="W102" s="142"/>
      <c r="X102" s="142"/>
      <c r="Y102" s="142"/>
      <c r="Z102" s="142"/>
      <c r="AA102" s="142"/>
      <c r="AB102" s="143"/>
      <c r="AC102" s="142"/>
      <c r="AD102" s="143"/>
      <c r="AE102" s="142"/>
      <c r="AF102" s="143"/>
    </row>
    <row r="103" spans="1:32" ht="15.75" customHeight="1" x14ac:dyDescent="0.2">
      <c r="A103" s="135"/>
      <c r="B103" s="155"/>
      <c r="C103" s="135"/>
      <c r="D103" s="136"/>
      <c r="E103" s="136"/>
      <c r="F103" s="182"/>
      <c r="G103" s="163"/>
      <c r="H103" s="138"/>
      <c r="I103" s="138"/>
      <c r="J103" s="139"/>
      <c r="K103" s="164"/>
      <c r="L103" s="240"/>
      <c r="M103" s="241"/>
      <c r="N103" s="136"/>
      <c r="O103" s="139"/>
      <c r="P103" s="142"/>
      <c r="Q103" s="142"/>
      <c r="R103" s="143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3"/>
      <c r="AC103" s="142"/>
      <c r="AD103" s="143"/>
      <c r="AE103" s="142"/>
      <c r="AF103" s="143"/>
    </row>
    <row r="104" spans="1:32" ht="15.75" customHeight="1" x14ac:dyDescent="0.2">
      <c r="A104" s="135"/>
      <c r="B104" s="155"/>
      <c r="C104" s="135"/>
      <c r="D104" s="148"/>
      <c r="E104" s="136"/>
      <c r="F104" s="182"/>
      <c r="G104" s="163"/>
      <c r="H104" s="138"/>
      <c r="I104" s="138"/>
      <c r="J104" s="139"/>
      <c r="K104" s="164"/>
      <c r="L104" s="240"/>
      <c r="M104" s="241"/>
      <c r="N104" s="136"/>
      <c r="O104" s="139"/>
      <c r="P104" s="142"/>
      <c r="Q104" s="142"/>
      <c r="R104" s="143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3"/>
      <c r="AC104" s="142"/>
      <c r="AD104" s="143"/>
      <c r="AE104" s="142"/>
      <c r="AF104" s="143"/>
    </row>
    <row r="105" spans="1:32" ht="15.75" customHeight="1" x14ac:dyDescent="0.2">
      <c r="A105" s="135"/>
      <c r="B105" s="155"/>
      <c r="C105" s="135"/>
      <c r="D105" s="148"/>
      <c r="E105" s="136"/>
      <c r="F105" s="182"/>
      <c r="G105" s="163"/>
      <c r="H105" s="138"/>
      <c r="I105" s="138"/>
      <c r="J105" s="139"/>
      <c r="K105" s="164"/>
      <c r="L105" s="240"/>
      <c r="M105" s="241"/>
      <c r="N105" s="136"/>
      <c r="O105" s="139"/>
      <c r="P105" s="142"/>
      <c r="Q105" s="142"/>
      <c r="R105" s="143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3"/>
      <c r="AC105" s="142"/>
      <c r="AD105" s="143"/>
      <c r="AE105" s="142"/>
      <c r="AF105" s="143"/>
    </row>
    <row r="106" spans="1:32" ht="15.75" customHeight="1" x14ac:dyDescent="0.2">
      <c r="A106" s="135"/>
      <c r="B106" s="155"/>
      <c r="C106" s="135"/>
      <c r="D106" s="148"/>
      <c r="E106" s="136"/>
      <c r="F106" s="182"/>
      <c r="G106" s="163"/>
      <c r="H106" s="138"/>
      <c r="I106" s="138"/>
      <c r="J106" s="139"/>
      <c r="K106" s="164"/>
      <c r="L106" s="240"/>
      <c r="M106" s="241"/>
      <c r="N106" s="136"/>
      <c r="O106" s="139"/>
      <c r="P106" s="142"/>
      <c r="Q106" s="142"/>
      <c r="R106" s="143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3"/>
      <c r="AC106" s="142"/>
      <c r="AD106" s="143"/>
      <c r="AE106" s="142"/>
      <c r="AF106" s="143"/>
    </row>
    <row r="107" spans="1:32" ht="15.75" customHeight="1" x14ac:dyDescent="0.2">
      <c r="A107" s="135"/>
      <c r="B107" s="155"/>
      <c r="C107" s="135"/>
      <c r="D107" s="148"/>
      <c r="E107" s="136"/>
      <c r="F107" s="182"/>
      <c r="G107" s="163"/>
      <c r="H107" s="138"/>
      <c r="I107" s="138"/>
      <c r="J107" s="139"/>
      <c r="K107" s="164"/>
      <c r="L107" s="240"/>
      <c r="M107" s="241"/>
      <c r="N107" s="136"/>
      <c r="O107" s="139"/>
      <c r="P107" s="142"/>
      <c r="Q107" s="142"/>
      <c r="R107" s="143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3"/>
      <c r="AC107" s="142"/>
      <c r="AD107" s="143"/>
      <c r="AE107" s="142"/>
      <c r="AF107" s="143"/>
    </row>
    <row r="108" spans="1:32" ht="15.75" customHeight="1" x14ac:dyDescent="0.2">
      <c r="A108" s="135"/>
      <c r="B108" s="155"/>
      <c r="C108" s="135"/>
      <c r="D108" s="148"/>
      <c r="E108" s="136"/>
      <c r="F108" s="182"/>
      <c r="G108" s="163"/>
      <c r="H108" s="138"/>
      <c r="I108" s="138"/>
      <c r="J108" s="139"/>
      <c r="K108" s="164"/>
      <c r="L108" s="240"/>
      <c r="M108" s="241"/>
      <c r="N108" s="136"/>
      <c r="O108" s="139"/>
      <c r="P108" s="142"/>
      <c r="Q108" s="142"/>
      <c r="R108" s="143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3"/>
      <c r="AC108" s="142"/>
      <c r="AD108" s="143"/>
      <c r="AE108" s="142"/>
      <c r="AF108" s="143"/>
    </row>
    <row r="109" spans="1:32" ht="15.75" customHeight="1" x14ac:dyDescent="0.2">
      <c r="A109" s="135"/>
      <c r="B109" s="155"/>
      <c r="C109" s="135"/>
      <c r="D109" s="148"/>
      <c r="E109" s="136"/>
      <c r="F109" s="182"/>
      <c r="G109" s="163"/>
      <c r="H109" s="138"/>
      <c r="I109" s="138"/>
      <c r="J109" s="139"/>
      <c r="K109" s="164"/>
      <c r="L109" s="240"/>
      <c r="M109" s="241"/>
      <c r="N109" s="136"/>
      <c r="O109" s="139"/>
      <c r="P109" s="142"/>
      <c r="Q109" s="142"/>
      <c r="R109" s="143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3"/>
      <c r="AC109" s="142"/>
      <c r="AD109" s="143"/>
      <c r="AE109" s="142"/>
      <c r="AF109" s="143"/>
    </row>
    <row r="110" spans="1:32" ht="15.75" customHeight="1" x14ac:dyDescent="0.2">
      <c r="A110" s="135"/>
      <c r="B110" s="155"/>
      <c r="C110" s="135"/>
      <c r="D110" s="148"/>
      <c r="E110" s="136"/>
      <c r="F110" s="182"/>
      <c r="G110" s="163"/>
      <c r="H110" s="138"/>
      <c r="I110" s="138"/>
      <c r="J110" s="139"/>
      <c r="K110" s="164"/>
      <c r="L110" s="240"/>
      <c r="M110" s="241"/>
      <c r="N110" s="136"/>
      <c r="O110" s="139"/>
      <c r="P110" s="142"/>
      <c r="Q110" s="142"/>
      <c r="R110" s="143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3"/>
      <c r="AC110" s="142"/>
      <c r="AD110" s="143"/>
      <c r="AE110" s="142"/>
      <c r="AF110" s="143"/>
    </row>
    <row r="111" spans="1:32" ht="15.75" customHeight="1" x14ac:dyDescent="0.2">
      <c r="A111" s="135"/>
      <c r="B111" s="155"/>
      <c r="C111" s="135"/>
      <c r="D111" s="148"/>
      <c r="E111" s="136"/>
      <c r="F111" s="182"/>
      <c r="G111" s="163"/>
      <c r="H111" s="138"/>
      <c r="I111" s="138"/>
      <c r="J111" s="139"/>
      <c r="K111" s="164"/>
      <c r="L111" s="240"/>
      <c r="M111" s="241"/>
      <c r="N111" s="136"/>
      <c r="O111" s="139"/>
      <c r="P111" s="142"/>
      <c r="Q111" s="142"/>
      <c r="R111" s="143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3"/>
      <c r="AC111" s="142"/>
      <c r="AD111" s="143"/>
      <c r="AE111" s="142"/>
      <c r="AF111" s="143"/>
    </row>
    <row r="112" spans="1:32" ht="15.75" customHeight="1" x14ac:dyDescent="0.2">
      <c r="A112" s="135"/>
      <c r="B112" s="155"/>
      <c r="C112" s="135"/>
      <c r="D112" s="148"/>
      <c r="E112" s="136"/>
      <c r="F112" s="182"/>
      <c r="G112" s="163"/>
      <c r="H112" s="138"/>
      <c r="I112" s="138"/>
      <c r="J112" s="139"/>
      <c r="K112" s="164"/>
      <c r="L112" s="240"/>
      <c r="M112" s="241"/>
      <c r="N112" s="136"/>
      <c r="O112" s="139"/>
      <c r="P112" s="142"/>
      <c r="Q112" s="142"/>
      <c r="R112" s="143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3"/>
      <c r="AC112" s="142"/>
      <c r="AD112" s="143"/>
      <c r="AE112" s="142"/>
      <c r="AF112" s="143"/>
    </row>
    <row r="113" spans="1:32" ht="15.75" customHeight="1" x14ac:dyDescent="0.2">
      <c r="A113" s="135"/>
      <c r="B113" s="155"/>
      <c r="C113" s="135"/>
      <c r="D113" s="136"/>
      <c r="E113" s="136"/>
      <c r="F113" s="182"/>
      <c r="G113" s="163"/>
      <c r="H113" s="138"/>
      <c r="I113" s="138"/>
      <c r="J113" s="139"/>
      <c r="K113" s="164"/>
      <c r="L113" s="240"/>
      <c r="M113" s="241"/>
      <c r="N113" s="136"/>
      <c r="O113" s="139"/>
      <c r="P113" s="142"/>
      <c r="Q113" s="142"/>
      <c r="R113" s="143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3"/>
      <c r="AC113" s="142"/>
      <c r="AD113" s="143"/>
      <c r="AE113" s="142"/>
      <c r="AF113" s="143"/>
    </row>
    <row r="114" spans="1:32" ht="15.75" customHeight="1" x14ac:dyDescent="0.2">
      <c r="A114" s="135"/>
      <c r="B114" s="155"/>
      <c r="C114" s="135"/>
      <c r="D114" s="136"/>
      <c r="E114" s="136"/>
      <c r="F114" s="182"/>
      <c r="G114" s="163"/>
      <c r="H114" s="138"/>
      <c r="I114" s="138"/>
      <c r="J114" s="139"/>
      <c r="K114" s="164"/>
      <c r="L114" s="240"/>
      <c r="M114" s="241"/>
      <c r="N114" s="136"/>
      <c r="O114" s="139"/>
      <c r="P114" s="142"/>
      <c r="Q114" s="142"/>
      <c r="R114" s="143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3"/>
      <c r="AC114" s="142"/>
      <c r="AD114" s="143"/>
      <c r="AE114" s="142"/>
      <c r="AF114" s="143"/>
    </row>
    <row r="115" spans="1:32" ht="15.75" customHeight="1" x14ac:dyDescent="0.2">
      <c r="A115" s="135"/>
      <c r="B115" s="155"/>
      <c r="C115" s="135"/>
      <c r="D115" s="136"/>
      <c r="E115" s="136"/>
      <c r="F115" s="182"/>
      <c r="G115" s="163"/>
      <c r="H115" s="138"/>
      <c r="I115" s="138"/>
      <c r="J115" s="139"/>
      <c r="K115" s="164"/>
      <c r="L115" s="240"/>
      <c r="M115" s="241"/>
      <c r="N115" s="136"/>
      <c r="O115" s="139"/>
      <c r="P115" s="142"/>
      <c r="Q115" s="142"/>
      <c r="R115" s="143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3"/>
      <c r="AC115" s="142"/>
      <c r="AD115" s="143"/>
      <c r="AE115" s="142"/>
      <c r="AF115" s="143"/>
    </row>
    <row r="116" spans="1:32" ht="15.75" customHeight="1" x14ac:dyDescent="0.2">
      <c r="A116" s="135"/>
      <c r="B116" s="155"/>
      <c r="C116" s="135"/>
      <c r="D116" s="136"/>
      <c r="E116" s="136"/>
      <c r="F116" s="182"/>
      <c r="G116" s="163"/>
      <c r="H116" s="138"/>
      <c r="I116" s="138"/>
      <c r="J116" s="139"/>
      <c r="K116" s="164"/>
      <c r="L116" s="240"/>
      <c r="M116" s="241"/>
      <c r="N116" s="136"/>
      <c r="O116" s="139"/>
      <c r="P116" s="142"/>
      <c r="Q116" s="142"/>
      <c r="R116" s="143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3"/>
      <c r="AC116" s="142"/>
      <c r="AD116" s="143"/>
      <c r="AE116" s="142"/>
      <c r="AF116" s="143"/>
    </row>
    <row r="117" spans="1:32" ht="15.75" customHeight="1" x14ac:dyDescent="0.2">
      <c r="A117" s="135"/>
      <c r="B117" s="155"/>
      <c r="C117" s="135"/>
      <c r="D117" s="136"/>
      <c r="E117" s="136"/>
      <c r="F117" s="182"/>
      <c r="G117" s="163"/>
      <c r="H117" s="138"/>
      <c r="I117" s="138"/>
      <c r="J117" s="139"/>
      <c r="K117" s="164"/>
      <c r="L117" s="240"/>
      <c r="M117" s="241"/>
      <c r="N117" s="136"/>
      <c r="O117" s="139"/>
      <c r="P117" s="142"/>
      <c r="Q117" s="142"/>
      <c r="R117" s="143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3"/>
      <c r="AC117" s="142"/>
      <c r="AD117" s="143"/>
      <c r="AE117" s="142"/>
      <c r="AF117" s="143"/>
    </row>
    <row r="118" spans="1:32" ht="15.75" customHeight="1" x14ac:dyDescent="0.2">
      <c r="A118" s="135"/>
      <c r="B118" s="155"/>
      <c r="C118" s="135"/>
      <c r="D118" s="136"/>
      <c r="E118" s="136"/>
      <c r="F118" s="182"/>
      <c r="G118" s="163"/>
      <c r="H118" s="138"/>
      <c r="I118" s="138"/>
      <c r="J118" s="139"/>
      <c r="K118" s="164"/>
      <c r="L118" s="240"/>
      <c r="M118" s="241"/>
      <c r="N118" s="136"/>
      <c r="O118" s="139"/>
      <c r="P118" s="142"/>
      <c r="Q118" s="142"/>
      <c r="R118" s="143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3"/>
      <c r="AC118" s="142"/>
      <c r="AD118" s="143"/>
      <c r="AE118" s="142"/>
      <c r="AF118" s="143"/>
    </row>
    <row r="119" spans="1:32" ht="15.75" customHeight="1" x14ac:dyDescent="0.2">
      <c r="A119" s="135"/>
      <c r="B119" s="155"/>
      <c r="C119" s="135"/>
      <c r="D119" s="136"/>
      <c r="E119" s="136"/>
      <c r="F119" s="182"/>
      <c r="G119" s="163"/>
      <c r="H119" s="138"/>
      <c r="I119" s="138"/>
      <c r="J119" s="139"/>
      <c r="K119" s="164"/>
      <c r="L119" s="240"/>
      <c r="M119" s="241"/>
      <c r="N119" s="136"/>
      <c r="O119" s="139"/>
      <c r="P119" s="142"/>
      <c r="Q119" s="142"/>
      <c r="R119" s="143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3"/>
      <c r="AC119" s="142"/>
      <c r="AD119" s="143"/>
      <c r="AE119" s="142"/>
      <c r="AF119" s="143"/>
    </row>
    <row r="120" spans="1:32" ht="15.75" customHeight="1" x14ac:dyDescent="0.2">
      <c r="A120" s="135"/>
      <c r="B120" s="155"/>
      <c r="C120" s="135"/>
      <c r="D120" s="136"/>
      <c r="E120" s="136"/>
      <c r="F120" s="182"/>
      <c r="G120" s="163"/>
      <c r="H120" s="138"/>
      <c r="I120" s="138"/>
      <c r="J120" s="139"/>
      <c r="K120" s="164"/>
      <c r="L120" s="240"/>
      <c r="M120" s="241"/>
      <c r="N120" s="136"/>
      <c r="O120" s="139"/>
      <c r="P120" s="142"/>
      <c r="Q120" s="142"/>
      <c r="R120" s="143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3"/>
      <c r="AC120" s="142"/>
      <c r="AD120" s="143"/>
      <c r="AE120" s="142"/>
      <c r="AF120" s="143"/>
    </row>
    <row r="121" spans="1:32" ht="15.75" customHeight="1" x14ac:dyDescent="0.2">
      <c r="A121" s="135"/>
      <c r="B121" s="155"/>
      <c r="C121" s="135"/>
      <c r="D121" s="136"/>
      <c r="E121" s="136"/>
      <c r="F121" s="182"/>
      <c r="G121" s="163"/>
      <c r="H121" s="138"/>
      <c r="I121" s="138"/>
      <c r="J121" s="139"/>
      <c r="K121" s="164"/>
      <c r="L121" s="240"/>
      <c r="M121" s="241"/>
      <c r="N121" s="136"/>
      <c r="O121" s="139"/>
      <c r="P121" s="142"/>
      <c r="Q121" s="142"/>
      <c r="R121" s="143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3"/>
      <c r="AC121" s="142"/>
      <c r="AD121" s="143"/>
      <c r="AE121" s="142"/>
      <c r="AF121" s="143"/>
    </row>
    <row r="122" spans="1:32" ht="15.75" customHeight="1" x14ac:dyDescent="0.2">
      <c r="A122" s="135"/>
      <c r="B122" s="155"/>
      <c r="C122" s="135"/>
      <c r="D122" s="136"/>
      <c r="E122" s="136"/>
      <c r="F122" s="182"/>
      <c r="G122" s="163"/>
      <c r="H122" s="138"/>
      <c r="I122" s="138"/>
      <c r="J122" s="139"/>
      <c r="K122" s="164"/>
      <c r="L122" s="240"/>
      <c r="M122" s="241"/>
      <c r="N122" s="136"/>
      <c r="O122" s="139"/>
      <c r="P122" s="142"/>
      <c r="Q122" s="142"/>
      <c r="R122" s="143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3"/>
      <c r="AC122" s="142"/>
      <c r="AD122" s="143"/>
      <c r="AE122" s="142"/>
      <c r="AF122" s="143"/>
    </row>
    <row r="123" spans="1:32" ht="15.75" customHeight="1" x14ac:dyDescent="0.2">
      <c r="A123" s="135"/>
      <c r="B123" s="155"/>
      <c r="C123" s="135"/>
      <c r="D123" s="136"/>
      <c r="E123" s="136"/>
      <c r="F123" s="182"/>
      <c r="G123" s="163"/>
      <c r="H123" s="138"/>
      <c r="I123" s="138"/>
      <c r="J123" s="139"/>
      <c r="K123" s="164"/>
      <c r="L123" s="240"/>
      <c r="M123" s="241"/>
      <c r="N123" s="136"/>
      <c r="O123" s="139"/>
      <c r="P123" s="142"/>
      <c r="Q123" s="142"/>
      <c r="R123" s="143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3"/>
      <c r="AC123" s="142"/>
      <c r="AD123" s="143"/>
      <c r="AE123" s="142"/>
      <c r="AF123" s="143"/>
    </row>
    <row r="124" spans="1:32" ht="15.75" customHeight="1" x14ac:dyDescent="0.2">
      <c r="A124" s="135"/>
      <c r="B124" s="155"/>
      <c r="C124" s="135"/>
      <c r="D124" s="136"/>
      <c r="E124" s="136"/>
      <c r="F124" s="182"/>
      <c r="G124" s="163"/>
      <c r="H124" s="138"/>
      <c r="I124" s="138"/>
      <c r="J124" s="139"/>
      <c r="K124" s="164"/>
      <c r="L124" s="240"/>
      <c r="M124" s="241"/>
      <c r="N124" s="136"/>
      <c r="O124" s="139"/>
      <c r="P124" s="142"/>
      <c r="Q124" s="142"/>
      <c r="R124" s="143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3"/>
      <c r="AC124" s="142"/>
      <c r="AD124" s="143"/>
      <c r="AE124" s="142"/>
      <c r="AF124" s="143"/>
    </row>
    <row r="125" spans="1:32" ht="15.75" customHeight="1" x14ac:dyDescent="0.2">
      <c r="A125" s="135"/>
      <c r="B125" s="155"/>
      <c r="C125" s="135"/>
      <c r="D125" s="136"/>
      <c r="E125" s="136"/>
      <c r="F125" s="182"/>
      <c r="G125" s="163"/>
      <c r="H125" s="138"/>
      <c r="I125" s="138"/>
      <c r="J125" s="139"/>
      <c r="K125" s="164"/>
      <c r="L125" s="240"/>
      <c r="M125" s="241"/>
      <c r="N125" s="136"/>
      <c r="O125" s="139"/>
      <c r="P125" s="142"/>
      <c r="Q125" s="142"/>
      <c r="R125" s="143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3"/>
      <c r="AC125" s="142"/>
      <c r="AD125" s="143"/>
      <c r="AE125" s="142"/>
      <c r="AF125" s="143"/>
    </row>
    <row r="126" spans="1:32" ht="15.75" customHeight="1" x14ac:dyDescent="0.2">
      <c r="A126" s="135"/>
      <c r="B126" s="155"/>
      <c r="C126" s="135"/>
      <c r="D126" s="136"/>
      <c r="E126" s="136"/>
      <c r="F126" s="182"/>
      <c r="G126" s="163"/>
      <c r="H126" s="138"/>
      <c r="I126" s="138"/>
      <c r="J126" s="139"/>
      <c r="K126" s="164"/>
      <c r="L126" s="240"/>
      <c r="M126" s="241"/>
      <c r="N126" s="136"/>
      <c r="O126" s="139"/>
      <c r="P126" s="142"/>
      <c r="Q126" s="142"/>
      <c r="R126" s="143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3"/>
      <c r="AC126" s="142"/>
      <c r="AD126" s="143"/>
      <c r="AE126" s="142"/>
      <c r="AF126" s="143"/>
    </row>
    <row r="127" spans="1:32" ht="15.75" customHeight="1" x14ac:dyDescent="0.2">
      <c r="A127" s="135"/>
      <c r="B127" s="155"/>
      <c r="C127" s="135"/>
      <c r="D127" s="136"/>
      <c r="E127" s="136"/>
      <c r="F127" s="182"/>
      <c r="G127" s="163"/>
      <c r="H127" s="138"/>
      <c r="I127" s="138"/>
      <c r="J127" s="139"/>
      <c r="K127" s="164"/>
      <c r="L127" s="240"/>
      <c r="M127" s="241"/>
      <c r="N127" s="136"/>
      <c r="O127" s="139"/>
      <c r="P127" s="142"/>
      <c r="Q127" s="142"/>
      <c r="R127" s="143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3"/>
      <c r="AC127" s="142"/>
      <c r="AD127" s="143"/>
      <c r="AE127" s="142"/>
      <c r="AF127" s="143"/>
    </row>
    <row r="128" spans="1:32" ht="15.75" customHeight="1" x14ac:dyDescent="0.2">
      <c r="A128" s="135"/>
      <c r="B128" s="155"/>
      <c r="C128" s="135"/>
      <c r="D128" s="136"/>
      <c r="E128" s="136"/>
      <c r="F128" s="182"/>
      <c r="G128" s="163"/>
      <c r="H128" s="138"/>
      <c r="I128" s="138"/>
      <c r="J128" s="139"/>
      <c r="K128" s="164"/>
      <c r="L128" s="240"/>
      <c r="M128" s="241"/>
      <c r="N128" s="136"/>
      <c r="O128" s="139"/>
      <c r="P128" s="142"/>
      <c r="Q128" s="142"/>
      <c r="R128" s="143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3"/>
      <c r="AC128" s="142"/>
      <c r="AD128" s="143"/>
      <c r="AE128" s="142"/>
      <c r="AF128" s="143"/>
    </row>
    <row r="129" spans="1:32" ht="15.75" customHeight="1" x14ac:dyDescent="0.2">
      <c r="A129" s="135"/>
      <c r="B129" s="155"/>
      <c r="C129" s="135"/>
      <c r="D129" s="136"/>
      <c r="E129" s="136"/>
      <c r="F129" s="182"/>
      <c r="G129" s="163"/>
      <c r="H129" s="138"/>
      <c r="I129" s="138"/>
      <c r="J129" s="139"/>
      <c r="K129" s="164"/>
      <c r="L129" s="240"/>
      <c r="M129" s="241"/>
      <c r="N129" s="136"/>
      <c r="O129" s="139"/>
      <c r="P129" s="142"/>
      <c r="Q129" s="142"/>
      <c r="R129" s="143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3"/>
      <c r="AC129" s="142"/>
      <c r="AD129" s="143"/>
      <c r="AE129" s="142"/>
      <c r="AF129" s="143"/>
    </row>
    <row r="130" spans="1:32" ht="15.75" customHeight="1" x14ac:dyDescent="0.2">
      <c r="A130" s="135"/>
      <c r="B130" s="155"/>
      <c r="C130" s="135"/>
      <c r="D130" s="136"/>
      <c r="E130" s="136"/>
      <c r="F130" s="182"/>
      <c r="G130" s="163"/>
      <c r="H130" s="138"/>
      <c r="I130" s="138"/>
      <c r="J130" s="139"/>
      <c r="K130" s="164"/>
      <c r="L130" s="240"/>
      <c r="M130" s="241"/>
      <c r="N130" s="136"/>
      <c r="O130" s="139"/>
      <c r="P130" s="142"/>
      <c r="Q130" s="142"/>
      <c r="R130" s="143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3"/>
      <c r="AC130" s="142"/>
      <c r="AD130" s="143"/>
      <c r="AE130" s="142"/>
      <c r="AF130" s="143"/>
    </row>
    <row r="131" spans="1:32" ht="15.75" customHeight="1" x14ac:dyDescent="0.2">
      <c r="A131" s="135"/>
      <c r="B131" s="155"/>
      <c r="C131" s="135"/>
      <c r="D131" s="136"/>
      <c r="E131" s="136"/>
      <c r="F131" s="182"/>
      <c r="G131" s="163"/>
      <c r="H131" s="138"/>
      <c r="I131" s="138"/>
      <c r="J131" s="139"/>
      <c r="K131" s="164"/>
      <c r="L131" s="240"/>
      <c r="M131" s="241"/>
      <c r="N131" s="136"/>
      <c r="O131" s="139"/>
      <c r="P131" s="142"/>
      <c r="Q131" s="142"/>
      <c r="R131" s="143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3"/>
      <c r="AC131" s="142"/>
      <c r="AD131" s="143"/>
      <c r="AE131" s="142"/>
      <c r="AF131" s="143"/>
    </row>
    <row r="132" spans="1:32" ht="15.75" customHeight="1" x14ac:dyDescent="0.2">
      <c r="A132" s="135"/>
      <c r="B132" s="155"/>
      <c r="C132" s="135"/>
      <c r="D132" s="136"/>
      <c r="E132" s="136"/>
      <c r="F132" s="182"/>
      <c r="G132" s="163"/>
      <c r="H132" s="138"/>
      <c r="I132" s="138"/>
      <c r="J132" s="139"/>
      <c r="K132" s="164"/>
      <c r="L132" s="240"/>
      <c r="M132" s="241"/>
      <c r="N132" s="136"/>
      <c r="O132" s="139"/>
      <c r="P132" s="142"/>
      <c r="Q132" s="142"/>
      <c r="R132" s="143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3"/>
      <c r="AC132" s="142"/>
      <c r="AD132" s="143"/>
      <c r="AE132" s="142"/>
      <c r="AF132" s="143"/>
    </row>
    <row r="133" spans="1:32" ht="15.75" customHeight="1" x14ac:dyDescent="0.2">
      <c r="A133" s="135"/>
      <c r="B133" s="155"/>
      <c r="C133" s="135"/>
      <c r="D133" s="136"/>
      <c r="E133" s="136"/>
      <c r="F133" s="182"/>
      <c r="G133" s="163"/>
      <c r="H133" s="138"/>
      <c r="I133" s="138"/>
      <c r="J133" s="139"/>
      <c r="K133" s="164"/>
      <c r="L133" s="240"/>
      <c r="M133" s="241"/>
      <c r="N133" s="136"/>
      <c r="O133" s="139"/>
      <c r="P133" s="142"/>
      <c r="Q133" s="142"/>
      <c r="R133" s="143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3"/>
      <c r="AC133" s="142"/>
      <c r="AD133" s="143"/>
      <c r="AE133" s="142"/>
      <c r="AF133" s="143"/>
    </row>
    <row r="134" spans="1:32" ht="15.75" customHeight="1" x14ac:dyDescent="0.2">
      <c r="A134" s="135"/>
      <c r="B134" s="155"/>
      <c r="C134" s="135"/>
      <c r="D134" s="136"/>
      <c r="E134" s="136"/>
      <c r="F134" s="182"/>
      <c r="G134" s="163"/>
      <c r="H134" s="138"/>
      <c r="I134" s="138"/>
      <c r="J134" s="139"/>
      <c r="K134" s="164"/>
      <c r="L134" s="240"/>
      <c r="M134" s="241"/>
      <c r="N134" s="136"/>
      <c r="O134" s="139"/>
      <c r="P134" s="142"/>
      <c r="Q134" s="142"/>
      <c r="R134" s="143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3"/>
      <c r="AC134" s="142"/>
      <c r="AD134" s="143"/>
      <c r="AE134" s="142"/>
      <c r="AF134" s="143"/>
    </row>
    <row r="135" spans="1:32" ht="15.75" customHeight="1" x14ac:dyDescent="0.2">
      <c r="A135" s="135"/>
      <c r="B135" s="155"/>
      <c r="C135" s="135"/>
      <c r="D135" s="136"/>
      <c r="E135" s="136"/>
      <c r="F135" s="182"/>
      <c r="G135" s="163"/>
      <c r="H135" s="138"/>
      <c r="I135" s="138"/>
      <c r="J135" s="139"/>
      <c r="K135" s="164"/>
      <c r="L135" s="240"/>
      <c r="M135" s="241"/>
      <c r="N135" s="136"/>
      <c r="O135" s="139"/>
      <c r="P135" s="142"/>
      <c r="Q135" s="142"/>
      <c r="R135" s="143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3"/>
      <c r="AC135" s="142"/>
      <c r="AD135" s="143"/>
      <c r="AE135" s="142"/>
      <c r="AF135" s="143"/>
    </row>
    <row r="136" spans="1:32" ht="15.75" customHeight="1" x14ac:dyDescent="0.2">
      <c r="A136" s="135"/>
      <c r="B136" s="155"/>
      <c r="C136" s="135"/>
      <c r="D136" s="136"/>
      <c r="E136" s="136"/>
      <c r="F136" s="182"/>
      <c r="G136" s="163"/>
      <c r="H136" s="138"/>
      <c r="I136" s="138"/>
      <c r="J136" s="139"/>
      <c r="K136" s="164"/>
      <c r="L136" s="240"/>
      <c r="M136" s="241"/>
      <c r="N136" s="136"/>
      <c r="O136" s="139"/>
      <c r="P136" s="142"/>
      <c r="Q136" s="142"/>
      <c r="R136" s="143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3"/>
      <c r="AC136" s="142"/>
      <c r="AD136" s="143"/>
      <c r="AE136" s="142"/>
      <c r="AF136" s="143"/>
    </row>
    <row r="137" spans="1:32" ht="15.75" customHeight="1" x14ac:dyDescent="0.2">
      <c r="A137" s="135"/>
      <c r="B137" s="155"/>
      <c r="C137" s="135"/>
      <c r="D137" s="136"/>
      <c r="E137" s="136"/>
      <c r="F137" s="182"/>
      <c r="G137" s="163"/>
      <c r="H137" s="138"/>
      <c r="I137" s="138"/>
      <c r="J137" s="139"/>
      <c r="K137" s="164"/>
      <c r="L137" s="240"/>
      <c r="M137" s="241"/>
      <c r="N137" s="136"/>
      <c r="O137" s="139"/>
      <c r="P137" s="142"/>
      <c r="Q137" s="142"/>
      <c r="R137" s="143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3"/>
      <c r="AC137" s="142"/>
      <c r="AD137" s="143"/>
      <c r="AE137" s="142"/>
      <c r="AF137" s="143"/>
    </row>
    <row r="138" spans="1:32" ht="15.75" customHeight="1" x14ac:dyDescent="0.2">
      <c r="A138" s="135"/>
      <c r="B138" s="155"/>
      <c r="C138" s="135"/>
      <c r="D138" s="136"/>
      <c r="E138" s="136"/>
      <c r="F138" s="182"/>
      <c r="G138" s="163"/>
      <c r="H138" s="138"/>
      <c r="I138" s="138"/>
      <c r="J138" s="139"/>
      <c r="K138" s="164"/>
      <c r="L138" s="240"/>
      <c r="M138" s="241"/>
      <c r="N138" s="136"/>
      <c r="O138" s="139"/>
      <c r="P138" s="142"/>
      <c r="Q138" s="142"/>
      <c r="R138" s="143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3"/>
      <c r="AC138" s="142"/>
      <c r="AD138" s="143"/>
      <c r="AE138" s="142"/>
      <c r="AF138" s="143"/>
    </row>
    <row r="139" spans="1:32" ht="15.75" customHeight="1" x14ac:dyDescent="0.2">
      <c r="A139" s="135"/>
      <c r="B139" s="155"/>
      <c r="C139" s="135"/>
      <c r="D139" s="136"/>
      <c r="E139" s="136"/>
      <c r="F139" s="182"/>
      <c r="G139" s="163"/>
      <c r="H139" s="138"/>
      <c r="I139" s="138"/>
      <c r="J139" s="139"/>
      <c r="K139" s="164"/>
      <c r="L139" s="240"/>
      <c r="M139" s="241"/>
      <c r="N139" s="136"/>
      <c r="O139" s="139"/>
      <c r="P139" s="142"/>
      <c r="Q139" s="142"/>
      <c r="R139" s="143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3"/>
      <c r="AC139" s="142"/>
      <c r="AD139" s="143"/>
      <c r="AE139" s="142"/>
      <c r="AF139" s="143"/>
    </row>
    <row r="140" spans="1:32" ht="15.75" customHeight="1" x14ac:dyDescent="0.2">
      <c r="A140" s="135"/>
      <c r="B140" s="155"/>
      <c r="C140" s="135"/>
      <c r="D140" s="136"/>
      <c r="E140" s="136"/>
      <c r="F140" s="182"/>
      <c r="G140" s="163"/>
      <c r="H140" s="138"/>
      <c r="I140" s="138"/>
      <c r="J140" s="139"/>
      <c r="K140" s="164"/>
      <c r="L140" s="240"/>
      <c r="M140" s="241"/>
      <c r="N140" s="136"/>
      <c r="O140" s="139"/>
      <c r="P140" s="142"/>
      <c r="Q140" s="142"/>
      <c r="R140" s="143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3"/>
      <c r="AC140" s="142"/>
      <c r="AD140" s="143"/>
      <c r="AE140" s="142"/>
      <c r="AF140" s="143"/>
    </row>
    <row r="141" spans="1:32" ht="15.75" customHeight="1" x14ac:dyDescent="0.2">
      <c r="A141" s="135"/>
      <c r="B141" s="155"/>
      <c r="C141" s="135"/>
      <c r="D141" s="136"/>
      <c r="E141" s="136"/>
      <c r="F141" s="182"/>
      <c r="G141" s="163"/>
      <c r="H141" s="138"/>
      <c r="I141" s="138"/>
      <c r="J141" s="139"/>
      <c r="K141" s="164"/>
      <c r="L141" s="240"/>
      <c r="M141" s="241"/>
      <c r="N141" s="136"/>
      <c r="O141" s="139"/>
      <c r="P141" s="142"/>
      <c r="Q141" s="142"/>
      <c r="R141" s="143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3"/>
      <c r="AC141" s="142"/>
      <c r="AD141" s="143"/>
      <c r="AE141" s="142"/>
      <c r="AF141" s="143"/>
    </row>
    <row r="142" spans="1:32" ht="15.75" customHeight="1" x14ac:dyDescent="0.2">
      <c r="A142" s="135"/>
      <c r="B142" s="155"/>
      <c r="C142" s="135"/>
      <c r="D142" s="136"/>
      <c r="E142" s="136"/>
      <c r="F142" s="182"/>
      <c r="G142" s="163"/>
      <c r="H142" s="138"/>
      <c r="I142" s="138"/>
      <c r="J142" s="139"/>
      <c r="K142" s="164"/>
      <c r="L142" s="240"/>
      <c r="M142" s="241"/>
      <c r="N142" s="136"/>
      <c r="O142" s="139"/>
      <c r="P142" s="142"/>
      <c r="Q142" s="142"/>
      <c r="R142" s="143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3"/>
      <c r="AC142" s="142"/>
      <c r="AD142" s="143"/>
      <c r="AE142" s="142"/>
      <c r="AF142" s="143"/>
    </row>
    <row r="143" spans="1:32" ht="15.75" customHeight="1" x14ac:dyDescent="0.2">
      <c r="A143" s="135"/>
      <c r="B143" s="155"/>
      <c r="C143" s="135"/>
      <c r="D143" s="136"/>
      <c r="E143" s="136"/>
      <c r="F143" s="182"/>
      <c r="G143" s="163"/>
      <c r="H143" s="138"/>
      <c r="I143" s="138"/>
      <c r="J143" s="139"/>
      <c r="K143" s="164"/>
      <c r="L143" s="240"/>
      <c r="M143" s="241"/>
      <c r="N143" s="136"/>
      <c r="O143" s="139"/>
      <c r="P143" s="142"/>
      <c r="Q143" s="142"/>
      <c r="R143" s="143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3"/>
      <c r="AC143" s="142"/>
      <c r="AD143" s="143"/>
      <c r="AE143" s="142"/>
      <c r="AF143" s="143"/>
    </row>
    <row r="144" spans="1:32" ht="15.75" customHeight="1" x14ac:dyDescent="0.2">
      <c r="A144" s="135"/>
      <c r="B144" s="155"/>
      <c r="C144" s="135"/>
      <c r="D144" s="136"/>
      <c r="E144" s="136"/>
      <c r="F144" s="182"/>
      <c r="G144" s="163"/>
      <c r="H144" s="138"/>
      <c r="I144" s="138"/>
      <c r="J144" s="139"/>
      <c r="K144" s="164"/>
      <c r="L144" s="240"/>
      <c r="M144" s="241"/>
      <c r="N144" s="136"/>
      <c r="O144" s="139"/>
      <c r="P144" s="142"/>
      <c r="Q144" s="142"/>
      <c r="R144" s="143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3"/>
      <c r="AC144" s="142"/>
      <c r="AD144" s="143"/>
      <c r="AE144" s="142"/>
      <c r="AF144" s="143"/>
    </row>
    <row r="145" spans="1:32" ht="15.75" customHeight="1" x14ac:dyDescent="0.2">
      <c r="A145" s="135"/>
      <c r="B145" s="155"/>
      <c r="C145" s="135"/>
      <c r="D145" s="136"/>
      <c r="E145" s="136"/>
      <c r="F145" s="182"/>
      <c r="G145" s="163"/>
      <c r="H145" s="138"/>
      <c r="I145" s="138"/>
      <c r="J145" s="139"/>
      <c r="K145" s="164"/>
      <c r="L145" s="240"/>
      <c r="M145" s="241"/>
      <c r="N145" s="136"/>
      <c r="O145" s="139"/>
      <c r="P145" s="142"/>
      <c r="Q145" s="142"/>
      <c r="R145" s="143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3"/>
      <c r="AC145" s="142"/>
      <c r="AD145" s="143"/>
      <c r="AE145" s="142"/>
      <c r="AF145" s="143"/>
    </row>
    <row r="146" spans="1:32" ht="15.75" customHeight="1" x14ac:dyDescent="0.2">
      <c r="A146" s="135"/>
      <c r="B146" s="155"/>
      <c r="C146" s="135"/>
      <c r="D146" s="136"/>
      <c r="E146" s="136"/>
      <c r="F146" s="182"/>
      <c r="G146" s="163"/>
      <c r="H146" s="138"/>
      <c r="I146" s="138"/>
      <c r="J146" s="139"/>
      <c r="K146" s="164"/>
      <c r="L146" s="240"/>
      <c r="M146" s="241"/>
      <c r="N146" s="136"/>
      <c r="O146" s="139"/>
      <c r="P146" s="142"/>
      <c r="Q146" s="142"/>
      <c r="R146" s="143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3"/>
      <c r="AC146" s="142"/>
      <c r="AD146" s="143"/>
      <c r="AE146" s="142"/>
      <c r="AF146" s="143"/>
    </row>
    <row r="147" spans="1:32" ht="15.75" customHeight="1" x14ac:dyDescent="0.2">
      <c r="A147" s="135"/>
      <c r="B147" s="155"/>
      <c r="C147" s="135"/>
      <c r="D147" s="136"/>
      <c r="E147" s="136"/>
      <c r="F147" s="182"/>
      <c r="G147" s="163"/>
      <c r="H147" s="138"/>
      <c r="I147" s="138"/>
      <c r="J147" s="139"/>
      <c r="K147" s="164"/>
      <c r="L147" s="240"/>
      <c r="M147" s="241"/>
      <c r="N147" s="136"/>
      <c r="O147" s="139"/>
      <c r="P147" s="142"/>
      <c r="Q147" s="142"/>
      <c r="R147" s="143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3"/>
      <c r="AC147" s="142"/>
      <c r="AD147" s="143"/>
      <c r="AE147" s="142"/>
      <c r="AF147" s="143"/>
    </row>
    <row r="148" spans="1:32" ht="15.75" customHeight="1" x14ac:dyDescent="0.2">
      <c r="A148" s="135"/>
      <c r="B148" s="155"/>
      <c r="C148" s="135"/>
      <c r="D148" s="136"/>
      <c r="E148" s="136"/>
      <c r="F148" s="182"/>
      <c r="G148" s="163"/>
      <c r="H148" s="138"/>
      <c r="I148" s="138"/>
      <c r="J148" s="139"/>
      <c r="K148" s="164"/>
      <c r="L148" s="240"/>
      <c r="M148" s="241"/>
      <c r="N148" s="136"/>
      <c r="O148" s="139"/>
      <c r="P148" s="142"/>
      <c r="Q148" s="142"/>
      <c r="R148" s="143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3"/>
      <c r="AC148" s="142"/>
      <c r="AD148" s="143"/>
      <c r="AE148" s="142"/>
      <c r="AF148" s="143"/>
    </row>
    <row r="149" spans="1:32" ht="15.75" customHeight="1" x14ac:dyDescent="0.2">
      <c r="A149" s="135"/>
      <c r="B149" s="155"/>
      <c r="C149" s="135"/>
      <c r="D149" s="136"/>
      <c r="E149" s="136"/>
      <c r="F149" s="182"/>
      <c r="G149" s="163"/>
      <c r="H149" s="138"/>
      <c r="I149" s="138"/>
      <c r="J149" s="139"/>
      <c r="K149" s="164"/>
      <c r="L149" s="240"/>
      <c r="M149" s="241"/>
      <c r="N149" s="136"/>
      <c r="O149" s="139"/>
      <c r="P149" s="142"/>
      <c r="Q149" s="142"/>
      <c r="R149" s="143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3"/>
      <c r="AC149" s="142"/>
      <c r="AD149" s="143"/>
      <c r="AE149" s="142"/>
      <c r="AF149" s="143"/>
    </row>
    <row r="150" spans="1:32" ht="15.75" customHeight="1" x14ac:dyDescent="0.2">
      <c r="A150" s="135"/>
      <c r="B150" s="155"/>
      <c r="C150" s="135"/>
      <c r="D150" s="136"/>
      <c r="E150" s="136"/>
      <c r="F150" s="182"/>
      <c r="G150" s="163"/>
      <c r="H150" s="138"/>
      <c r="I150" s="138"/>
      <c r="J150" s="139"/>
      <c r="K150" s="164"/>
      <c r="L150" s="240"/>
      <c r="M150" s="241"/>
      <c r="N150" s="136"/>
      <c r="O150" s="139"/>
      <c r="P150" s="142"/>
      <c r="Q150" s="142"/>
      <c r="R150" s="143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3"/>
      <c r="AC150" s="142"/>
      <c r="AD150" s="143"/>
      <c r="AE150" s="142"/>
      <c r="AF150" s="143"/>
    </row>
    <row r="151" spans="1:32" ht="15.75" customHeight="1" x14ac:dyDescent="0.2">
      <c r="A151" s="135"/>
      <c r="B151" s="155"/>
      <c r="C151" s="135"/>
      <c r="D151" s="136"/>
      <c r="E151" s="136"/>
      <c r="F151" s="182"/>
      <c r="G151" s="163"/>
      <c r="H151" s="138"/>
      <c r="I151" s="138"/>
      <c r="J151" s="139"/>
      <c r="K151" s="164"/>
      <c r="L151" s="240"/>
      <c r="M151" s="241"/>
      <c r="N151" s="136"/>
      <c r="O151" s="139"/>
      <c r="P151" s="142"/>
      <c r="Q151" s="142"/>
      <c r="R151" s="143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3"/>
      <c r="AC151" s="142"/>
      <c r="AD151" s="143"/>
      <c r="AE151" s="142"/>
      <c r="AF151" s="143"/>
    </row>
    <row r="152" spans="1:32" ht="15.75" customHeight="1" x14ac:dyDescent="0.2">
      <c r="A152" s="135"/>
      <c r="B152" s="155"/>
      <c r="C152" s="135"/>
      <c r="D152" s="136"/>
      <c r="E152" s="136"/>
      <c r="F152" s="182"/>
      <c r="G152" s="163"/>
      <c r="H152" s="138"/>
      <c r="I152" s="138"/>
      <c r="J152" s="139"/>
      <c r="K152" s="164"/>
      <c r="L152" s="240"/>
      <c r="M152" s="241"/>
      <c r="N152" s="136"/>
      <c r="O152" s="139"/>
      <c r="P152" s="142"/>
      <c r="Q152" s="142"/>
      <c r="R152" s="143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3"/>
      <c r="AC152" s="142"/>
      <c r="AD152" s="143"/>
      <c r="AE152" s="142"/>
      <c r="AF152" s="143"/>
    </row>
    <row r="153" spans="1:32" ht="15.75" customHeight="1" x14ac:dyDescent="0.2">
      <c r="A153" s="135"/>
      <c r="B153" s="155"/>
      <c r="C153" s="135"/>
      <c r="D153" s="136"/>
      <c r="E153" s="136"/>
      <c r="F153" s="182"/>
      <c r="G153" s="163"/>
      <c r="H153" s="138"/>
      <c r="I153" s="138"/>
      <c r="J153" s="139"/>
      <c r="K153" s="164"/>
      <c r="L153" s="240"/>
      <c r="M153" s="241"/>
      <c r="N153" s="136"/>
      <c r="O153" s="139"/>
      <c r="P153" s="142"/>
      <c r="Q153" s="142"/>
      <c r="R153" s="143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3"/>
      <c r="AC153" s="142"/>
      <c r="AD153" s="143"/>
      <c r="AE153" s="142"/>
      <c r="AF153" s="143"/>
    </row>
    <row r="154" spans="1:32" ht="15.75" customHeight="1" x14ac:dyDescent="0.2">
      <c r="A154" s="135"/>
      <c r="B154" s="155"/>
      <c r="C154" s="135"/>
      <c r="D154" s="136"/>
      <c r="E154" s="136"/>
      <c r="F154" s="182"/>
      <c r="G154" s="163"/>
      <c r="H154" s="138"/>
      <c r="I154" s="138"/>
      <c r="J154" s="139"/>
      <c r="K154" s="164"/>
      <c r="L154" s="240"/>
      <c r="M154" s="241"/>
      <c r="N154" s="136"/>
      <c r="O154" s="139"/>
      <c r="P154" s="142"/>
      <c r="Q154" s="142"/>
      <c r="R154" s="143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3"/>
      <c r="AC154" s="142"/>
      <c r="AD154" s="143"/>
      <c r="AE154" s="142"/>
      <c r="AF154" s="143"/>
    </row>
    <row r="155" spans="1:32" ht="15.75" customHeight="1" x14ac:dyDescent="0.2">
      <c r="A155" s="135"/>
      <c r="B155" s="155"/>
      <c r="C155" s="135"/>
      <c r="D155" s="136"/>
      <c r="E155" s="136"/>
      <c r="F155" s="182"/>
      <c r="G155" s="163"/>
      <c r="H155" s="138"/>
      <c r="I155" s="138"/>
      <c r="J155" s="139"/>
      <c r="K155" s="164"/>
      <c r="L155" s="240"/>
      <c r="M155" s="241"/>
      <c r="N155" s="136"/>
      <c r="O155" s="139"/>
      <c r="P155" s="142"/>
      <c r="Q155" s="142"/>
      <c r="R155" s="143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3"/>
      <c r="AC155" s="142"/>
      <c r="AD155" s="143"/>
      <c r="AE155" s="142"/>
      <c r="AF155" s="143"/>
    </row>
    <row r="156" spans="1:32" ht="15.75" customHeight="1" x14ac:dyDescent="0.2">
      <c r="A156" s="135"/>
      <c r="B156" s="155"/>
      <c r="C156" s="135"/>
      <c r="D156" s="136"/>
      <c r="E156" s="136"/>
      <c r="F156" s="182"/>
      <c r="G156" s="163"/>
      <c r="H156" s="138"/>
      <c r="I156" s="138"/>
      <c r="J156" s="139"/>
      <c r="K156" s="164"/>
      <c r="L156" s="240"/>
      <c r="M156" s="241"/>
      <c r="N156" s="136"/>
      <c r="O156" s="139"/>
      <c r="P156" s="142"/>
      <c r="Q156" s="142"/>
      <c r="R156" s="143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3"/>
      <c r="AC156" s="142"/>
      <c r="AD156" s="143"/>
      <c r="AE156" s="142"/>
      <c r="AF156" s="143"/>
    </row>
    <row r="157" spans="1:32" ht="15.75" customHeight="1" x14ac:dyDescent="0.2">
      <c r="A157" s="135"/>
      <c r="B157" s="155"/>
      <c r="C157" s="135"/>
      <c r="D157" s="136"/>
      <c r="E157" s="136"/>
      <c r="F157" s="182"/>
      <c r="G157" s="163"/>
      <c r="H157" s="138"/>
      <c r="I157" s="138"/>
      <c r="J157" s="139"/>
      <c r="K157" s="164"/>
      <c r="L157" s="240"/>
      <c r="M157" s="241"/>
      <c r="N157" s="136"/>
      <c r="O157" s="139"/>
      <c r="P157" s="142"/>
      <c r="Q157" s="142"/>
      <c r="R157" s="143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3"/>
      <c r="AC157" s="142"/>
      <c r="AD157" s="143"/>
      <c r="AE157" s="142"/>
      <c r="AF157" s="143"/>
    </row>
    <row r="158" spans="1:32" ht="15.75" customHeight="1" x14ac:dyDescent="0.2">
      <c r="A158" s="135"/>
      <c r="B158" s="155"/>
      <c r="C158" s="135"/>
      <c r="D158" s="136"/>
      <c r="E158" s="136"/>
      <c r="F158" s="182"/>
      <c r="G158" s="163"/>
      <c r="H158" s="138"/>
      <c r="I158" s="138"/>
      <c r="J158" s="139"/>
      <c r="K158" s="164"/>
      <c r="L158" s="240"/>
      <c r="M158" s="241"/>
      <c r="N158" s="136"/>
      <c r="O158" s="139"/>
      <c r="P158" s="142"/>
      <c r="Q158" s="142"/>
      <c r="R158" s="143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3"/>
      <c r="AC158" s="142"/>
      <c r="AD158" s="143"/>
      <c r="AE158" s="142"/>
      <c r="AF158" s="143"/>
    </row>
    <row r="159" spans="1:32" ht="15.75" customHeight="1" x14ac:dyDescent="0.2">
      <c r="A159" s="135"/>
      <c r="B159" s="155"/>
      <c r="C159" s="135"/>
      <c r="D159" s="136"/>
      <c r="E159" s="136"/>
      <c r="F159" s="182"/>
      <c r="G159" s="163"/>
      <c r="H159" s="138"/>
      <c r="I159" s="138"/>
      <c r="J159" s="139"/>
      <c r="K159" s="164"/>
      <c r="L159" s="240"/>
      <c r="M159" s="241"/>
      <c r="N159" s="136"/>
      <c r="O159" s="139"/>
      <c r="P159" s="142"/>
      <c r="Q159" s="142"/>
      <c r="R159" s="143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3"/>
      <c r="AC159" s="142"/>
      <c r="AD159" s="143"/>
      <c r="AE159" s="142"/>
      <c r="AF159" s="143"/>
    </row>
    <row r="160" spans="1:32" ht="15.75" customHeight="1" x14ac:dyDescent="0.2">
      <c r="A160" s="135"/>
      <c r="B160" s="155"/>
      <c r="C160" s="135"/>
      <c r="D160" s="136"/>
      <c r="E160" s="136"/>
      <c r="F160" s="182"/>
      <c r="G160" s="163"/>
      <c r="H160" s="138"/>
      <c r="I160" s="138"/>
      <c r="J160" s="139"/>
      <c r="K160" s="164"/>
      <c r="L160" s="240"/>
      <c r="M160" s="241"/>
      <c r="N160" s="136"/>
      <c r="O160" s="139"/>
      <c r="P160" s="142"/>
      <c r="Q160" s="142"/>
      <c r="R160" s="143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3"/>
      <c r="AC160" s="142"/>
      <c r="AD160" s="143"/>
      <c r="AE160" s="142"/>
      <c r="AF160" s="143"/>
    </row>
    <row r="161" spans="1:32" ht="15.75" customHeight="1" x14ac:dyDescent="0.2">
      <c r="A161" s="135"/>
      <c r="B161" s="155"/>
      <c r="C161" s="135"/>
      <c r="D161" s="136"/>
      <c r="E161" s="136"/>
      <c r="F161" s="182"/>
      <c r="G161" s="163"/>
      <c r="H161" s="138"/>
      <c r="I161" s="138"/>
      <c r="J161" s="139"/>
      <c r="K161" s="164"/>
      <c r="L161" s="240"/>
      <c r="M161" s="241"/>
      <c r="N161" s="136"/>
      <c r="O161" s="139"/>
      <c r="P161" s="142"/>
      <c r="Q161" s="142"/>
      <c r="R161" s="143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3"/>
      <c r="AC161" s="142"/>
      <c r="AD161" s="143"/>
      <c r="AE161" s="142"/>
      <c r="AF161" s="143"/>
    </row>
    <row r="162" spans="1:32" ht="15.75" customHeight="1" x14ac:dyDescent="0.2">
      <c r="A162" s="135"/>
      <c r="B162" s="155"/>
      <c r="C162" s="135"/>
      <c r="D162" s="136"/>
      <c r="E162" s="136"/>
      <c r="F162" s="182"/>
      <c r="G162" s="163"/>
      <c r="H162" s="138"/>
      <c r="I162" s="138"/>
      <c r="J162" s="139"/>
      <c r="K162" s="164"/>
      <c r="L162" s="240"/>
      <c r="M162" s="241"/>
      <c r="N162" s="136"/>
      <c r="O162" s="139"/>
      <c r="P162" s="142"/>
      <c r="Q162" s="142"/>
      <c r="R162" s="143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3"/>
      <c r="AC162" s="142"/>
      <c r="AD162" s="143"/>
      <c r="AE162" s="142"/>
      <c r="AF162" s="143"/>
    </row>
    <row r="163" spans="1:32" ht="15.75" customHeight="1" x14ac:dyDescent="0.2">
      <c r="A163" s="135"/>
      <c r="B163" s="155"/>
      <c r="C163" s="135"/>
      <c r="D163" s="136"/>
      <c r="E163" s="136"/>
      <c r="F163" s="182"/>
      <c r="G163" s="163"/>
      <c r="H163" s="138"/>
      <c r="I163" s="138"/>
      <c r="J163" s="139"/>
      <c r="K163" s="164"/>
      <c r="L163" s="240"/>
      <c r="M163" s="241"/>
      <c r="N163" s="136"/>
      <c r="O163" s="139"/>
      <c r="P163" s="142"/>
      <c r="Q163" s="142"/>
      <c r="R163" s="143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3"/>
      <c r="AC163" s="142"/>
      <c r="AD163" s="143"/>
      <c r="AE163" s="142"/>
      <c r="AF163" s="143"/>
    </row>
    <row r="164" spans="1:32" ht="15.75" customHeight="1" x14ac:dyDescent="0.2">
      <c r="A164" s="135"/>
      <c r="B164" s="155"/>
      <c r="C164" s="135"/>
      <c r="D164" s="136"/>
      <c r="E164" s="136"/>
      <c r="F164" s="182"/>
      <c r="G164" s="163"/>
      <c r="H164" s="138"/>
      <c r="I164" s="138"/>
      <c r="J164" s="139"/>
      <c r="K164" s="164"/>
      <c r="L164" s="240"/>
      <c r="M164" s="241"/>
      <c r="N164" s="136"/>
      <c r="O164" s="139"/>
      <c r="P164" s="142"/>
      <c r="Q164" s="142"/>
      <c r="R164" s="143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3"/>
      <c r="AC164" s="142"/>
      <c r="AD164" s="143"/>
      <c r="AE164" s="142"/>
      <c r="AF164" s="143"/>
    </row>
    <row r="165" spans="1:32" ht="15.75" customHeight="1" x14ac:dyDescent="0.2">
      <c r="A165" s="135"/>
      <c r="B165" s="155"/>
      <c r="C165" s="135"/>
      <c r="D165" s="136"/>
      <c r="E165" s="136"/>
      <c r="F165" s="182"/>
      <c r="G165" s="163"/>
      <c r="H165" s="138"/>
      <c r="I165" s="138"/>
      <c r="J165" s="139"/>
      <c r="K165" s="164"/>
      <c r="L165" s="240"/>
      <c r="M165" s="241"/>
      <c r="N165" s="136"/>
      <c r="O165" s="139"/>
      <c r="P165" s="142"/>
      <c r="Q165" s="142"/>
      <c r="R165" s="143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3"/>
      <c r="AC165" s="142"/>
      <c r="AD165" s="143"/>
      <c r="AE165" s="142"/>
      <c r="AF165" s="143"/>
    </row>
    <row r="166" spans="1:32" ht="15.75" customHeight="1" x14ac:dyDescent="0.2">
      <c r="A166" s="135"/>
      <c r="B166" s="155"/>
      <c r="C166" s="135"/>
      <c r="D166" s="136"/>
      <c r="E166" s="136"/>
      <c r="F166" s="182"/>
      <c r="G166" s="163"/>
      <c r="H166" s="138"/>
      <c r="I166" s="138"/>
      <c r="J166" s="139"/>
      <c r="K166" s="164"/>
      <c r="L166" s="240"/>
      <c r="M166" s="241"/>
      <c r="N166" s="136"/>
      <c r="O166" s="139"/>
      <c r="P166" s="142"/>
      <c r="Q166" s="142"/>
      <c r="R166" s="143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3"/>
      <c r="AC166" s="142"/>
      <c r="AD166" s="143"/>
      <c r="AE166" s="142"/>
      <c r="AF166" s="143"/>
    </row>
    <row r="167" spans="1:32" ht="15.75" customHeight="1" x14ac:dyDescent="0.2">
      <c r="A167" s="135"/>
      <c r="B167" s="155"/>
      <c r="C167" s="135"/>
      <c r="D167" s="136"/>
      <c r="E167" s="136"/>
      <c r="F167" s="182"/>
      <c r="G167" s="163"/>
      <c r="H167" s="138"/>
      <c r="I167" s="138"/>
      <c r="J167" s="139"/>
      <c r="K167" s="164"/>
      <c r="L167" s="240"/>
      <c r="M167" s="241"/>
      <c r="N167" s="136"/>
      <c r="O167" s="139"/>
      <c r="P167" s="142"/>
      <c r="Q167" s="142"/>
      <c r="R167" s="143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3"/>
      <c r="AC167" s="142"/>
      <c r="AD167" s="143"/>
      <c r="AE167" s="142"/>
      <c r="AF167" s="143"/>
    </row>
    <row r="168" spans="1:32" ht="15.75" customHeight="1" x14ac:dyDescent="0.2">
      <c r="A168" s="135"/>
      <c r="B168" s="155"/>
      <c r="C168" s="135"/>
      <c r="D168" s="136"/>
      <c r="E168" s="136"/>
      <c r="F168" s="182"/>
      <c r="G168" s="163"/>
      <c r="H168" s="138"/>
      <c r="I168" s="138"/>
      <c r="J168" s="139"/>
      <c r="K168" s="164"/>
      <c r="L168" s="240"/>
      <c r="M168" s="241"/>
      <c r="N168" s="136"/>
      <c r="O168" s="139"/>
      <c r="P168" s="142"/>
      <c r="Q168" s="142"/>
      <c r="R168" s="143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3"/>
      <c r="AC168" s="142"/>
      <c r="AD168" s="143"/>
      <c r="AE168" s="142"/>
      <c r="AF168" s="143"/>
    </row>
    <row r="169" spans="1:32" ht="15.75" customHeight="1" x14ac:dyDescent="0.2">
      <c r="A169" s="135"/>
      <c r="B169" s="155"/>
      <c r="C169" s="135"/>
      <c r="D169" s="136"/>
      <c r="E169" s="136"/>
      <c r="F169" s="182"/>
      <c r="G169" s="163"/>
      <c r="H169" s="138"/>
      <c r="I169" s="138"/>
      <c r="J169" s="139"/>
      <c r="K169" s="164"/>
      <c r="L169" s="240"/>
      <c r="M169" s="241"/>
      <c r="N169" s="136"/>
      <c r="O169" s="139"/>
      <c r="P169" s="142"/>
      <c r="Q169" s="142"/>
      <c r="R169" s="143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3"/>
      <c r="AC169" s="142"/>
      <c r="AD169" s="143"/>
      <c r="AE169" s="142"/>
      <c r="AF169" s="143"/>
    </row>
    <row r="170" spans="1:32" ht="15.75" customHeight="1" x14ac:dyDescent="0.2">
      <c r="A170" s="135"/>
      <c r="B170" s="155"/>
      <c r="C170" s="135"/>
      <c r="D170" s="136"/>
      <c r="E170" s="136"/>
      <c r="F170" s="182"/>
      <c r="G170" s="163"/>
      <c r="H170" s="138"/>
      <c r="I170" s="138"/>
      <c r="J170" s="139"/>
      <c r="K170" s="164"/>
      <c r="L170" s="240"/>
      <c r="M170" s="241"/>
      <c r="N170" s="136"/>
      <c r="O170" s="139"/>
      <c r="P170" s="142"/>
      <c r="Q170" s="142"/>
      <c r="R170" s="143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3"/>
      <c r="AC170" s="142"/>
      <c r="AD170" s="143"/>
      <c r="AE170" s="142"/>
      <c r="AF170" s="143"/>
    </row>
    <row r="171" spans="1:32" ht="15.75" customHeight="1" x14ac:dyDescent="0.2">
      <c r="A171" s="135"/>
      <c r="B171" s="155"/>
      <c r="C171" s="135"/>
      <c r="D171" s="136"/>
      <c r="E171" s="136"/>
      <c r="F171" s="182"/>
      <c r="G171" s="163"/>
      <c r="H171" s="138"/>
      <c r="I171" s="138"/>
      <c r="J171" s="139"/>
      <c r="K171" s="164"/>
      <c r="L171" s="240"/>
      <c r="M171" s="241"/>
      <c r="N171" s="136"/>
      <c r="O171" s="139"/>
      <c r="P171" s="142"/>
      <c r="Q171" s="142"/>
      <c r="R171" s="143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3"/>
      <c r="AC171" s="142"/>
      <c r="AD171" s="143"/>
      <c r="AE171" s="142"/>
      <c r="AF171" s="143"/>
    </row>
    <row r="172" spans="1:32" ht="15.75" customHeight="1" x14ac:dyDescent="0.2">
      <c r="A172" s="135"/>
      <c r="B172" s="155"/>
      <c r="C172" s="135"/>
      <c r="D172" s="136"/>
      <c r="E172" s="136"/>
      <c r="F172" s="182"/>
      <c r="G172" s="163"/>
      <c r="H172" s="138"/>
      <c r="I172" s="138"/>
      <c r="J172" s="139"/>
      <c r="K172" s="164"/>
      <c r="L172" s="240"/>
      <c r="M172" s="241"/>
      <c r="N172" s="136"/>
      <c r="O172" s="139"/>
      <c r="P172" s="142"/>
      <c r="Q172" s="142"/>
      <c r="R172" s="143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3"/>
      <c r="AC172" s="142"/>
      <c r="AD172" s="143"/>
      <c r="AE172" s="142"/>
      <c r="AF172" s="143"/>
    </row>
    <row r="173" spans="1:32" ht="15.75" customHeight="1" x14ac:dyDescent="0.2">
      <c r="A173" s="135"/>
      <c r="B173" s="155"/>
      <c r="C173" s="135"/>
      <c r="D173" s="136"/>
      <c r="E173" s="136"/>
      <c r="F173" s="182"/>
      <c r="G173" s="163"/>
      <c r="H173" s="138"/>
      <c r="I173" s="138"/>
      <c r="J173" s="139"/>
      <c r="K173" s="164"/>
      <c r="L173" s="240"/>
      <c r="M173" s="241"/>
      <c r="N173" s="136"/>
      <c r="O173" s="139"/>
      <c r="P173" s="142"/>
      <c r="Q173" s="142"/>
      <c r="R173" s="143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3"/>
      <c r="AC173" s="142"/>
      <c r="AD173" s="143"/>
      <c r="AE173" s="142"/>
      <c r="AF173" s="143"/>
    </row>
    <row r="174" spans="1:32" ht="15.75" customHeight="1" x14ac:dyDescent="0.2">
      <c r="A174" s="135"/>
      <c r="B174" s="155"/>
      <c r="C174" s="135"/>
      <c r="D174" s="136"/>
      <c r="E174" s="136"/>
      <c r="F174" s="182"/>
      <c r="G174" s="163"/>
      <c r="H174" s="138"/>
      <c r="I174" s="138"/>
      <c r="J174" s="139"/>
      <c r="K174" s="164"/>
      <c r="L174" s="240"/>
      <c r="M174" s="241"/>
      <c r="N174" s="136"/>
      <c r="O174" s="139"/>
      <c r="P174" s="142"/>
      <c r="Q174" s="142"/>
      <c r="R174" s="143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3"/>
      <c r="AC174" s="142"/>
      <c r="AD174" s="143"/>
      <c r="AE174" s="142"/>
      <c r="AF174" s="143"/>
    </row>
    <row r="175" spans="1:32" ht="15.75" customHeight="1" x14ac:dyDescent="0.2">
      <c r="A175" s="135"/>
      <c r="B175" s="155"/>
      <c r="C175" s="135"/>
      <c r="D175" s="136"/>
      <c r="E175" s="136"/>
      <c r="F175" s="182"/>
      <c r="G175" s="163"/>
      <c r="H175" s="138"/>
      <c r="I175" s="138"/>
      <c r="J175" s="139"/>
      <c r="K175" s="164"/>
      <c r="L175" s="240"/>
      <c r="M175" s="241"/>
      <c r="N175" s="136"/>
      <c r="O175" s="139"/>
      <c r="P175" s="142"/>
      <c r="Q175" s="142"/>
      <c r="R175" s="143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3"/>
      <c r="AC175" s="142"/>
      <c r="AD175" s="143"/>
      <c r="AE175" s="142"/>
      <c r="AF175" s="143"/>
    </row>
    <row r="176" spans="1:32" ht="15.75" customHeight="1" x14ac:dyDescent="0.2">
      <c r="A176" s="135"/>
      <c r="B176" s="155"/>
      <c r="C176" s="135"/>
      <c r="D176" s="136"/>
      <c r="E176" s="136"/>
      <c r="F176" s="182"/>
      <c r="G176" s="163"/>
      <c r="H176" s="138"/>
      <c r="I176" s="138"/>
      <c r="J176" s="139"/>
      <c r="K176" s="164"/>
      <c r="L176" s="240"/>
      <c r="M176" s="241"/>
      <c r="N176" s="136"/>
      <c r="O176" s="139"/>
      <c r="P176" s="142"/>
      <c r="Q176" s="142"/>
      <c r="R176" s="143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3"/>
      <c r="AC176" s="142"/>
      <c r="AD176" s="143"/>
      <c r="AE176" s="142"/>
      <c r="AF176" s="143"/>
    </row>
    <row r="177" spans="1:32" ht="15.75" customHeight="1" x14ac:dyDescent="0.2">
      <c r="A177" s="135"/>
      <c r="B177" s="155"/>
      <c r="C177" s="135"/>
      <c r="D177" s="136"/>
      <c r="E177" s="136"/>
      <c r="F177" s="182"/>
      <c r="G177" s="163"/>
      <c r="H177" s="138"/>
      <c r="I177" s="138"/>
      <c r="J177" s="139"/>
      <c r="K177" s="164"/>
      <c r="L177" s="240"/>
      <c r="M177" s="241"/>
      <c r="N177" s="136"/>
      <c r="O177" s="139"/>
      <c r="P177" s="142"/>
      <c r="Q177" s="142"/>
      <c r="R177" s="143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3"/>
      <c r="AC177" s="142"/>
      <c r="AD177" s="143"/>
      <c r="AE177" s="142"/>
      <c r="AF177" s="143"/>
    </row>
    <row r="178" spans="1:32" ht="15.75" customHeight="1" x14ac:dyDescent="0.2">
      <c r="A178" s="135"/>
      <c r="B178" s="155"/>
      <c r="C178" s="135"/>
      <c r="D178" s="136"/>
      <c r="E178" s="136"/>
      <c r="F178" s="182"/>
      <c r="G178" s="163"/>
      <c r="H178" s="138"/>
      <c r="I178" s="138"/>
      <c r="J178" s="139"/>
      <c r="K178" s="164"/>
      <c r="L178" s="240"/>
      <c r="M178" s="241"/>
      <c r="N178" s="136"/>
      <c r="O178" s="139"/>
      <c r="P178" s="142"/>
      <c r="Q178" s="142"/>
      <c r="R178" s="143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3"/>
      <c r="AC178" s="142"/>
      <c r="AD178" s="143"/>
      <c r="AE178" s="142"/>
      <c r="AF178" s="143"/>
    </row>
    <row r="179" spans="1:32" ht="15.75" customHeight="1" x14ac:dyDescent="0.2">
      <c r="A179" s="135"/>
      <c r="B179" s="155"/>
      <c r="C179" s="135"/>
      <c r="D179" s="136"/>
      <c r="E179" s="136"/>
      <c r="F179" s="182"/>
      <c r="G179" s="163"/>
      <c r="H179" s="138"/>
      <c r="I179" s="138"/>
      <c r="J179" s="139"/>
      <c r="K179" s="164"/>
      <c r="L179" s="240"/>
      <c r="M179" s="241"/>
      <c r="N179" s="136"/>
      <c r="O179" s="139"/>
      <c r="P179" s="142"/>
      <c r="Q179" s="142"/>
      <c r="R179" s="143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3"/>
      <c r="AC179" s="142"/>
      <c r="AD179" s="143"/>
      <c r="AE179" s="142"/>
      <c r="AF179" s="143"/>
    </row>
    <row r="180" spans="1:32" ht="15.75" customHeight="1" x14ac:dyDescent="0.2">
      <c r="A180" s="135"/>
      <c r="B180" s="155"/>
      <c r="C180" s="135"/>
      <c r="D180" s="136"/>
      <c r="E180" s="136"/>
      <c r="F180" s="182"/>
      <c r="G180" s="163"/>
      <c r="H180" s="138"/>
      <c r="I180" s="138"/>
      <c r="J180" s="139"/>
      <c r="K180" s="164"/>
      <c r="L180" s="240"/>
      <c r="M180" s="241"/>
      <c r="N180" s="136"/>
      <c r="O180" s="139"/>
      <c r="P180" s="142"/>
      <c r="Q180" s="142"/>
      <c r="R180" s="143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3"/>
      <c r="AC180" s="142"/>
      <c r="AD180" s="143"/>
      <c r="AE180" s="142"/>
      <c r="AF180" s="143"/>
    </row>
    <row r="181" spans="1:32" ht="15.75" customHeight="1" x14ac:dyDescent="0.2">
      <c r="A181" s="135"/>
      <c r="B181" s="155"/>
      <c r="C181" s="135"/>
      <c r="D181" s="136"/>
      <c r="E181" s="136"/>
      <c r="F181" s="182"/>
      <c r="G181" s="163"/>
      <c r="H181" s="138"/>
      <c r="I181" s="138"/>
      <c r="J181" s="139"/>
      <c r="K181" s="164"/>
      <c r="L181" s="240"/>
      <c r="M181" s="241"/>
      <c r="N181" s="136"/>
      <c r="O181" s="139"/>
      <c r="P181" s="142"/>
      <c r="Q181" s="142"/>
      <c r="R181" s="143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3"/>
      <c r="AC181" s="142"/>
      <c r="AD181" s="143"/>
      <c r="AE181" s="142"/>
      <c r="AF181" s="143"/>
    </row>
    <row r="182" spans="1:32" ht="15.75" customHeight="1" x14ac:dyDescent="0.2">
      <c r="A182" s="135"/>
      <c r="B182" s="155"/>
      <c r="C182" s="135"/>
      <c r="D182" s="136"/>
      <c r="E182" s="136"/>
      <c r="F182" s="182"/>
      <c r="G182" s="163"/>
      <c r="H182" s="138"/>
      <c r="I182" s="138"/>
      <c r="J182" s="139"/>
      <c r="K182" s="164"/>
      <c r="L182" s="240"/>
      <c r="M182" s="241"/>
      <c r="N182" s="136"/>
      <c r="O182" s="139"/>
      <c r="P182" s="142"/>
      <c r="Q182" s="142"/>
      <c r="R182" s="143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3"/>
      <c r="AC182" s="142"/>
      <c r="AD182" s="143"/>
      <c r="AE182" s="142"/>
      <c r="AF182" s="143"/>
    </row>
    <row r="183" spans="1:32" ht="15.75" customHeight="1" x14ac:dyDescent="0.2">
      <c r="A183" s="135"/>
      <c r="B183" s="155"/>
      <c r="C183" s="135"/>
      <c r="D183" s="136"/>
      <c r="E183" s="136"/>
      <c r="F183" s="182"/>
      <c r="G183" s="163"/>
      <c r="H183" s="138"/>
      <c r="I183" s="138"/>
      <c r="J183" s="139"/>
      <c r="K183" s="164"/>
      <c r="L183" s="240"/>
      <c r="M183" s="241"/>
      <c r="N183" s="136"/>
      <c r="O183" s="139"/>
      <c r="P183" s="142"/>
      <c r="Q183" s="142"/>
      <c r="R183" s="143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3"/>
      <c r="AC183" s="142"/>
      <c r="AD183" s="143"/>
      <c r="AE183" s="142"/>
      <c r="AF183" s="143"/>
    </row>
    <row r="184" spans="1:32" ht="15.75" customHeight="1" x14ac:dyDescent="0.2">
      <c r="A184" s="135"/>
      <c r="B184" s="155"/>
      <c r="C184" s="135"/>
      <c r="D184" s="136"/>
      <c r="E184" s="136"/>
      <c r="F184" s="182"/>
      <c r="G184" s="163"/>
      <c r="H184" s="138"/>
      <c r="I184" s="138"/>
      <c r="J184" s="139"/>
      <c r="K184" s="164"/>
      <c r="L184" s="240"/>
      <c r="M184" s="241"/>
      <c r="N184" s="136"/>
      <c r="O184" s="139"/>
      <c r="P184" s="142"/>
      <c r="Q184" s="142"/>
      <c r="R184" s="143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3"/>
      <c r="AC184" s="142"/>
      <c r="AD184" s="143"/>
      <c r="AE184" s="142"/>
      <c r="AF184" s="143"/>
    </row>
    <row r="185" spans="1:32" ht="15.75" customHeight="1" x14ac:dyDescent="0.2">
      <c r="A185" s="135"/>
      <c r="B185" s="155"/>
      <c r="C185" s="135"/>
      <c r="D185" s="136"/>
      <c r="E185" s="136"/>
      <c r="F185" s="182"/>
      <c r="G185" s="163"/>
      <c r="H185" s="138"/>
      <c r="I185" s="138"/>
      <c r="J185" s="139"/>
      <c r="K185" s="164"/>
      <c r="L185" s="240"/>
      <c r="M185" s="241"/>
      <c r="N185" s="136"/>
      <c r="O185" s="139"/>
      <c r="P185" s="142"/>
      <c r="Q185" s="142"/>
      <c r="R185" s="143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3"/>
      <c r="AC185" s="142"/>
      <c r="AD185" s="143"/>
      <c r="AE185" s="142"/>
      <c r="AF185" s="143"/>
    </row>
    <row r="186" spans="1:32" ht="15.75" customHeight="1" x14ac:dyDescent="0.2">
      <c r="A186" s="135"/>
      <c r="B186" s="155"/>
      <c r="C186" s="135"/>
      <c r="D186" s="136"/>
      <c r="E186" s="136"/>
      <c r="F186" s="182"/>
      <c r="G186" s="163"/>
      <c r="H186" s="138"/>
      <c r="I186" s="138"/>
      <c r="J186" s="139"/>
      <c r="K186" s="164"/>
      <c r="L186" s="240"/>
      <c r="M186" s="241"/>
      <c r="N186" s="136"/>
      <c r="O186" s="139"/>
      <c r="P186" s="142"/>
      <c r="Q186" s="142"/>
      <c r="R186" s="143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3"/>
      <c r="AC186" s="142"/>
      <c r="AD186" s="143"/>
      <c r="AE186" s="142"/>
      <c r="AF186" s="143"/>
    </row>
    <row r="187" spans="1:32" ht="15.75" customHeight="1" x14ac:dyDescent="0.2">
      <c r="A187" s="135"/>
      <c r="B187" s="155"/>
      <c r="C187" s="135"/>
      <c r="D187" s="136"/>
      <c r="E187" s="136"/>
      <c r="F187" s="182"/>
      <c r="G187" s="163"/>
      <c r="H187" s="138"/>
      <c r="I187" s="138"/>
      <c r="J187" s="139"/>
      <c r="K187" s="164"/>
      <c r="L187" s="240"/>
      <c r="M187" s="241"/>
      <c r="N187" s="136"/>
      <c r="O187" s="139"/>
      <c r="P187" s="142"/>
      <c r="Q187" s="142"/>
      <c r="R187" s="143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3"/>
      <c r="AC187" s="142"/>
      <c r="AD187" s="143"/>
      <c r="AE187" s="142"/>
      <c r="AF187" s="143"/>
    </row>
    <row r="188" spans="1:32" ht="15.75" customHeight="1" x14ac:dyDescent="0.2">
      <c r="A188" s="135"/>
      <c r="B188" s="155"/>
      <c r="C188" s="135"/>
      <c r="D188" s="136"/>
      <c r="E188" s="136"/>
      <c r="F188" s="182"/>
      <c r="G188" s="163"/>
      <c r="H188" s="138"/>
      <c r="I188" s="138"/>
      <c r="J188" s="139"/>
      <c r="K188" s="164"/>
      <c r="L188" s="240"/>
      <c r="M188" s="241"/>
      <c r="N188" s="136"/>
      <c r="O188" s="139"/>
      <c r="P188" s="142"/>
      <c r="Q188" s="142"/>
      <c r="R188" s="143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3"/>
      <c r="AC188" s="142"/>
      <c r="AD188" s="143"/>
      <c r="AE188" s="142"/>
      <c r="AF188" s="143"/>
    </row>
    <row r="189" spans="1:32" ht="15.75" customHeight="1" x14ac:dyDescent="0.2">
      <c r="A189" s="135"/>
      <c r="B189" s="155"/>
      <c r="C189" s="135"/>
      <c r="D189" s="136"/>
      <c r="E189" s="136"/>
      <c r="F189" s="182"/>
      <c r="G189" s="163"/>
      <c r="H189" s="138"/>
      <c r="I189" s="138"/>
      <c r="J189" s="139"/>
      <c r="K189" s="164"/>
      <c r="L189" s="240"/>
      <c r="M189" s="241"/>
      <c r="N189" s="136"/>
      <c r="O189" s="139"/>
      <c r="P189" s="142"/>
      <c r="Q189" s="142"/>
      <c r="R189" s="143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3"/>
      <c r="AC189" s="142"/>
      <c r="AD189" s="143"/>
      <c r="AE189" s="142"/>
      <c r="AF189" s="143"/>
    </row>
    <row r="190" spans="1:32" ht="15.75" customHeight="1" x14ac:dyDescent="0.2">
      <c r="A190" s="135"/>
      <c r="B190" s="155"/>
      <c r="C190" s="135"/>
      <c r="D190" s="136"/>
      <c r="E190" s="136"/>
      <c r="F190" s="182"/>
      <c r="G190" s="163"/>
      <c r="H190" s="138"/>
      <c r="I190" s="138"/>
      <c r="J190" s="139"/>
      <c r="K190" s="164"/>
      <c r="L190" s="240"/>
      <c r="M190" s="241"/>
      <c r="N190" s="136"/>
      <c r="O190" s="139"/>
      <c r="P190" s="142"/>
      <c r="Q190" s="142"/>
      <c r="R190" s="143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3"/>
      <c r="AC190" s="142"/>
      <c r="AD190" s="143"/>
      <c r="AE190" s="142"/>
      <c r="AF190" s="143"/>
    </row>
    <row r="191" spans="1:32" ht="15.75" customHeight="1" x14ac:dyDescent="0.2">
      <c r="A191" s="135"/>
      <c r="B191" s="155"/>
      <c r="C191" s="135"/>
      <c r="D191" s="136"/>
      <c r="E191" s="136"/>
      <c r="F191" s="182"/>
      <c r="G191" s="163"/>
      <c r="H191" s="138"/>
      <c r="I191" s="138"/>
      <c r="J191" s="139"/>
      <c r="K191" s="164"/>
      <c r="L191" s="240"/>
      <c r="M191" s="241"/>
      <c r="N191" s="136"/>
      <c r="O191" s="139"/>
      <c r="P191" s="142"/>
      <c r="Q191" s="142"/>
      <c r="R191" s="143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3"/>
      <c r="AC191" s="142"/>
      <c r="AD191" s="143"/>
      <c r="AE191" s="142"/>
      <c r="AF191" s="143"/>
    </row>
    <row r="192" spans="1:32" ht="15.75" customHeight="1" x14ac:dyDescent="0.2">
      <c r="A192" s="135"/>
      <c r="B192" s="155"/>
      <c r="C192" s="135"/>
      <c r="D192" s="136"/>
      <c r="E192" s="136"/>
      <c r="F192" s="182"/>
      <c r="G192" s="163"/>
      <c r="H192" s="138"/>
      <c r="I192" s="138"/>
      <c r="J192" s="139"/>
      <c r="K192" s="164"/>
      <c r="L192" s="240"/>
      <c r="M192" s="241"/>
      <c r="N192" s="136"/>
      <c r="O192" s="139"/>
      <c r="P192" s="142"/>
      <c r="Q192" s="142"/>
      <c r="R192" s="143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3"/>
      <c r="AC192" s="142"/>
      <c r="AD192" s="143"/>
      <c r="AE192" s="142"/>
      <c r="AF192" s="143"/>
    </row>
    <row r="193" spans="1:32" ht="15.75" customHeight="1" x14ac:dyDescent="0.2">
      <c r="A193" s="135"/>
      <c r="B193" s="155"/>
      <c r="C193" s="135"/>
      <c r="D193" s="136"/>
      <c r="E193" s="136"/>
      <c r="F193" s="182"/>
      <c r="G193" s="163"/>
      <c r="H193" s="138"/>
      <c r="I193" s="138"/>
      <c r="J193" s="139"/>
      <c r="K193" s="164"/>
      <c r="L193" s="240"/>
      <c r="M193" s="241"/>
      <c r="N193" s="136"/>
      <c r="O193" s="139"/>
      <c r="P193" s="142"/>
      <c r="Q193" s="142"/>
      <c r="R193" s="143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3"/>
      <c r="AC193" s="142"/>
      <c r="AD193" s="143"/>
      <c r="AE193" s="142"/>
      <c r="AF193" s="143"/>
    </row>
    <row r="194" spans="1:32" ht="15.75" customHeight="1" x14ac:dyDescent="0.2">
      <c r="A194" s="135"/>
      <c r="B194" s="155"/>
      <c r="C194" s="135"/>
      <c r="D194" s="136"/>
      <c r="E194" s="136"/>
      <c r="F194" s="182"/>
      <c r="G194" s="163"/>
      <c r="H194" s="138"/>
      <c r="I194" s="138"/>
      <c r="J194" s="139"/>
      <c r="K194" s="164"/>
      <c r="L194" s="240"/>
      <c r="M194" s="241"/>
      <c r="N194" s="136"/>
      <c r="O194" s="139"/>
      <c r="P194" s="142"/>
      <c r="Q194" s="142"/>
      <c r="R194" s="143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3"/>
      <c r="AC194" s="142"/>
      <c r="AD194" s="143"/>
      <c r="AE194" s="142"/>
      <c r="AF194" s="143"/>
    </row>
    <row r="195" spans="1:32" ht="15.75" customHeight="1" x14ac:dyDescent="0.2">
      <c r="A195" s="135"/>
      <c r="B195" s="155"/>
      <c r="C195" s="135"/>
      <c r="D195" s="136"/>
      <c r="E195" s="136"/>
      <c r="F195" s="182"/>
      <c r="G195" s="163"/>
      <c r="H195" s="138"/>
      <c r="I195" s="138"/>
      <c r="J195" s="139"/>
      <c r="K195" s="164"/>
      <c r="L195" s="240"/>
      <c r="M195" s="241"/>
      <c r="N195" s="136"/>
      <c r="O195" s="139"/>
      <c r="P195" s="142"/>
      <c r="Q195" s="142"/>
      <c r="R195" s="143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3"/>
      <c r="AC195" s="142"/>
      <c r="AD195" s="143"/>
      <c r="AE195" s="142"/>
      <c r="AF195" s="143"/>
    </row>
    <row r="196" spans="1:32" ht="15.75" customHeight="1" x14ac:dyDescent="0.2">
      <c r="A196" s="135"/>
      <c r="B196" s="155"/>
      <c r="C196" s="135"/>
      <c r="D196" s="136"/>
      <c r="E196" s="136"/>
      <c r="F196" s="182"/>
      <c r="G196" s="163"/>
      <c r="H196" s="138"/>
      <c r="I196" s="138"/>
      <c r="J196" s="139"/>
      <c r="K196" s="164"/>
      <c r="L196" s="240"/>
      <c r="M196" s="241"/>
      <c r="N196" s="136"/>
      <c r="O196" s="139"/>
      <c r="P196" s="142"/>
      <c r="Q196" s="142"/>
      <c r="R196" s="143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3"/>
      <c r="AC196" s="142"/>
      <c r="AD196" s="143"/>
      <c r="AE196" s="142"/>
      <c r="AF196" s="143"/>
    </row>
    <row r="197" spans="1:32" ht="15.75" customHeight="1" x14ac:dyDescent="0.2">
      <c r="A197" s="135"/>
      <c r="B197" s="155"/>
      <c r="C197" s="135"/>
      <c r="D197" s="136"/>
      <c r="E197" s="136"/>
      <c r="F197" s="182"/>
      <c r="G197" s="163"/>
      <c r="H197" s="138"/>
      <c r="I197" s="138"/>
      <c r="J197" s="139"/>
      <c r="K197" s="164"/>
      <c r="L197" s="240"/>
      <c r="M197" s="241"/>
      <c r="N197" s="136"/>
      <c r="O197" s="139"/>
      <c r="P197" s="142"/>
      <c r="Q197" s="142"/>
      <c r="R197" s="143"/>
      <c r="S197" s="142"/>
      <c r="T197" s="142"/>
      <c r="U197" s="142"/>
      <c r="V197" s="142"/>
      <c r="W197" s="142"/>
      <c r="X197" s="142"/>
      <c r="Y197" s="142"/>
      <c r="Z197" s="142"/>
      <c r="AA197" s="142"/>
      <c r="AB197" s="143"/>
      <c r="AC197" s="142"/>
      <c r="AD197" s="143"/>
      <c r="AE197" s="142"/>
      <c r="AF197" s="143"/>
    </row>
    <row r="198" spans="1:32" ht="15.75" customHeight="1" x14ac:dyDescent="0.2">
      <c r="A198" s="135"/>
      <c r="B198" s="155"/>
      <c r="C198" s="135"/>
      <c r="D198" s="136"/>
      <c r="E198" s="136"/>
      <c r="F198" s="182"/>
      <c r="G198" s="163"/>
      <c r="H198" s="138"/>
      <c r="I198" s="138"/>
      <c r="J198" s="139"/>
      <c r="K198" s="164"/>
      <c r="L198" s="240"/>
      <c r="M198" s="241"/>
      <c r="N198" s="136"/>
      <c r="O198" s="139"/>
      <c r="P198" s="142"/>
      <c r="Q198" s="142"/>
      <c r="R198" s="143"/>
      <c r="S198" s="142"/>
      <c r="T198" s="142"/>
      <c r="U198" s="142"/>
      <c r="V198" s="142"/>
      <c r="W198" s="142"/>
      <c r="X198" s="142"/>
      <c r="Y198" s="142"/>
      <c r="Z198" s="142"/>
      <c r="AA198" s="142"/>
      <c r="AB198" s="143"/>
      <c r="AC198" s="142"/>
      <c r="AD198" s="143"/>
      <c r="AE198" s="142"/>
      <c r="AF198" s="143"/>
    </row>
    <row r="199" spans="1:32" ht="15.75" customHeight="1" x14ac:dyDescent="0.2">
      <c r="A199" s="135"/>
      <c r="B199" s="155"/>
      <c r="C199" s="135"/>
      <c r="D199" s="136"/>
      <c r="E199" s="136"/>
      <c r="F199" s="182"/>
      <c r="G199" s="163"/>
      <c r="H199" s="138"/>
      <c r="I199" s="138"/>
      <c r="J199" s="139"/>
      <c r="K199" s="164"/>
      <c r="L199" s="240"/>
      <c r="M199" s="241"/>
      <c r="N199" s="136"/>
      <c r="O199" s="139"/>
      <c r="P199" s="142"/>
      <c r="Q199" s="142"/>
      <c r="R199" s="143"/>
      <c r="S199" s="142"/>
      <c r="T199" s="142"/>
      <c r="U199" s="142"/>
      <c r="V199" s="142"/>
      <c r="W199" s="142"/>
      <c r="X199" s="142"/>
      <c r="Y199" s="142"/>
      <c r="Z199" s="142"/>
      <c r="AA199" s="142"/>
      <c r="AB199" s="143"/>
      <c r="AC199" s="142"/>
      <c r="AD199" s="143"/>
      <c r="AE199" s="142"/>
      <c r="AF199" s="143"/>
    </row>
    <row r="200" spans="1:32" ht="15.75" customHeight="1" x14ac:dyDescent="0.2">
      <c r="A200" s="135"/>
      <c r="B200" s="155"/>
      <c r="C200" s="135"/>
      <c r="D200" s="136"/>
      <c r="E200" s="136"/>
      <c r="F200" s="182"/>
      <c r="G200" s="163"/>
      <c r="H200" s="138"/>
      <c r="I200" s="138"/>
      <c r="J200" s="139"/>
      <c r="K200" s="164"/>
      <c r="L200" s="240"/>
      <c r="M200" s="241"/>
      <c r="N200" s="136"/>
      <c r="O200" s="139"/>
      <c r="P200" s="142"/>
      <c r="Q200" s="142"/>
      <c r="R200" s="143"/>
      <c r="S200" s="142"/>
      <c r="T200" s="142"/>
      <c r="U200" s="142"/>
      <c r="V200" s="142"/>
      <c r="W200" s="142"/>
      <c r="X200" s="142"/>
      <c r="Y200" s="142"/>
      <c r="Z200" s="142"/>
      <c r="AA200" s="142"/>
      <c r="AB200" s="143"/>
      <c r="AC200" s="142"/>
      <c r="AD200" s="143"/>
      <c r="AE200" s="142"/>
      <c r="AF200" s="143"/>
    </row>
    <row r="201" spans="1:32" ht="15.75" customHeight="1" x14ac:dyDescent="0.2">
      <c r="A201" s="135"/>
      <c r="B201" s="155"/>
      <c r="C201" s="135"/>
      <c r="D201" s="136"/>
      <c r="E201" s="136"/>
      <c r="F201" s="182"/>
      <c r="G201" s="163"/>
      <c r="H201" s="138"/>
      <c r="I201" s="138"/>
      <c r="J201" s="139"/>
      <c r="K201" s="164"/>
      <c r="L201" s="240"/>
      <c r="M201" s="241"/>
      <c r="N201" s="136"/>
      <c r="O201" s="139"/>
      <c r="P201" s="142"/>
      <c r="Q201" s="142"/>
      <c r="R201" s="143"/>
      <c r="S201" s="142"/>
      <c r="T201" s="142"/>
      <c r="U201" s="142"/>
      <c r="V201" s="142"/>
      <c r="W201" s="142"/>
      <c r="X201" s="142"/>
      <c r="Y201" s="142"/>
      <c r="Z201" s="142"/>
      <c r="AA201" s="142"/>
      <c r="AB201" s="143"/>
      <c r="AC201" s="142"/>
      <c r="AD201" s="143"/>
      <c r="AE201" s="142"/>
      <c r="AF201" s="143"/>
    </row>
    <row r="202" spans="1:32" ht="15.75" customHeight="1" x14ac:dyDescent="0.2">
      <c r="A202" s="135"/>
      <c r="B202" s="155"/>
      <c r="C202" s="135"/>
      <c r="D202" s="136"/>
      <c r="E202" s="136"/>
      <c r="F202" s="182"/>
      <c r="G202" s="163"/>
      <c r="H202" s="138"/>
      <c r="I202" s="138"/>
      <c r="J202" s="139"/>
      <c r="K202" s="164"/>
      <c r="L202" s="240"/>
      <c r="M202" s="241"/>
      <c r="N202" s="136"/>
      <c r="O202" s="139"/>
      <c r="P202" s="142"/>
      <c r="Q202" s="142"/>
      <c r="R202" s="143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3"/>
      <c r="AC202" s="142"/>
      <c r="AD202" s="143"/>
      <c r="AE202" s="142"/>
      <c r="AF202" s="143"/>
    </row>
    <row r="203" spans="1:32" ht="15.75" customHeight="1" x14ac:dyDescent="0.2">
      <c r="A203" s="135"/>
      <c r="B203" s="155"/>
      <c r="C203" s="135"/>
      <c r="D203" s="136"/>
      <c r="E203" s="136"/>
      <c r="F203" s="182"/>
      <c r="G203" s="163"/>
      <c r="H203" s="138"/>
      <c r="I203" s="138"/>
      <c r="J203" s="139"/>
      <c r="K203" s="164"/>
      <c r="L203" s="240"/>
      <c r="M203" s="241"/>
      <c r="N203" s="136"/>
      <c r="O203" s="139"/>
      <c r="P203" s="142"/>
      <c r="Q203" s="142"/>
      <c r="R203" s="143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3"/>
      <c r="AC203" s="142"/>
      <c r="AD203" s="143"/>
      <c r="AE203" s="142"/>
      <c r="AF203" s="143"/>
    </row>
    <row r="204" spans="1:32" ht="15.75" customHeight="1" x14ac:dyDescent="0.2">
      <c r="A204" s="135"/>
      <c r="B204" s="155"/>
      <c r="C204" s="135"/>
      <c r="D204" s="136"/>
      <c r="E204" s="136"/>
      <c r="F204" s="182"/>
      <c r="G204" s="163"/>
      <c r="H204" s="138"/>
      <c r="I204" s="138"/>
      <c r="J204" s="139"/>
      <c r="K204" s="164"/>
      <c r="L204" s="240"/>
      <c r="M204" s="241"/>
      <c r="N204" s="136"/>
      <c r="O204" s="139"/>
      <c r="P204" s="142"/>
      <c r="Q204" s="142"/>
      <c r="R204" s="143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3"/>
      <c r="AC204" s="142"/>
      <c r="AD204" s="143"/>
      <c r="AE204" s="142"/>
      <c r="AF204" s="143"/>
    </row>
    <row r="205" spans="1:32" ht="15.75" customHeight="1" x14ac:dyDescent="0.2">
      <c r="A205" s="135"/>
      <c r="B205" s="155"/>
      <c r="C205" s="135"/>
      <c r="D205" s="136"/>
      <c r="E205" s="136"/>
      <c r="F205" s="182"/>
      <c r="G205" s="163"/>
      <c r="H205" s="138"/>
      <c r="I205" s="138"/>
      <c r="J205" s="139"/>
      <c r="K205" s="164"/>
      <c r="L205" s="240"/>
      <c r="M205" s="241"/>
      <c r="N205" s="136"/>
      <c r="O205" s="139"/>
      <c r="P205" s="142"/>
      <c r="Q205" s="142"/>
      <c r="R205" s="143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3"/>
      <c r="AC205" s="142"/>
      <c r="AD205" s="143"/>
      <c r="AE205" s="142"/>
      <c r="AF205" s="143"/>
    </row>
    <row r="206" spans="1:32" ht="15.75" customHeight="1" x14ac:dyDescent="0.2">
      <c r="A206" s="135"/>
      <c r="B206" s="155"/>
      <c r="C206" s="135"/>
      <c r="D206" s="136"/>
      <c r="E206" s="136"/>
      <c r="F206" s="182"/>
      <c r="G206" s="163"/>
      <c r="H206" s="138"/>
      <c r="I206" s="138"/>
      <c r="J206" s="139"/>
      <c r="K206" s="164"/>
      <c r="L206" s="240"/>
      <c r="M206" s="241"/>
      <c r="N206" s="136"/>
      <c r="O206" s="139"/>
      <c r="P206" s="142"/>
      <c r="Q206" s="142"/>
      <c r="R206" s="143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3"/>
      <c r="AC206" s="142"/>
      <c r="AD206" s="143"/>
      <c r="AE206" s="142"/>
      <c r="AF206" s="143"/>
    </row>
    <row r="207" spans="1:32" ht="15.75" customHeight="1" x14ac:dyDescent="0.2">
      <c r="A207" s="135"/>
      <c r="B207" s="155"/>
      <c r="C207" s="135"/>
      <c r="D207" s="136"/>
      <c r="E207" s="136"/>
      <c r="F207" s="182"/>
      <c r="G207" s="163"/>
      <c r="H207" s="138"/>
      <c r="I207" s="138"/>
      <c r="J207" s="139"/>
      <c r="K207" s="164"/>
      <c r="L207" s="240"/>
      <c r="M207" s="241"/>
      <c r="N207" s="136"/>
      <c r="O207" s="139"/>
      <c r="P207" s="142"/>
      <c r="Q207" s="142"/>
      <c r="R207" s="143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3"/>
      <c r="AC207" s="142"/>
      <c r="AD207" s="143"/>
      <c r="AE207" s="142"/>
      <c r="AF207" s="143"/>
    </row>
    <row r="208" spans="1:32" ht="15.75" customHeight="1" x14ac:dyDescent="0.2">
      <c r="A208" s="135"/>
      <c r="B208" s="155"/>
      <c r="C208" s="135"/>
      <c r="D208" s="136"/>
      <c r="E208" s="136"/>
      <c r="F208" s="182"/>
      <c r="G208" s="163"/>
      <c r="H208" s="138"/>
      <c r="I208" s="138"/>
      <c r="J208" s="139"/>
      <c r="K208" s="164"/>
      <c r="L208" s="240"/>
      <c r="M208" s="241"/>
      <c r="N208" s="136"/>
      <c r="O208" s="139"/>
      <c r="P208" s="142"/>
      <c r="Q208" s="142"/>
      <c r="R208" s="143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3"/>
      <c r="AC208" s="142"/>
      <c r="AD208" s="143"/>
      <c r="AE208" s="142"/>
      <c r="AF208" s="143"/>
    </row>
    <row r="209" spans="1:32" ht="15.75" customHeight="1" x14ac:dyDescent="0.2">
      <c r="A209" s="135"/>
      <c r="B209" s="155"/>
      <c r="C209" s="135"/>
      <c r="D209" s="136"/>
      <c r="E209" s="136"/>
      <c r="F209" s="182"/>
      <c r="G209" s="163"/>
      <c r="H209" s="138"/>
      <c r="I209" s="138"/>
      <c r="J209" s="139"/>
      <c r="K209" s="164"/>
      <c r="L209" s="240"/>
      <c r="M209" s="241"/>
      <c r="N209" s="136"/>
      <c r="O209" s="139"/>
      <c r="P209" s="142"/>
      <c r="Q209" s="142"/>
      <c r="R209" s="143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3"/>
      <c r="AC209" s="142"/>
      <c r="AD209" s="143"/>
      <c r="AE209" s="142"/>
      <c r="AF209" s="143"/>
    </row>
    <row r="210" spans="1:32" ht="15.75" customHeight="1" x14ac:dyDescent="0.2">
      <c r="A210" s="135"/>
      <c r="B210" s="155"/>
      <c r="C210" s="135"/>
      <c r="D210" s="136"/>
      <c r="E210" s="136"/>
      <c r="F210" s="182"/>
      <c r="G210" s="163"/>
      <c r="H210" s="138"/>
      <c r="I210" s="138"/>
      <c r="J210" s="139"/>
      <c r="K210" s="164"/>
      <c r="L210" s="240"/>
      <c r="M210" s="241"/>
      <c r="N210" s="136"/>
      <c r="O210" s="139"/>
      <c r="P210" s="142"/>
      <c r="Q210" s="142"/>
      <c r="R210" s="143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3"/>
      <c r="AC210" s="142"/>
      <c r="AD210" s="143"/>
      <c r="AE210" s="142"/>
      <c r="AF210" s="143"/>
    </row>
    <row r="211" spans="1:32" ht="15.75" customHeight="1" x14ac:dyDescent="0.2">
      <c r="A211" s="135"/>
      <c r="B211" s="155"/>
      <c r="C211" s="135"/>
      <c r="D211" s="136"/>
      <c r="E211" s="136"/>
      <c r="F211" s="182"/>
      <c r="G211" s="163"/>
      <c r="H211" s="138"/>
      <c r="I211" s="138"/>
      <c r="J211" s="139"/>
      <c r="K211" s="164"/>
      <c r="L211" s="240"/>
      <c r="M211" s="241"/>
      <c r="N211" s="136"/>
      <c r="O211" s="139"/>
      <c r="P211" s="142"/>
      <c r="Q211" s="142"/>
      <c r="R211" s="143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3"/>
      <c r="AC211" s="142"/>
      <c r="AD211" s="143"/>
      <c r="AE211" s="142"/>
      <c r="AF211" s="143"/>
    </row>
    <row r="212" spans="1:32" ht="15.75" customHeight="1" x14ac:dyDescent="0.2">
      <c r="A212" s="135"/>
      <c r="B212" s="155"/>
      <c r="C212" s="135"/>
      <c r="D212" s="136"/>
      <c r="E212" s="136"/>
      <c r="F212" s="182"/>
      <c r="G212" s="163"/>
      <c r="H212" s="138"/>
      <c r="I212" s="138"/>
      <c r="J212" s="139"/>
      <c r="K212" s="164"/>
      <c r="L212" s="240"/>
      <c r="M212" s="241"/>
      <c r="N212" s="136"/>
      <c r="O212" s="139"/>
      <c r="P212" s="142"/>
      <c r="Q212" s="142"/>
      <c r="R212" s="143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3"/>
      <c r="AC212" s="142"/>
      <c r="AD212" s="143"/>
      <c r="AE212" s="142"/>
      <c r="AF212" s="143"/>
    </row>
    <row r="213" spans="1:32" ht="15.75" customHeight="1" x14ac:dyDescent="0.2">
      <c r="A213" s="135"/>
      <c r="B213" s="155"/>
      <c r="C213" s="135"/>
      <c r="D213" s="136"/>
      <c r="E213" s="136"/>
      <c r="F213" s="182"/>
      <c r="G213" s="163"/>
      <c r="H213" s="138"/>
      <c r="I213" s="138"/>
      <c r="J213" s="139"/>
      <c r="K213" s="164"/>
      <c r="L213" s="240"/>
      <c r="M213" s="241"/>
      <c r="N213" s="136"/>
      <c r="O213" s="139"/>
      <c r="P213" s="142"/>
      <c r="Q213" s="142"/>
      <c r="R213" s="143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3"/>
      <c r="AC213" s="142"/>
      <c r="AD213" s="143"/>
      <c r="AE213" s="142"/>
      <c r="AF213" s="143"/>
    </row>
    <row r="214" spans="1:32" ht="15.75" customHeight="1" x14ac:dyDescent="0.2">
      <c r="A214" s="135"/>
      <c r="B214" s="155"/>
      <c r="C214" s="135"/>
      <c r="D214" s="136"/>
      <c r="E214" s="136"/>
      <c r="F214" s="182"/>
      <c r="G214" s="163"/>
      <c r="H214" s="138"/>
      <c r="I214" s="138"/>
      <c r="J214" s="139"/>
      <c r="K214" s="164"/>
      <c r="L214" s="240"/>
      <c r="M214" s="241"/>
      <c r="N214" s="136"/>
      <c r="O214" s="139"/>
      <c r="P214" s="142"/>
      <c r="Q214" s="142"/>
      <c r="R214" s="143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3"/>
      <c r="AC214" s="142"/>
      <c r="AD214" s="143"/>
      <c r="AE214" s="142"/>
      <c r="AF214" s="143"/>
    </row>
    <row r="215" spans="1:32" ht="15.75" customHeight="1" x14ac:dyDescent="0.2">
      <c r="A215" s="135"/>
      <c r="B215" s="155"/>
      <c r="C215" s="135"/>
      <c r="D215" s="136"/>
      <c r="E215" s="136"/>
      <c r="F215" s="182"/>
      <c r="G215" s="163"/>
      <c r="H215" s="138"/>
      <c r="I215" s="138"/>
      <c r="J215" s="139"/>
      <c r="K215" s="164"/>
      <c r="L215" s="240"/>
      <c r="M215" s="241"/>
      <c r="N215" s="136"/>
      <c r="O215" s="139"/>
      <c r="P215" s="142"/>
      <c r="Q215" s="142"/>
      <c r="R215" s="143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3"/>
      <c r="AC215" s="142"/>
      <c r="AD215" s="143"/>
      <c r="AE215" s="142"/>
      <c r="AF215" s="143"/>
    </row>
    <row r="216" spans="1:32" ht="15.75" customHeight="1" x14ac:dyDescent="0.2">
      <c r="A216" s="135"/>
      <c r="B216" s="155"/>
      <c r="C216" s="135"/>
      <c r="D216" s="136"/>
      <c r="E216" s="136"/>
      <c r="F216" s="182"/>
      <c r="G216" s="163"/>
      <c r="H216" s="138"/>
      <c r="I216" s="138"/>
      <c r="J216" s="139"/>
      <c r="K216" s="164"/>
      <c r="L216" s="240"/>
      <c r="M216" s="241"/>
      <c r="N216" s="136"/>
      <c r="O216" s="139"/>
      <c r="P216" s="142"/>
      <c r="Q216" s="142"/>
      <c r="R216" s="143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3"/>
      <c r="AC216" s="142"/>
      <c r="AD216" s="143"/>
      <c r="AE216" s="142"/>
      <c r="AF216" s="143"/>
    </row>
    <row r="217" spans="1:32" ht="15.75" customHeight="1" x14ac:dyDescent="0.2">
      <c r="A217" s="135"/>
      <c r="B217" s="155"/>
      <c r="C217" s="135"/>
      <c r="D217" s="136"/>
      <c r="E217" s="136"/>
      <c r="F217" s="182"/>
      <c r="G217" s="163"/>
      <c r="H217" s="138"/>
      <c r="I217" s="138"/>
      <c r="J217" s="139"/>
      <c r="K217" s="164"/>
      <c r="L217" s="240"/>
      <c r="M217" s="241"/>
      <c r="N217" s="136"/>
      <c r="O217" s="139"/>
      <c r="P217" s="142"/>
      <c r="Q217" s="142"/>
      <c r="R217" s="143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3"/>
      <c r="AC217" s="142"/>
      <c r="AD217" s="143"/>
      <c r="AE217" s="142"/>
      <c r="AF217" s="143"/>
    </row>
    <row r="218" spans="1:32" ht="15.75" customHeight="1" x14ac:dyDescent="0.2">
      <c r="A218" s="135"/>
      <c r="B218" s="155"/>
      <c r="C218" s="135"/>
      <c r="D218" s="136"/>
      <c r="E218" s="136"/>
      <c r="F218" s="182"/>
      <c r="G218" s="163"/>
      <c r="H218" s="138"/>
      <c r="I218" s="138"/>
      <c r="J218" s="139"/>
      <c r="K218" s="164"/>
      <c r="L218" s="240"/>
      <c r="M218" s="241"/>
      <c r="N218" s="136"/>
      <c r="O218" s="139"/>
      <c r="P218" s="142"/>
      <c r="Q218" s="142"/>
      <c r="R218" s="143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3"/>
      <c r="AC218" s="142"/>
      <c r="AD218" s="143"/>
      <c r="AE218" s="142"/>
      <c r="AF218" s="143"/>
    </row>
    <row r="219" spans="1:32" ht="15.75" customHeight="1" x14ac:dyDescent="0.2">
      <c r="A219" s="135"/>
      <c r="B219" s="155"/>
      <c r="C219" s="135"/>
      <c r="D219" s="136"/>
      <c r="E219" s="136"/>
      <c r="F219" s="182"/>
      <c r="G219" s="163"/>
      <c r="H219" s="138"/>
      <c r="I219" s="138"/>
      <c r="J219" s="139"/>
      <c r="K219" s="164"/>
      <c r="L219" s="240"/>
      <c r="M219" s="241"/>
      <c r="N219" s="136"/>
      <c r="O219" s="139"/>
      <c r="P219" s="142"/>
      <c r="Q219" s="142"/>
      <c r="R219" s="143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3"/>
      <c r="AC219" s="142"/>
      <c r="AD219" s="143"/>
      <c r="AE219" s="142"/>
      <c r="AF219" s="143"/>
    </row>
    <row r="220" spans="1:32" ht="15.75" customHeight="1" x14ac:dyDescent="0.2">
      <c r="A220" s="135"/>
      <c r="B220" s="155"/>
      <c r="C220" s="135"/>
      <c r="D220" s="136"/>
      <c r="E220" s="136"/>
      <c r="F220" s="182"/>
      <c r="G220" s="163"/>
      <c r="H220" s="138"/>
      <c r="I220" s="138"/>
      <c r="J220" s="139"/>
      <c r="K220" s="164"/>
      <c r="L220" s="240"/>
      <c r="M220" s="241"/>
      <c r="N220" s="136"/>
      <c r="O220" s="139"/>
      <c r="P220" s="142"/>
      <c r="Q220" s="142"/>
      <c r="R220" s="143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3"/>
      <c r="AC220" s="142"/>
      <c r="AD220" s="143"/>
      <c r="AE220" s="142"/>
      <c r="AF220" s="143"/>
    </row>
    <row r="221" spans="1:32" ht="15.75" customHeight="1" x14ac:dyDescent="0.2">
      <c r="A221" s="135"/>
      <c r="B221" s="155"/>
      <c r="C221" s="135"/>
      <c r="D221" s="136"/>
      <c r="E221" s="136"/>
      <c r="F221" s="182"/>
      <c r="G221" s="163"/>
      <c r="H221" s="138"/>
      <c r="I221" s="138"/>
      <c r="J221" s="139"/>
      <c r="K221" s="164"/>
      <c r="L221" s="240"/>
      <c r="M221" s="241"/>
      <c r="N221" s="136"/>
      <c r="O221" s="139"/>
      <c r="P221" s="142"/>
      <c r="Q221" s="142"/>
      <c r="R221" s="143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3"/>
      <c r="AC221" s="142"/>
      <c r="AD221" s="143"/>
      <c r="AE221" s="142"/>
      <c r="AF221" s="143"/>
    </row>
    <row r="222" spans="1:32" ht="15.75" customHeight="1" x14ac:dyDescent="0.2">
      <c r="A222" s="135"/>
      <c r="B222" s="155"/>
      <c r="C222" s="135"/>
      <c r="D222" s="136"/>
      <c r="E222" s="136"/>
      <c r="F222" s="182"/>
      <c r="G222" s="163"/>
      <c r="H222" s="138"/>
      <c r="I222" s="138"/>
      <c r="J222" s="139"/>
      <c r="K222" s="164"/>
      <c r="L222" s="240"/>
      <c r="M222" s="241"/>
      <c r="N222" s="136"/>
      <c r="O222" s="139"/>
      <c r="P222" s="142"/>
      <c r="Q222" s="142"/>
      <c r="R222" s="143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3"/>
      <c r="AC222" s="142"/>
      <c r="AD222" s="143"/>
      <c r="AE222" s="142"/>
      <c r="AF222" s="143"/>
    </row>
    <row r="223" spans="1:32" ht="15.75" customHeight="1" x14ac:dyDescent="0.2">
      <c r="A223" s="135"/>
      <c r="B223" s="155"/>
      <c r="C223" s="135"/>
      <c r="D223" s="136"/>
      <c r="E223" s="136"/>
      <c r="F223" s="182"/>
      <c r="G223" s="163"/>
      <c r="H223" s="138"/>
      <c r="I223" s="138"/>
      <c r="J223" s="139"/>
      <c r="K223" s="164"/>
      <c r="L223" s="240"/>
      <c r="M223" s="241"/>
      <c r="N223" s="136"/>
      <c r="O223" s="139"/>
      <c r="P223" s="142"/>
      <c r="Q223" s="142"/>
      <c r="R223" s="143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3"/>
      <c r="AC223" s="142"/>
      <c r="AD223" s="143"/>
      <c r="AE223" s="142"/>
      <c r="AF223" s="143"/>
    </row>
    <row r="224" spans="1:32" ht="15.75" customHeight="1" x14ac:dyDescent="0.2">
      <c r="A224" s="135"/>
      <c r="B224" s="155"/>
      <c r="C224" s="135"/>
      <c r="D224" s="136"/>
      <c r="E224" s="136"/>
      <c r="F224" s="182"/>
      <c r="G224" s="163"/>
      <c r="H224" s="138"/>
      <c r="I224" s="138"/>
      <c r="J224" s="139"/>
      <c r="K224" s="164"/>
      <c r="L224" s="240"/>
      <c r="M224" s="241"/>
      <c r="N224" s="136"/>
      <c r="O224" s="139"/>
      <c r="P224" s="142"/>
      <c r="Q224" s="142"/>
      <c r="R224" s="143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3"/>
      <c r="AC224" s="142"/>
      <c r="AD224" s="143"/>
      <c r="AE224" s="142"/>
      <c r="AF224" s="143"/>
    </row>
    <row r="225" spans="1:32" ht="15.75" customHeight="1" x14ac:dyDescent="0.2">
      <c r="A225" s="135"/>
      <c r="B225" s="155"/>
      <c r="C225" s="135"/>
      <c r="D225" s="136"/>
      <c r="E225" s="136"/>
      <c r="F225" s="182"/>
      <c r="G225" s="163"/>
      <c r="H225" s="138"/>
      <c r="I225" s="138"/>
      <c r="J225" s="139"/>
      <c r="K225" s="164"/>
      <c r="L225" s="240"/>
      <c r="M225" s="241"/>
      <c r="N225" s="136"/>
      <c r="O225" s="139"/>
      <c r="P225" s="142"/>
      <c r="Q225" s="142"/>
      <c r="R225" s="143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3"/>
      <c r="AC225" s="142"/>
      <c r="AD225" s="143"/>
      <c r="AE225" s="142"/>
      <c r="AF225" s="143"/>
    </row>
    <row r="226" spans="1:32" ht="15.75" customHeight="1" x14ac:dyDescent="0.2">
      <c r="A226" s="135"/>
      <c r="B226" s="155"/>
      <c r="C226" s="135"/>
      <c r="D226" s="136"/>
      <c r="E226" s="136"/>
      <c r="F226" s="182"/>
      <c r="G226" s="163"/>
      <c r="H226" s="138"/>
      <c r="I226" s="138"/>
      <c r="J226" s="139"/>
      <c r="K226" s="164"/>
      <c r="L226" s="240"/>
      <c r="M226" s="241"/>
      <c r="N226" s="136"/>
      <c r="O226" s="139"/>
      <c r="P226" s="142"/>
      <c r="Q226" s="142"/>
      <c r="R226" s="143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3"/>
      <c r="AC226" s="142"/>
      <c r="AD226" s="143"/>
      <c r="AE226" s="142"/>
      <c r="AF226" s="143"/>
    </row>
    <row r="227" spans="1:32" ht="15.75" customHeight="1" x14ac:dyDescent="0.2">
      <c r="A227" s="135"/>
      <c r="B227" s="155"/>
      <c r="C227" s="135"/>
      <c r="D227" s="136"/>
      <c r="E227" s="136"/>
      <c r="F227" s="182"/>
      <c r="G227" s="163"/>
      <c r="H227" s="138"/>
      <c r="I227" s="138"/>
      <c r="J227" s="139"/>
      <c r="K227" s="164"/>
      <c r="L227" s="240"/>
      <c r="M227" s="241"/>
      <c r="N227" s="136"/>
      <c r="O227" s="139"/>
      <c r="P227" s="142"/>
      <c r="Q227" s="142"/>
      <c r="R227" s="143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3"/>
      <c r="AC227" s="142"/>
      <c r="AD227" s="143"/>
      <c r="AE227" s="142"/>
      <c r="AF227" s="143"/>
    </row>
    <row r="228" spans="1:32" ht="15.75" customHeight="1" x14ac:dyDescent="0.2">
      <c r="A228" s="135"/>
      <c r="B228" s="155"/>
      <c r="C228" s="135"/>
      <c r="D228" s="136"/>
      <c r="E228" s="136"/>
      <c r="F228" s="182"/>
      <c r="G228" s="163"/>
      <c r="H228" s="138"/>
      <c r="I228" s="138"/>
      <c r="J228" s="139"/>
      <c r="K228" s="164"/>
      <c r="L228" s="240"/>
      <c r="M228" s="241"/>
      <c r="N228" s="136"/>
      <c r="O228" s="139"/>
      <c r="P228" s="142"/>
      <c r="Q228" s="142"/>
      <c r="R228" s="143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3"/>
      <c r="AC228" s="142"/>
      <c r="AD228" s="143"/>
      <c r="AE228" s="142"/>
      <c r="AF228" s="143"/>
    </row>
    <row r="229" spans="1:32" ht="15.75" customHeight="1" x14ac:dyDescent="0.2">
      <c r="A229" s="135"/>
      <c r="B229" s="155"/>
      <c r="C229" s="135"/>
      <c r="D229" s="136"/>
      <c r="E229" s="136"/>
      <c r="F229" s="182"/>
      <c r="G229" s="163"/>
      <c r="H229" s="138"/>
      <c r="I229" s="138"/>
      <c r="J229" s="139"/>
      <c r="K229" s="164"/>
      <c r="L229" s="240"/>
      <c r="M229" s="241"/>
      <c r="N229" s="136"/>
      <c r="O229" s="139"/>
      <c r="P229" s="142"/>
      <c r="Q229" s="142"/>
      <c r="R229" s="143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3"/>
      <c r="AC229" s="142"/>
      <c r="AD229" s="143"/>
      <c r="AE229" s="142"/>
      <c r="AF229" s="143"/>
    </row>
    <row r="230" spans="1:32" ht="15.75" customHeight="1" x14ac:dyDescent="0.2">
      <c r="A230" s="135"/>
      <c r="B230" s="155"/>
      <c r="C230" s="135"/>
      <c r="D230" s="136"/>
      <c r="E230" s="136"/>
      <c r="F230" s="182"/>
      <c r="G230" s="163"/>
      <c r="H230" s="138"/>
      <c r="I230" s="138"/>
      <c r="J230" s="139"/>
      <c r="K230" s="164"/>
      <c r="L230" s="240"/>
      <c r="M230" s="241"/>
      <c r="N230" s="136"/>
      <c r="O230" s="139"/>
      <c r="P230" s="142"/>
      <c r="Q230" s="142"/>
      <c r="R230" s="143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3"/>
      <c r="AC230" s="142"/>
      <c r="AD230" s="143"/>
      <c r="AE230" s="142"/>
      <c r="AF230" s="143"/>
    </row>
    <row r="231" spans="1:32" ht="15.75" customHeight="1" x14ac:dyDescent="0.2">
      <c r="A231" s="135"/>
      <c r="B231" s="155"/>
      <c r="C231" s="135"/>
      <c r="D231" s="136"/>
      <c r="E231" s="136"/>
      <c r="F231" s="182"/>
      <c r="G231" s="163"/>
      <c r="H231" s="138"/>
      <c r="I231" s="138"/>
      <c r="J231" s="139"/>
      <c r="K231" s="164"/>
      <c r="L231" s="240"/>
      <c r="M231" s="241"/>
      <c r="N231" s="136"/>
      <c r="O231" s="139"/>
      <c r="P231" s="142"/>
      <c r="Q231" s="142"/>
      <c r="R231" s="143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3"/>
      <c r="AC231" s="142"/>
      <c r="AD231" s="143"/>
      <c r="AE231" s="142"/>
      <c r="AF231" s="143"/>
    </row>
    <row r="232" spans="1:32" ht="15.75" customHeight="1" x14ac:dyDescent="0.2">
      <c r="A232" s="135"/>
      <c r="B232" s="155"/>
      <c r="C232" s="135"/>
      <c r="D232" s="136"/>
      <c r="E232" s="136"/>
      <c r="F232" s="182"/>
      <c r="G232" s="163"/>
      <c r="H232" s="138"/>
      <c r="I232" s="138"/>
      <c r="J232" s="139"/>
      <c r="K232" s="164"/>
      <c r="L232" s="240"/>
      <c r="M232" s="241"/>
      <c r="N232" s="136"/>
      <c r="O232" s="139"/>
      <c r="P232" s="142"/>
      <c r="Q232" s="142"/>
      <c r="R232" s="143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3"/>
      <c r="AC232" s="142"/>
      <c r="AD232" s="143"/>
      <c r="AE232" s="142"/>
      <c r="AF232" s="143"/>
    </row>
    <row r="233" spans="1:32" ht="15.75" customHeight="1" x14ac:dyDescent="0.2">
      <c r="A233" s="135"/>
      <c r="B233" s="155"/>
      <c r="C233" s="135"/>
      <c r="D233" s="136"/>
      <c r="E233" s="136"/>
      <c r="F233" s="182"/>
      <c r="G233" s="163"/>
      <c r="H233" s="138"/>
      <c r="I233" s="138"/>
      <c r="J233" s="139"/>
      <c r="K233" s="164"/>
      <c r="L233" s="240"/>
      <c r="M233" s="241"/>
      <c r="N233" s="136"/>
      <c r="O233" s="139"/>
      <c r="P233" s="142"/>
      <c r="Q233" s="142"/>
      <c r="R233" s="143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3"/>
      <c r="AC233" s="142"/>
      <c r="AD233" s="143"/>
      <c r="AE233" s="142"/>
      <c r="AF233" s="143"/>
    </row>
    <row r="234" spans="1:32" ht="15.75" customHeight="1" x14ac:dyDescent="0.2">
      <c r="A234" s="135"/>
      <c r="B234" s="155"/>
      <c r="C234" s="135"/>
      <c r="D234" s="136"/>
      <c r="E234" s="136"/>
      <c r="F234" s="182"/>
      <c r="G234" s="163"/>
      <c r="H234" s="138"/>
      <c r="I234" s="138"/>
      <c r="J234" s="139"/>
      <c r="K234" s="164"/>
      <c r="L234" s="240"/>
      <c r="M234" s="241"/>
      <c r="N234" s="136"/>
      <c r="O234" s="139"/>
      <c r="P234" s="142"/>
      <c r="Q234" s="142"/>
      <c r="R234" s="143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3"/>
      <c r="AC234" s="142"/>
      <c r="AD234" s="143"/>
      <c r="AE234" s="142"/>
      <c r="AF234" s="143"/>
    </row>
    <row r="235" spans="1:32" ht="15.75" customHeight="1" x14ac:dyDescent="0.2">
      <c r="A235" s="135"/>
      <c r="B235" s="155"/>
      <c r="C235" s="135"/>
      <c r="D235" s="136"/>
      <c r="E235" s="136"/>
      <c r="F235" s="182"/>
      <c r="G235" s="163"/>
      <c r="H235" s="138"/>
      <c r="I235" s="138"/>
      <c r="J235" s="139"/>
      <c r="K235" s="164"/>
      <c r="L235" s="240"/>
      <c r="M235" s="241"/>
      <c r="N235" s="136"/>
      <c r="O235" s="139"/>
      <c r="P235" s="142"/>
      <c r="Q235" s="142"/>
      <c r="R235" s="143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3"/>
      <c r="AC235" s="142"/>
      <c r="AD235" s="143"/>
      <c r="AE235" s="142"/>
      <c r="AF235" s="143"/>
    </row>
    <row r="236" spans="1:32" ht="15.75" customHeight="1" x14ac:dyDescent="0.2">
      <c r="A236" s="135"/>
      <c r="B236" s="155"/>
      <c r="C236" s="135"/>
      <c r="D236" s="136"/>
      <c r="E236" s="136"/>
      <c r="F236" s="182"/>
      <c r="G236" s="163"/>
      <c r="H236" s="138"/>
      <c r="I236" s="138"/>
      <c r="J236" s="139"/>
      <c r="K236" s="164"/>
      <c r="L236" s="240"/>
      <c r="M236" s="241"/>
      <c r="N236" s="136"/>
      <c r="O236" s="139"/>
      <c r="P236" s="142"/>
      <c r="Q236" s="142"/>
      <c r="R236" s="143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3"/>
      <c r="AC236" s="142"/>
      <c r="AD236" s="143"/>
      <c r="AE236" s="142"/>
      <c r="AF236" s="143"/>
    </row>
    <row r="237" spans="1:32" ht="15.75" customHeight="1" x14ac:dyDescent="0.2">
      <c r="A237" s="135"/>
      <c r="B237" s="155"/>
      <c r="C237" s="135"/>
      <c r="D237" s="136"/>
      <c r="E237" s="136"/>
      <c r="F237" s="182"/>
      <c r="G237" s="163"/>
      <c r="H237" s="138"/>
      <c r="I237" s="138"/>
      <c r="J237" s="139"/>
      <c r="K237" s="164"/>
      <c r="L237" s="240"/>
      <c r="M237" s="241"/>
      <c r="N237" s="136"/>
      <c r="O237" s="139"/>
      <c r="P237" s="142"/>
      <c r="Q237" s="142"/>
      <c r="R237" s="143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3"/>
      <c r="AC237" s="142"/>
      <c r="AD237" s="143"/>
      <c r="AE237" s="142"/>
      <c r="AF237" s="143"/>
    </row>
    <row r="238" spans="1:32" ht="15.75" customHeight="1" x14ac:dyDescent="0.2">
      <c r="A238" s="135"/>
      <c r="B238" s="155"/>
      <c r="C238" s="135"/>
      <c r="D238" s="136"/>
      <c r="E238" s="136"/>
      <c r="F238" s="182"/>
      <c r="G238" s="163"/>
      <c r="H238" s="138"/>
      <c r="I238" s="138"/>
      <c r="J238" s="139"/>
      <c r="K238" s="164"/>
      <c r="L238" s="240"/>
      <c r="M238" s="241"/>
      <c r="N238" s="136"/>
      <c r="O238" s="139"/>
      <c r="P238" s="142"/>
      <c r="Q238" s="142"/>
      <c r="R238" s="143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3"/>
      <c r="AC238" s="142"/>
      <c r="AD238" s="143"/>
      <c r="AE238" s="142"/>
      <c r="AF238" s="143"/>
    </row>
    <row r="239" spans="1:32" ht="15.75" customHeight="1" x14ac:dyDescent="0.2">
      <c r="A239" s="135"/>
      <c r="B239" s="155"/>
      <c r="C239" s="135"/>
      <c r="D239" s="136"/>
      <c r="E239" s="136"/>
      <c r="F239" s="182"/>
      <c r="G239" s="163"/>
      <c r="H239" s="138"/>
      <c r="I239" s="138"/>
      <c r="J239" s="139"/>
      <c r="K239" s="164"/>
      <c r="L239" s="240"/>
      <c r="M239" s="241"/>
      <c r="N239" s="136"/>
      <c r="O239" s="139"/>
      <c r="P239" s="142"/>
      <c r="Q239" s="142"/>
      <c r="R239" s="143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3"/>
      <c r="AC239" s="142"/>
      <c r="AD239" s="143"/>
      <c r="AE239" s="142"/>
      <c r="AF239" s="143"/>
    </row>
    <row r="240" spans="1:32" ht="15.75" customHeight="1" x14ac:dyDescent="0.2">
      <c r="A240" s="135"/>
      <c r="B240" s="155"/>
      <c r="C240" s="135"/>
      <c r="D240" s="136"/>
      <c r="E240" s="136"/>
      <c r="F240" s="182"/>
      <c r="G240" s="163"/>
      <c r="H240" s="138"/>
      <c r="I240" s="138"/>
      <c r="J240" s="139"/>
      <c r="K240" s="164"/>
      <c r="L240" s="240"/>
      <c r="M240" s="241"/>
      <c r="N240" s="136"/>
      <c r="O240" s="139"/>
      <c r="P240" s="142"/>
      <c r="Q240" s="142"/>
      <c r="R240" s="143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3"/>
      <c r="AC240" s="142"/>
      <c r="AD240" s="143"/>
      <c r="AE240" s="142"/>
      <c r="AF240" s="143"/>
    </row>
    <row r="241" spans="1:32" ht="15.75" customHeight="1" x14ac:dyDescent="0.2">
      <c r="A241" s="135"/>
      <c r="B241" s="155"/>
      <c r="C241" s="135"/>
      <c r="D241" s="136"/>
      <c r="E241" s="136"/>
      <c r="F241" s="182"/>
      <c r="G241" s="163"/>
      <c r="H241" s="138"/>
      <c r="I241" s="138"/>
      <c r="J241" s="139"/>
      <c r="K241" s="164"/>
      <c r="L241" s="240"/>
      <c r="M241" s="241"/>
      <c r="N241" s="136"/>
      <c r="O241" s="139"/>
      <c r="P241" s="142"/>
      <c r="Q241" s="142"/>
      <c r="R241" s="143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3"/>
      <c r="AC241" s="142"/>
      <c r="AD241" s="143"/>
      <c r="AE241" s="142"/>
      <c r="AF241" s="143"/>
    </row>
    <row r="242" spans="1:32" ht="15.75" customHeight="1" x14ac:dyDescent="0.2">
      <c r="A242" s="135"/>
      <c r="B242" s="155"/>
      <c r="C242" s="135"/>
      <c r="D242" s="136"/>
      <c r="E242" s="136"/>
      <c r="F242" s="182"/>
      <c r="G242" s="163"/>
      <c r="H242" s="138"/>
      <c r="I242" s="138"/>
      <c r="J242" s="139"/>
      <c r="K242" s="164"/>
      <c r="L242" s="240"/>
      <c r="M242" s="241"/>
      <c r="N242" s="136"/>
      <c r="O242" s="139"/>
      <c r="P242" s="142"/>
      <c r="Q242" s="142"/>
      <c r="R242" s="143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3"/>
      <c r="AC242" s="142"/>
      <c r="AD242" s="143"/>
      <c r="AE242" s="142"/>
      <c r="AF242" s="143"/>
    </row>
    <row r="243" spans="1:32" ht="15.75" customHeight="1" x14ac:dyDescent="0.2">
      <c r="A243" s="135"/>
      <c r="B243" s="155"/>
      <c r="C243" s="135"/>
      <c r="D243" s="136"/>
      <c r="E243" s="136"/>
      <c r="F243" s="182"/>
      <c r="G243" s="163"/>
      <c r="H243" s="138"/>
      <c r="I243" s="138"/>
      <c r="J243" s="139"/>
      <c r="K243" s="164"/>
      <c r="L243" s="240"/>
      <c r="M243" s="241"/>
      <c r="N243" s="136"/>
      <c r="O243" s="139"/>
      <c r="P243" s="142"/>
      <c r="Q243" s="142"/>
      <c r="R243" s="143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3"/>
      <c r="AC243" s="142"/>
      <c r="AD243" s="143"/>
      <c r="AE243" s="142"/>
      <c r="AF243" s="143"/>
    </row>
    <row r="244" spans="1:32" ht="15.75" customHeight="1" x14ac:dyDescent="0.2">
      <c r="A244" s="135"/>
      <c r="B244" s="155"/>
      <c r="C244" s="135"/>
      <c r="D244" s="136"/>
      <c r="E244" s="136"/>
      <c r="F244" s="182"/>
      <c r="G244" s="163"/>
      <c r="H244" s="138"/>
      <c r="I244" s="138"/>
      <c r="J244" s="139"/>
      <c r="K244" s="164"/>
      <c r="L244" s="240"/>
      <c r="M244" s="241"/>
      <c r="N244" s="136"/>
      <c r="O244" s="139"/>
      <c r="P244" s="142"/>
      <c r="Q244" s="142"/>
      <c r="R244" s="143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3"/>
      <c r="AC244" s="142"/>
      <c r="AD244" s="143"/>
      <c r="AE244" s="142"/>
      <c r="AF244" s="143"/>
    </row>
    <row r="245" spans="1:32" ht="15.75" customHeight="1" x14ac:dyDescent="0.2">
      <c r="A245" s="135"/>
      <c r="B245" s="155"/>
      <c r="C245" s="135"/>
      <c r="D245" s="136"/>
      <c r="E245" s="136"/>
      <c r="F245" s="182"/>
      <c r="G245" s="163"/>
      <c r="H245" s="138"/>
      <c r="I245" s="138"/>
      <c r="J245" s="139"/>
      <c r="K245" s="164"/>
      <c r="L245" s="240"/>
      <c r="M245" s="241"/>
      <c r="N245" s="136"/>
      <c r="O245" s="139"/>
      <c r="P245" s="142"/>
      <c r="Q245" s="142"/>
      <c r="R245" s="143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3"/>
      <c r="AC245" s="142"/>
      <c r="AD245" s="143"/>
      <c r="AE245" s="142"/>
      <c r="AF245" s="143"/>
    </row>
    <row r="246" spans="1:32" ht="15.75" customHeight="1" x14ac:dyDescent="0.2">
      <c r="A246" s="135"/>
      <c r="B246" s="155"/>
      <c r="C246" s="135"/>
      <c r="D246" s="136"/>
      <c r="E246" s="136"/>
      <c r="F246" s="182"/>
      <c r="G246" s="163"/>
      <c r="H246" s="138"/>
      <c r="I246" s="138"/>
      <c r="J246" s="139"/>
      <c r="K246" s="164"/>
      <c r="L246" s="240"/>
      <c r="M246" s="241"/>
      <c r="N246" s="136"/>
      <c r="O246" s="139"/>
      <c r="P246" s="142"/>
      <c r="Q246" s="142"/>
      <c r="R246" s="143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3"/>
      <c r="AC246" s="142"/>
      <c r="AD246" s="143"/>
      <c r="AE246" s="142"/>
      <c r="AF246" s="143"/>
    </row>
    <row r="247" spans="1:32" ht="15.75" customHeight="1" x14ac:dyDescent="0.2">
      <c r="A247" s="135"/>
      <c r="B247" s="155"/>
      <c r="C247" s="135"/>
      <c r="D247" s="136"/>
      <c r="E247" s="136"/>
      <c r="F247" s="182"/>
      <c r="G247" s="163"/>
      <c r="H247" s="138"/>
      <c r="I247" s="138"/>
      <c r="J247" s="139"/>
      <c r="K247" s="164"/>
      <c r="L247" s="240"/>
      <c r="M247" s="241"/>
      <c r="N247" s="136"/>
      <c r="O247" s="139"/>
      <c r="P247" s="142"/>
      <c r="Q247" s="142"/>
      <c r="R247" s="143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3"/>
      <c r="AC247" s="142"/>
      <c r="AD247" s="143"/>
      <c r="AE247" s="142"/>
      <c r="AF247" s="143"/>
    </row>
    <row r="248" spans="1:32" ht="15.75" customHeight="1" x14ac:dyDescent="0.2">
      <c r="A248" s="135"/>
      <c r="B248" s="155"/>
      <c r="C248" s="135"/>
      <c r="D248" s="136"/>
      <c r="E248" s="136"/>
      <c r="F248" s="182"/>
      <c r="G248" s="163"/>
      <c r="H248" s="138"/>
      <c r="I248" s="138"/>
      <c r="J248" s="139"/>
      <c r="K248" s="164"/>
      <c r="L248" s="240"/>
      <c r="M248" s="241"/>
      <c r="N248" s="136"/>
      <c r="O248" s="139"/>
      <c r="P248" s="142"/>
      <c r="Q248" s="142"/>
      <c r="R248" s="143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3"/>
      <c r="AC248" s="142"/>
      <c r="AD248" s="143"/>
      <c r="AE248" s="142"/>
      <c r="AF248" s="143"/>
    </row>
    <row r="249" spans="1:32" ht="15.75" customHeight="1" x14ac:dyDescent="0.2">
      <c r="A249" s="135"/>
      <c r="B249" s="155"/>
      <c r="C249" s="135"/>
      <c r="D249" s="136"/>
      <c r="E249" s="136"/>
      <c r="F249" s="182"/>
      <c r="G249" s="163"/>
      <c r="H249" s="138"/>
      <c r="I249" s="138"/>
      <c r="J249" s="139"/>
      <c r="K249" s="164"/>
      <c r="L249" s="240"/>
      <c r="M249" s="241"/>
      <c r="N249" s="136"/>
      <c r="O249" s="139"/>
      <c r="P249" s="142"/>
      <c r="Q249" s="142"/>
      <c r="R249" s="143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3"/>
      <c r="AC249" s="142"/>
      <c r="AD249" s="143"/>
      <c r="AE249" s="142"/>
      <c r="AF249" s="143"/>
    </row>
    <row r="250" spans="1:32" ht="15.75" customHeight="1" x14ac:dyDescent="0.2">
      <c r="A250" s="135"/>
      <c r="B250" s="155"/>
      <c r="C250" s="135"/>
      <c r="D250" s="136"/>
      <c r="E250" s="136"/>
      <c r="F250" s="182"/>
      <c r="G250" s="163"/>
      <c r="H250" s="138"/>
      <c r="I250" s="138"/>
      <c r="J250" s="139"/>
      <c r="K250" s="164"/>
      <c r="L250" s="240"/>
      <c r="M250" s="241"/>
      <c r="N250" s="136"/>
      <c r="O250" s="139"/>
      <c r="P250" s="142"/>
      <c r="Q250" s="142"/>
      <c r="R250" s="143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3"/>
      <c r="AC250" s="142"/>
      <c r="AD250" s="143"/>
      <c r="AE250" s="142"/>
      <c r="AF250" s="143"/>
    </row>
    <row r="251" spans="1:32" ht="15.75" customHeight="1" x14ac:dyDescent="0.2">
      <c r="A251" s="135"/>
      <c r="B251" s="155"/>
      <c r="C251" s="135"/>
      <c r="D251" s="136"/>
      <c r="E251" s="136"/>
      <c r="F251" s="182"/>
      <c r="G251" s="163"/>
      <c r="H251" s="138"/>
      <c r="I251" s="138"/>
      <c r="J251" s="139"/>
      <c r="K251" s="164"/>
      <c r="L251" s="240"/>
      <c r="M251" s="241"/>
      <c r="N251" s="136"/>
      <c r="O251" s="139"/>
      <c r="P251" s="142"/>
      <c r="Q251" s="142"/>
      <c r="R251" s="143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3"/>
      <c r="AC251" s="142"/>
      <c r="AD251" s="143"/>
      <c r="AE251" s="142"/>
      <c r="AF251" s="143"/>
    </row>
    <row r="252" spans="1:32" ht="15.75" customHeight="1" x14ac:dyDescent="0.2">
      <c r="A252" s="135"/>
      <c r="B252" s="155"/>
      <c r="C252" s="135"/>
      <c r="D252" s="136"/>
      <c r="E252" s="136"/>
      <c r="F252" s="182"/>
      <c r="G252" s="163"/>
      <c r="H252" s="138"/>
      <c r="I252" s="138"/>
      <c r="J252" s="139"/>
      <c r="K252" s="164"/>
      <c r="L252" s="240"/>
      <c r="M252" s="241"/>
      <c r="N252" s="136"/>
      <c r="O252" s="139"/>
      <c r="P252" s="142"/>
      <c r="Q252" s="142"/>
      <c r="R252" s="143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3"/>
      <c r="AC252" s="142"/>
      <c r="AD252" s="143"/>
      <c r="AE252" s="142"/>
      <c r="AF252" s="143"/>
    </row>
    <row r="253" spans="1:32" ht="15.75" customHeight="1" x14ac:dyDescent="0.2">
      <c r="A253" s="135"/>
      <c r="B253" s="155"/>
      <c r="C253" s="135"/>
      <c r="D253" s="136"/>
      <c r="E253" s="136"/>
      <c r="F253" s="182"/>
      <c r="G253" s="163"/>
      <c r="H253" s="138"/>
      <c r="I253" s="138"/>
      <c r="J253" s="139"/>
      <c r="K253" s="164"/>
      <c r="L253" s="240"/>
      <c r="M253" s="241"/>
      <c r="N253" s="136"/>
      <c r="O253" s="139"/>
      <c r="P253" s="142"/>
      <c r="Q253" s="142"/>
      <c r="R253" s="143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3"/>
      <c r="AC253" s="142"/>
      <c r="AD253" s="143"/>
      <c r="AE253" s="142"/>
      <c r="AF253" s="143"/>
    </row>
    <row r="254" spans="1:32" ht="15.75" customHeight="1" x14ac:dyDescent="0.2">
      <c r="A254" s="135"/>
      <c r="B254" s="155"/>
      <c r="C254" s="135"/>
      <c r="D254" s="136"/>
      <c r="E254" s="136"/>
      <c r="F254" s="182"/>
      <c r="G254" s="163"/>
      <c r="H254" s="138"/>
      <c r="I254" s="138"/>
      <c r="J254" s="139"/>
      <c r="K254" s="164"/>
      <c r="L254" s="240"/>
      <c r="M254" s="241"/>
      <c r="N254" s="136"/>
      <c r="O254" s="139"/>
      <c r="P254" s="142"/>
      <c r="Q254" s="142"/>
      <c r="R254" s="143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3"/>
      <c r="AC254" s="142"/>
      <c r="AD254" s="143"/>
      <c r="AE254" s="142"/>
      <c r="AF254" s="143"/>
    </row>
    <row r="255" spans="1:32" ht="15.75" customHeight="1" x14ac:dyDescent="0.2">
      <c r="A255" s="135"/>
      <c r="B255" s="155"/>
      <c r="C255" s="135"/>
      <c r="D255" s="136"/>
      <c r="E255" s="136"/>
      <c r="F255" s="182"/>
      <c r="G255" s="163"/>
      <c r="H255" s="138"/>
      <c r="I255" s="138"/>
      <c r="J255" s="139"/>
      <c r="K255" s="164"/>
      <c r="L255" s="240"/>
      <c r="M255" s="241"/>
      <c r="N255" s="136"/>
      <c r="O255" s="139"/>
      <c r="P255" s="142"/>
      <c r="Q255" s="142"/>
      <c r="R255" s="143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3"/>
      <c r="AC255" s="142"/>
      <c r="AD255" s="143"/>
      <c r="AE255" s="142"/>
      <c r="AF255" s="143"/>
    </row>
    <row r="256" spans="1:32" ht="15.75" customHeight="1" x14ac:dyDescent="0.2">
      <c r="A256" s="135"/>
      <c r="B256" s="155"/>
      <c r="C256" s="135"/>
      <c r="D256" s="136"/>
      <c r="E256" s="136"/>
      <c r="F256" s="182"/>
      <c r="G256" s="163"/>
      <c r="H256" s="138"/>
      <c r="I256" s="138"/>
      <c r="J256" s="139"/>
      <c r="K256" s="164"/>
      <c r="L256" s="240"/>
      <c r="M256" s="241"/>
      <c r="N256" s="136"/>
      <c r="O256" s="139"/>
      <c r="P256" s="142"/>
      <c r="Q256" s="142"/>
      <c r="R256" s="143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3"/>
      <c r="AC256" s="142"/>
      <c r="AD256" s="143"/>
      <c r="AE256" s="142"/>
      <c r="AF256" s="143"/>
    </row>
    <row r="257" spans="1:32" ht="15.75" customHeight="1" x14ac:dyDescent="0.2">
      <c r="A257" s="135"/>
      <c r="B257" s="155"/>
      <c r="C257" s="135"/>
      <c r="D257" s="136"/>
      <c r="E257" s="136"/>
      <c r="F257" s="182"/>
      <c r="G257" s="163"/>
      <c r="H257" s="138"/>
      <c r="I257" s="138"/>
      <c r="J257" s="139"/>
      <c r="K257" s="164"/>
      <c r="L257" s="240"/>
      <c r="M257" s="241"/>
      <c r="N257" s="136"/>
      <c r="O257" s="139"/>
      <c r="P257" s="142"/>
      <c r="Q257" s="142"/>
      <c r="R257" s="143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3"/>
      <c r="AC257" s="142"/>
      <c r="AD257" s="143"/>
      <c r="AE257" s="142"/>
      <c r="AF257" s="143"/>
    </row>
    <row r="258" spans="1:32" ht="15.75" customHeight="1" x14ac:dyDescent="0.2">
      <c r="A258" s="135"/>
      <c r="B258" s="155"/>
      <c r="C258" s="135"/>
      <c r="D258" s="136"/>
      <c r="E258" s="136"/>
      <c r="F258" s="182"/>
      <c r="G258" s="163"/>
      <c r="H258" s="138"/>
      <c r="I258" s="138"/>
      <c r="J258" s="139"/>
      <c r="K258" s="164"/>
      <c r="L258" s="240"/>
      <c r="M258" s="241"/>
      <c r="N258" s="136"/>
      <c r="O258" s="139"/>
      <c r="P258" s="142"/>
      <c r="Q258" s="142"/>
      <c r="R258" s="143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3"/>
      <c r="AC258" s="142"/>
      <c r="AD258" s="143"/>
      <c r="AE258" s="142"/>
      <c r="AF258" s="143"/>
    </row>
    <row r="259" spans="1:32" ht="15.75" customHeight="1" x14ac:dyDescent="0.2">
      <c r="A259" s="135"/>
      <c r="B259" s="155"/>
      <c r="C259" s="135"/>
      <c r="D259" s="136"/>
      <c r="E259" s="136"/>
      <c r="F259" s="182"/>
      <c r="G259" s="163"/>
      <c r="H259" s="138"/>
      <c r="I259" s="138"/>
      <c r="J259" s="139"/>
      <c r="K259" s="164"/>
      <c r="L259" s="240"/>
      <c r="M259" s="241"/>
      <c r="N259" s="136"/>
      <c r="O259" s="139"/>
      <c r="P259" s="142"/>
      <c r="Q259" s="142"/>
      <c r="R259" s="143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3"/>
      <c r="AC259" s="142"/>
      <c r="AD259" s="143"/>
      <c r="AE259" s="142"/>
      <c r="AF259" s="143"/>
    </row>
    <row r="260" spans="1:32" ht="15.75" customHeight="1" x14ac:dyDescent="0.2">
      <c r="A260" s="135"/>
      <c r="B260" s="155"/>
      <c r="C260" s="135"/>
      <c r="D260" s="136"/>
      <c r="E260" s="136"/>
      <c r="F260" s="182"/>
      <c r="G260" s="163"/>
      <c r="H260" s="138"/>
      <c r="I260" s="138"/>
      <c r="J260" s="139"/>
      <c r="K260" s="164"/>
      <c r="L260" s="240"/>
      <c r="M260" s="241"/>
      <c r="N260" s="136"/>
      <c r="O260" s="139"/>
      <c r="P260" s="142"/>
      <c r="Q260" s="142"/>
      <c r="R260" s="143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3"/>
      <c r="AC260" s="142"/>
      <c r="AD260" s="143"/>
      <c r="AE260" s="142"/>
      <c r="AF260" s="143"/>
    </row>
    <row r="261" spans="1:32" ht="15.75" customHeight="1" x14ac:dyDescent="0.2">
      <c r="A261" s="135"/>
      <c r="B261" s="155"/>
      <c r="C261" s="135"/>
      <c r="D261" s="136"/>
      <c r="E261" s="136"/>
      <c r="F261" s="182"/>
      <c r="G261" s="163"/>
      <c r="H261" s="138"/>
      <c r="I261" s="138"/>
      <c r="J261" s="139"/>
      <c r="K261" s="164"/>
      <c r="L261" s="240"/>
      <c r="M261" s="241"/>
      <c r="N261" s="136"/>
      <c r="O261" s="139"/>
      <c r="P261" s="142"/>
      <c r="Q261" s="142"/>
      <c r="R261" s="143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3"/>
      <c r="AC261" s="142"/>
      <c r="AD261" s="143"/>
      <c r="AE261" s="142"/>
      <c r="AF261" s="143"/>
    </row>
    <row r="262" spans="1:32" ht="15.75" customHeight="1" x14ac:dyDescent="0.2">
      <c r="A262" s="135"/>
      <c r="B262" s="155"/>
      <c r="C262" s="135"/>
      <c r="D262" s="136"/>
      <c r="E262" s="136"/>
      <c r="F262" s="182"/>
      <c r="G262" s="163"/>
      <c r="H262" s="138"/>
      <c r="I262" s="138"/>
      <c r="J262" s="139"/>
      <c r="K262" s="164"/>
      <c r="L262" s="240"/>
      <c r="M262" s="241"/>
      <c r="N262" s="136"/>
      <c r="O262" s="139"/>
      <c r="P262" s="142"/>
      <c r="Q262" s="142"/>
      <c r="R262" s="143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3"/>
      <c r="AC262" s="142"/>
      <c r="AD262" s="143"/>
      <c r="AE262" s="142"/>
      <c r="AF262" s="143"/>
    </row>
    <row r="263" spans="1:32" ht="15.75" customHeight="1" x14ac:dyDescent="0.2">
      <c r="A263" s="135"/>
      <c r="B263" s="155"/>
      <c r="C263" s="135"/>
      <c r="D263" s="136"/>
      <c r="E263" s="136"/>
      <c r="F263" s="182"/>
      <c r="G263" s="163"/>
      <c r="H263" s="138"/>
      <c r="I263" s="138"/>
      <c r="J263" s="139"/>
      <c r="K263" s="164"/>
      <c r="L263" s="240"/>
      <c r="M263" s="241"/>
      <c r="N263" s="136"/>
      <c r="O263" s="139"/>
      <c r="P263" s="142"/>
      <c r="Q263" s="142"/>
      <c r="R263" s="143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3"/>
      <c r="AC263" s="142"/>
      <c r="AD263" s="143"/>
      <c r="AE263" s="142"/>
      <c r="AF263" s="143"/>
    </row>
    <row r="264" spans="1:32" ht="15.75" customHeight="1" x14ac:dyDescent="0.2">
      <c r="A264" s="135"/>
      <c r="B264" s="155"/>
      <c r="C264" s="135"/>
      <c r="D264" s="136"/>
      <c r="E264" s="136"/>
      <c r="F264" s="182"/>
      <c r="G264" s="163"/>
      <c r="H264" s="138"/>
      <c r="I264" s="138"/>
      <c r="J264" s="139"/>
      <c r="K264" s="164"/>
      <c r="L264" s="240"/>
      <c r="M264" s="241"/>
      <c r="N264" s="136"/>
      <c r="O264" s="139"/>
      <c r="P264" s="142"/>
      <c r="Q264" s="142"/>
      <c r="R264" s="143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3"/>
      <c r="AC264" s="142"/>
      <c r="AD264" s="143"/>
      <c r="AE264" s="142"/>
      <c r="AF264" s="143"/>
    </row>
    <row r="265" spans="1:32" ht="15.75" customHeight="1" x14ac:dyDescent="0.2">
      <c r="A265" s="135"/>
      <c r="B265" s="155"/>
      <c r="C265" s="135"/>
      <c r="D265" s="136"/>
      <c r="E265" s="136"/>
      <c r="F265" s="182"/>
      <c r="G265" s="163"/>
      <c r="H265" s="138"/>
      <c r="I265" s="138"/>
      <c r="J265" s="139"/>
      <c r="K265" s="164"/>
      <c r="L265" s="240"/>
      <c r="M265" s="241"/>
      <c r="N265" s="136"/>
      <c r="O265" s="139"/>
      <c r="P265" s="142"/>
      <c r="Q265" s="142"/>
      <c r="R265" s="143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3"/>
      <c r="AC265" s="142"/>
      <c r="AD265" s="143"/>
      <c r="AE265" s="142"/>
      <c r="AF265" s="143"/>
    </row>
    <row r="266" spans="1:32" ht="15.75" customHeight="1" x14ac:dyDescent="0.2">
      <c r="A266" s="135"/>
      <c r="B266" s="155"/>
      <c r="C266" s="135"/>
      <c r="D266" s="136"/>
      <c r="E266" s="136"/>
      <c r="F266" s="182"/>
      <c r="G266" s="163"/>
      <c r="H266" s="138"/>
      <c r="I266" s="138"/>
      <c r="J266" s="139"/>
      <c r="K266" s="164"/>
      <c r="L266" s="240"/>
      <c r="M266" s="241"/>
      <c r="N266" s="136"/>
      <c r="O266" s="139"/>
      <c r="P266" s="142"/>
      <c r="Q266" s="142"/>
      <c r="R266" s="143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3"/>
      <c r="AC266" s="142"/>
      <c r="AD266" s="143"/>
      <c r="AE266" s="142"/>
      <c r="AF266" s="143"/>
    </row>
    <row r="267" spans="1:32" ht="15.75" customHeight="1" x14ac:dyDescent="0.2">
      <c r="A267" s="135"/>
      <c r="B267" s="155"/>
      <c r="C267" s="135"/>
      <c r="D267" s="136"/>
      <c r="E267" s="136"/>
      <c r="F267" s="182"/>
      <c r="G267" s="163"/>
      <c r="H267" s="138"/>
      <c r="I267" s="138"/>
      <c r="J267" s="139"/>
      <c r="K267" s="164"/>
      <c r="L267" s="240"/>
      <c r="M267" s="241"/>
      <c r="N267" s="136"/>
      <c r="O267" s="139"/>
      <c r="P267" s="142"/>
      <c r="Q267" s="142"/>
      <c r="R267" s="143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3"/>
      <c r="AC267" s="142"/>
      <c r="AD267" s="143"/>
      <c r="AE267" s="142"/>
      <c r="AF267" s="143"/>
    </row>
    <row r="268" spans="1:32" ht="15.75" customHeight="1" x14ac:dyDescent="0.2">
      <c r="A268" s="135"/>
      <c r="B268" s="155"/>
      <c r="C268" s="135"/>
      <c r="D268" s="136"/>
      <c r="E268" s="136"/>
      <c r="F268" s="182"/>
      <c r="G268" s="163"/>
      <c r="H268" s="138"/>
      <c r="I268" s="138"/>
      <c r="J268" s="139"/>
      <c r="K268" s="164"/>
      <c r="L268" s="240"/>
      <c r="M268" s="241"/>
      <c r="N268" s="136"/>
      <c r="O268" s="139"/>
      <c r="P268" s="142"/>
      <c r="Q268" s="142"/>
      <c r="R268" s="143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3"/>
      <c r="AC268" s="142"/>
      <c r="AD268" s="143"/>
      <c r="AE268" s="142"/>
      <c r="AF268" s="143"/>
    </row>
    <row r="269" spans="1:32" ht="15.75" customHeight="1" x14ac:dyDescent="0.2">
      <c r="A269" s="135"/>
      <c r="B269" s="155"/>
      <c r="C269" s="135"/>
      <c r="D269" s="136"/>
      <c r="E269" s="136"/>
      <c r="F269" s="182"/>
      <c r="G269" s="163"/>
      <c r="H269" s="138"/>
      <c r="I269" s="138"/>
      <c r="J269" s="139"/>
      <c r="K269" s="164"/>
      <c r="L269" s="240"/>
      <c r="M269" s="241"/>
      <c r="N269" s="136"/>
      <c r="O269" s="139"/>
      <c r="P269" s="142"/>
      <c r="Q269" s="142"/>
      <c r="R269" s="143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3"/>
      <c r="AC269" s="142"/>
      <c r="AD269" s="143"/>
      <c r="AE269" s="142"/>
      <c r="AF269" s="143"/>
    </row>
    <row r="270" spans="1:32" ht="15.75" customHeight="1" x14ac:dyDescent="0.2">
      <c r="A270" s="135"/>
      <c r="B270" s="155"/>
      <c r="C270" s="135"/>
      <c r="D270" s="136"/>
      <c r="E270" s="136"/>
      <c r="F270" s="182"/>
      <c r="G270" s="163"/>
      <c r="H270" s="138"/>
      <c r="I270" s="138"/>
      <c r="J270" s="139"/>
      <c r="K270" s="164"/>
      <c r="L270" s="240"/>
      <c r="M270" s="241"/>
      <c r="N270" s="136"/>
      <c r="O270" s="139"/>
      <c r="P270" s="142"/>
      <c r="Q270" s="142"/>
      <c r="R270" s="143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3"/>
      <c r="AC270" s="142"/>
      <c r="AD270" s="143"/>
      <c r="AE270" s="142"/>
      <c r="AF270" s="143"/>
    </row>
    <row r="271" spans="1:32" ht="15.75" customHeight="1" x14ac:dyDescent="0.2">
      <c r="A271" s="135"/>
      <c r="B271" s="155"/>
      <c r="C271" s="135"/>
      <c r="D271" s="136"/>
      <c r="E271" s="136"/>
      <c r="F271" s="182"/>
      <c r="G271" s="163"/>
      <c r="H271" s="138"/>
      <c r="I271" s="138"/>
      <c r="J271" s="139"/>
      <c r="K271" s="164"/>
      <c r="L271" s="240"/>
      <c r="M271" s="241"/>
      <c r="N271" s="136"/>
      <c r="O271" s="139"/>
      <c r="P271" s="142"/>
      <c r="Q271" s="142"/>
      <c r="R271" s="143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3"/>
      <c r="AC271" s="142"/>
      <c r="AD271" s="143"/>
      <c r="AE271" s="142"/>
      <c r="AF271" s="143"/>
    </row>
    <row r="272" spans="1:32" ht="15.75" customHeight="1" x14ac:dyDescent="0.2">
      <c r="A272" s="135"/>
      <c r="B272" s="155"/>
      <c r="C272" s="135"/>
      <c r="D272" s="136"/>
      <c r="E272" s="136"/>
      <c r="F272" s="182"/>
      <c r="G272" s="163"/>
      <c r="H272" s="138"/>
      <c r="I272" s="138"/>
      <c r="J272" s="139"/>
      <c r="K272" s="164"/>
      <c r="L272" s="240"/>
      <c r="M272" s="241"/>
      <c r="N272" s="136"/>
      <c r="O272" s="139"/>
      <c r="P272" s="142"/>
      <c r="Q272" s="142"/>
      <c r="R272" s="143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3"/>
      <c r="AC272" s="142"/>
      <c r="AD272" s="143"/>
      <c r="AE272" s="142"/>
      <c r="AF272" s="143"/>
    </row>
    <row r="273" spans="1:32" ht="15.75" customHeight="1" x14ac:dyDescent="0.2">
      <c r="A273" s="135"/>
      <c r="B273" s="155"/>
      <c r="C273" s="135"/>
      <c r="D273" s="136"/>
      <c r="E273" s="136"/>
      <c r="F273" s="182"/>
      <c r="G273" s="163"/>
      <c r="H273" s="138"/>
      <c r="I273" s="138"/>
      <c r="J273" s="139"/>
      <c r="K273" s="164"/>
      <c r="L273" s="240"/>
      <c r="M273" s="241"/>
      <c r="N273" s="136"/>
      <c r="O273" s="139"/>
      <c r="P273" s="142"/>
      <c r="Q273" s="142"/>
      <c r="R273" s="143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3"/>
      <c r="AC273" s="142"/>
      <c r="AD273" s="143"/>
      <c r="AE273" s="142"/>
      <c r="AF273" s="143"/>
    </row>
    <row r="274" spans="1:32" ht="15.75" customHeight="1" x14ac:dyDescent="0.2">
      <c r="A274" s="135"/>
      <c r="B274" s="155"/>
      <c r="C274" s="135"/>
      <c r="D274" s="136"/>
      <c r="E274" s="136"/>
      <c r="F274" s="182"/>
      <c r="G274" s="163"/>
      <c r="H274" s="138"/>
      <c r="I274" s="138"/>
      <c r="J274" s="139"/>
      <c r="K274" s="164"/>
      <c r="L274" s="240"/>
      <c r="M274" s="241"/>
      <c r="N274" s="136"/>
      <c r="O274" s="139"/>
      <c r="P274" s="142"/>
      <c r="Q274" s="142"/>
      <c r="R274" s="143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3"/>
      <c r="AC274" s="142"/>
      <c r="AD274" s="143"/>
      <c r="AE274" s="142"/>
      <c r="AF274" s="143"/>
    </row>
    <row r="275" spans="1:32" ht="15.75" customHeight="1" x14ac:dyDescent="0.2">
      <c r="A275" s="135"/>
      <c r="B275" s="155"/>
      <c r="C275" s="135"/>
      <c r="D275" s="136"/>
      <c r="E275" s="136"/>
      <c r="F275" s="182"/>
      <c r="G275" s="163"/>
      <c r="H275" s="138"/>
      <c r="I275" s="138"/>
      <c r="J275" s="139"/>
      <c r="K275" s="164"/>
      <c r="L275" s="240"/>
      <c r="M275" s="241"/>
      <c r="N275" s="136"/>
      <c r="O275" s="139"/>
      <c r="P275" s="142"/>
      <c r="Q275" s="142"/>
      <c r="R275" s="143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3"/>
      <c r="AC275" s="142"/>
      <c r="AD275" s="143"/>
      <c r="AE275" s="142"/>
      <c r="AF275" s="143"/>
    </row>
    <row r="276" spans="1:32" ht="15.75" customHeight="1" x14ac:dyDescent="0.2">
      <c r="A276" s="135"/>
      <c r="B276" s="155"/>
      <c r="C276" s="135"/>
      <c r="D276" s="136"/>
      <c r="E276" s="136"/>
      <c r="F276" s="182"/>
      <c r="G276" s="163"/>
      <c r="H276" s="138"/>
      <c r="I276" s="138"/>
      <c r="J276" s="139"/>
      <c r="K276" s="164"/>
      <c r="L276" s="240"/>
      <c r="M276" s="241"/>
      <c r="N276" s="136"/>
      <c r="O276" s="139"/>
      <c r="P276" s="142"/>
      <c r="Q276" s="142"/>
      <c r="R276" s="143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3"/>
      <c r="AC276" s="142"/>
      <c r="AD276" s="143"/>
      <c r="AE276" s="142"/>
      <c r="AF276" s="143"/>
    </row>
    <row r="277" spans="1:32" ht="15.75" customHeight="1" x14ac:dyDescent="0.2">
      <c r="A277" s="135"/>
      <c r="B277" s="155"/>
      <c r="C277" s="135"/>
      <c r="D277" s="136"/>
      <c r="E277" s="136"/>
      <c r="F277" s="182"/>
      <c r="G277" s="163"/>
      <c r="H277" s="138"/>
      <c r="I277" s="138"/>
      <c r="J277" s="139"/>
      <c r="K277" s="164"/>
      <c r="L277" s="240"/>
      <c r="M277" s="241"/>
      <c r="N277" s="136"/>
      <c r="O277" s="139"/>
      <c r="P277" s="142"/>
      <c r="Q277" s="142"/>
      <c r="R277" s="143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3"/>
      <c r="AC277" s="142"/>
      <c r="AD277" s="143"/>
      <c r="AE277" s="142"/>
      <c r="AF277" s="143"/>
    </row>
    <row r="278" spans="1:32" ht="15.75" customHeight="1" x14ac:dyDescent="0.2">
      <c r="A278" s="135"/>
      <c r="B278" s="155"/>
      <c r="C278" s="135"/>
      <c r="D278" s="136"/>
      <c r="E278" s="136"/>
      <c r="F278" s="182"/>
      <c r="G278" s="163"/>
      <c r="H278" s="138"/>
      <c r="I278" s="138"/>
      <c r="J278" s="139"/>
      <c r="K278" s="164"/>
      <c r="L278" s="240"/>
      <c r="M278" s="241"/>
      <c r="N278" s="136"/>
      <c r="O278" s="139"/>
      <c r="P278" s="142"/>
      <c r="Q278" s="142"/>
      <c r="R278" s="143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3"/>
      <c r="AC278" s="142"/>
      <c r="AD278" s="143"/>
      <c r="AE278" s="142"/>
      <c r="AF278" s="143"/>
    </row>
    <row r="279" spans="1:32" ht="15.75" customHeight="1" x14ac:dyDescent="0.2">
      <c r="A279" s="135"/>
      <c r="B279" s="155"/>
      <c r="C279" s="135"/>
      <c r="D279" s="136"/>
      <c r="E279" s="136"/>
      <c r="F279" s="182"/>
      <c r="G279" s="163"/>
      <c r="H279" s="138"/>
      <c r="I279" s="138"/>
      <c r="J279" s="139"/>
      <c r="K279" s="164"/>
      <c r="L279" s="240"/>
      <c r="M279" s="241"/>
      <c r="N279" s="136"/>
      <c r="O279" s="139"/>
      <c r="P279" s="142"/>
      <c r="Q279" s="142"/>
      <c r="R279" s="143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3"/>
      <c r="AC279" s="142"/>
      <c r="AD279" s="143"/>
      <c r="AE279" s="142"/>
      <c r="AF279" s="143"/>
    </row>
    <row r="280" spans="1:32" ht="15.75" customHeight="1" x14ac:dyDescent="0.2">
      <c r="A280" s="135"/>
      <c r="B280" s="155"/>
      <c r="C280" s="135"/>
      <c r="D280" s="136"/>
      <c r="E280" s="136"/>
      <c r="F280" s="182"/>
      <c r="G280" s="163"/>
      <c r="H280" s="138"/>
      <c r="I280" s="138"/>
      <c r="J280" s="139"/>
      <c r="K280" s="164"/>
      <c r="L280" s="240"/>
      <c r="M280" s="241"/>
      <c r="N280" s="136"/>
      <c r="O280" s="139"/>
      <c r="P280" s="142"/>
      <c r="Q280" s="142"/>
      <c r="R280" s="143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3"/>
      <c r="AC280" s="142"/>
      <c r="AD280" s="143"/>
      <c r="AE280" s="142"/>
      <c r="AF280" s="143"/>
    </row>
    <row r="281" spans="1:32" ht="15.75" customHeight="1" x14ac:dyDescent="0.2">
      <c r="A281" s="135"/>
      <c r="B281" s="155"/>
      <c r="C281" s="135"/>
      <c r="D281" s="136"/>
      <c r="E281" s="136"/>
      <c r="F281" s="182"/>
      <c r="G281" s="163"/>
      <c r="H281" s="138"/>
      <c r="I281" s="138"/>
      <c r="J281" s="139"/>
      <c r="K281" s="164"/>
      <c r="L281" s="240"/>
      <c r="M281" s="241"/>
      <c r="N281" s="136"/>
      <c r="O281" s="139"/>
      <c r="P281" s="142"/>
      <c r="Q281" s="142"/>
      <c r="R281" s="143"/>
      <c r="S281" s="142"/>
      <c r="T281" s="142"/>
      <c r="U281" s="142"/>
      <c r="V281" s="142"/>
      <c r="W281" s="142"/>
      <c r="X281" s="142"/>
      <c r="Y281" s="142"/>
      <c r="Z281" s="142"/>
      <c r="AA281" s="142"/>
      <c r="AB281" s="143"/>
      <c r="AC281" s="142"/>
      <c r="AD281" s="143"/>
      <c r="AE281" s="142"/>
      <c r="AF281" s="143"/>
    </row>
    <row r="282" spans="1:32" ht="15.75" customHeight="1" x14ac:dyDescent="0.2">
      <c r="A282" s="135"/>
      <c r="B282" s="155"/>
      <c r="C282" s="135"/>
      <c r="D282" s="136"/>
      <c r="E282" s="136"/>
      <c r="F282" s="182"/>
      <c r="G282" s="163"/>
      <c r="H282" s="138"/>
      <c r="I282" s="138"/>
      <c r="J282" s="139"/>
      <c r="K282" s="164"/>
      <c r="L282" s="240"/>
      <c r="M282" s="241"/>
      <c r="N282" s="136"/>
      <c r="O282" s="139"/>
      <c r="P282" s="142"/>
      <c r="Q282" s="142"/>
      <c r="R282" s="143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3"/>
      <c r="AC282" s="142"/>
      <c r="AD282" s="143"/>
      <c r="AE282" s="142"/>
      <c r="AF282" s="143"/>
    </row>
    <row r="283" spans="1:32" ht="15.75" customHeight="1" x14ac:dyDescent="0.2">
      <c r="A283" s="135"/>
      <c r="B283" s="155"/>
      <c r="C283" s="135"/>
      <c r="D283" s="136"/>
      <c r="E283" s="136"/>
      <c r="F283" s="182"/>
      <c r="G283" s="163"/>
      <c r="H283" s="138"/>
      <c r="I283" s="138"/>
      <c r="J283" s="139"/>
      <c r="K283" s="164"/>
      <c r="L283" s="240"/>
      <c r="M283" s="241"/>
      <c r="N283" s="136"/>
      <c r="O283" s="139"/>
      <c r="P283" s="142"/>
      <c r="Q283" s="142"/>
      <c r="R283" s="143"/>
      <c r="S283" s="142"/>
      <c r="T283" s="142"/>
      <c r="U283" s="142"/>
      <c r="V283" s="142"/>
      <c r="W283" s="142"/>
      <c r="X283" s="142"/>
      <c r="Y283" s="142"/>
      <c r="Z283" s="142"/>
      <c r="AA283" s="142"/>
      <c r="AB283" s="143"/>
      <c r="AC283" s="142"/>
      <c r="AD283" s="143"/>
      <c r="AE283" s="142"/>
      <c r="AF283" s="143"/>
    </row>
    <row r="284" spans="1:32" ht="15.75" customHeight="1" x14ac:dyDescent="0.2">
      <c r="A284" s="135"/>
      <c r="B284" s="155"/>
      <c r="C284" s="135"/>
      <c r="D284" s="136"/>
      <c r="E284" s="136"/>
      <c r="F284" s="182"/>
      <c r="G284" s="163"/>
      <c r="H284" s="138"/>
      <c r="I284" s="138"/>
      <c r="J284" s="139"/>
      <c r="K284" s="164"/>
      <c r="L284" s="240"/>
      <c r="M284" s="241"/>
      <c r="N284" s="136"/>
      <c r="O284" s="139"/>
      <c r="P284" s="142"/>
      <c r="Q284" s="142"/>
      <c r="R284" s="143"/>
      <c r="S284" s="142"/>
      <c r="T284" s="142"/>
      <c r="U284" s="142"/>
      <c r="V284" s="142"/>
      <c r="W284" s="142"/>
      <c r="X284" s="142"/>
      <c r="Y284" s="142"/>
      <c r="Z284" s="142"/>
      <c r="AA284" s="142"/>
      <c r="AB284" s="143"/>
      <c r="AC284" s="142"/>
      <c r="AD284" s="143"/>
      <c r="AE284" s="142"/>
      <c r="AF284" s="143"/>
    </row>
    <row r="285" spans="1:32" ht="15.75" customHeight="1" x14ac:dyDescent="0.2">
      <c r="A285" s="135"/>
      <c r="B285" s="155"/>
      <c r="C285" s="135"/>
      <c r="D285" s="136"/>
      <c r="E285" s="136"/>
      <c r="F285" s="182"/>
      <c r="G285" s="163"/>
      <c r="H285" s="138"/>
      <c r="I285" s="138"/>
      <c r="J285" s="139"/>
      <c r="K285" s="164"/>
      <c r="L285" s="240"/>
      <c r="M285" s="241"/>
      <c r="N285" s="136"/>
      <c r="O285" s="139"/>
      <c r="P285" s="142"/>
      <c r="Q285" s="142"/>
      <c r="R285" s="143"/>
      <c r="S285" s="142"/>
      <c r="T285" s="142"/>
      <c r="U285" s="142"/>
      <c r="V285" s="142"/>
      <c r="W285" s="142"/>
      <c r="X285" s="142"/>
      <c r="Y285" s="142"/>
      <c r="Z285" s="142"/>
      <c r="AA285" s="142"/>
      <c r="AB285" s="143"/>
      <c r="AC285" s="142"/>
      <c r="AD285" s="143"/>
      <c r="AE285" s="142"/>
      <c r="AF285" s="143"/>
    </row>
    <row r="286" spans="1:32" ht="15.75" customHeight="1" x14ac:dyDescent="0.2">
      <c r="A286" s="135"/>
      <c r="B286" s="155"/>
      <c r="C286" s="135"/>
      <c r="D286" s="136"/>
      <c r="E286" s="136"/>
      <c r="F286" s="182"/>
      <c r="G286" s="163"/>
      <c r="H286" s="138"/>
      <c r="I286" s="138"/>
      <c r="J286" s="139"/>
      <c r="K286" s="164"/>
      <c r="L286" s="240"/>
      <c r="M286" s="241"/>
      <c r="N286" s="136"/>
      <c r="O286" s="139"/>
      <c r="P286" s="142"/>
      <c r="Q286" s="142"/>
      <c r="R286" s="143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3"/>
      <c r="AC286" s="142"/>
      <c r="AD286" s="143"/>
      <c r="AE286" s="142"/>
      <c r="AF286" s="143"/>
    </row>
    <row r="287" spans="1:32" ht="15.75" customHeight="1" x14ac:dyDescent="0.2">
      <c r="A287" s="135"/>
      <c r="B287" s="155"/>
      <c r="C287" s="135"/>
      <c r="D287" s="136"/>
      <c r="E287" s="136"/>
      <c r="F287" s="182"/>
      <c r="G287" s="163"/>
      <c r="H287" s="138"/>
      <c r="I287" s="138"/>
      <c r="J287" s="139"/>
      <c r="K287" s="164"/>
      <c r="L287" s="240"/>
      <c r="M287" s="241"/>
      <c r="N287" s="136"/>
      <c r="O287" s="139"/>
      <c r="P287" s="142"/>
      <c r="Q287" s="142"/>
      <c r="R287" s="143"/>
      <c r="S287" s="142"/>
      <c r="T287" s="142"/>
      <c r="U287" s="142"/>
      <c r="V287" s="142"/>
      <c r="W287" s="142"/>
      <c r="X287" s="142"/>
      <c r="Y287" s="142"/>
      <c r="Z287" s="142"/>
      <c r="AA287" s="142"/>
      <c r="AB287" s="143"/>
      <c r="AC287" s="142"/>
      <c r="AD287" s="143"/>
      <c r="AE287" s="142"/>
      <c r="AF287" s="143"/>
    </row>
    <row r="288" spans="1:32" ht="15.75" customHeight="1" x14ac:dyDescent="0.2">
      <c r="A288" s="135"/>
      <c r="B288" s="155"/>
      <c r="C288" s="135"/>
      <c r="D288" s="136"/>
      <c r="E288" s="136"/>
      <c r="F288" s="182"/>
      <c r="G288" s="163"/>
      <c r="H288" s="138"/>
      <c r="I288" s="138"/>
      <c r="J288" s="139"/>
      <c r="K288" s="164"/>
      <c r="L288" s="240"/>
      <c r="M288" s="241"/>
      <c r="N288" s="136"/>
      <c r="O288" s="139"/>
      <c r="P288" s="142"/>
      <c r="Q288" s="142"/>
      <c r="R288" s="143"/>
      <c r="S288" s="142"/>
      <c r="T288" s="142"/>
      <c r="U288" s="142"/>
      <c r="V288" s="142"/>
      <c r="W288" s="142"/>
      <c r="X288" s="142"/>
      <c r="Y288" s="142"/>
      <c r="Z288" s="142"/>
      <c r="AA288" s="142"/>
      <c r="AB288" s="143"/>
      <c r="AC288" s="142"/>
      <c r="AD288" s="143"/>
      <c r="AE288" s="142"/>
      <c r="AF288" s="143"/>
    </row>
    <row r="289" spans="1:32" ht="15.75" customHeight="1" x14ac:dyDescent="0.2">
      <c r="A289" s="135"/>
      <c r="B289" s="155"/>
      <c r="C289" s="135"/>
      <c r="D289" s="136"/>
      <c r="E289" s="136"/>
      <c r="F289" s="182"/>
      <c r="G289" s="163"/>
      <c r="H289" s="138"/>
      <c r="I289" s="138"/>
      <c r="J289" s="139"/>
      <c r="K289" s="164"/>
      <c r="L289" s="240"/>
      <c r="M289" s="241"/>
      <c r="N289" s="136"/>
      <c r="O289" s="139"/>
      <c r="P289" s="142"/>
      <c r="Q289" s="142"/>
      <c r="R289" s="143"/>
      <c r="S289" s="142"/>
      <c r="T289" s="142"/>
      <c r="U289" s="142"/>
      <c r="V289" s="142"/>
      <c r="W289" s="142"/>
      <c r="X289" s="142"/>
      <c r="Y289" s="142"/>
      <c r="Z289" s="142"/>
      <c r="AA289" s="142"/>
      <c r="AB289" s="143"/>
      <c r="AC289" s="142"/>
      <c r="AD289" s="143"/>
      <c r="AE289" s="142"/>
      <c r="AF289" s="143"/>
    </row>
    <row r="290" spans="1:32" ht="15.75" customHeight="1" x14ac:dyDescent="0.2">
      <c r="A290" s="135"/>
      <c r="B290" s="155"/>
      <c r="C290" s="135"/>
      <c r="D290" s="136"/>
      <c r="E290" s="136"/>
      <c r="F290" s="182"/>
      <c r="G290" s="163"/>
      <c r="H290" s="138"/>
      <c r="I290" s="138"/>
      <c r="J290" s="139"/>
      <c r="K290" s="164"/>
      <c r="L290" s="240"/>
      <c r="M290" s="241"/>
      <c r="N290" s="136"/>
      <c r="O290" s="139"/>
      <c r="P290" s="142"/>
      <c r="Q290" s="142"/>
      <c r="R290" s="143"/>
      <c r="S290" s="142"/>
      <c r="T290" s="142"/>
      <c r="U290" s="142"/>
      <c r="V290" s="142"/>
      <c r="W290" s="142"/>
      <c r="X290" s="142"/>
      <c r="Y290" s="142"/>
      <c r="Z290" s="142"/>
      <c r="AA290" s="142"/>
      <c r="AB290" s="143"/>
      <c r="AC290" s="142"/>
      <c r="AD290" s="143"/>
      <c r="AE290" s="142"/>
      <c r="AF290" s="143"/>
    </row>
    <row r="291" spans="1:32" ht="15.75" customHeight="1" x14ac:dyDescent="0.2">
      <c r="A291" s="135"/>
      <c r="B291" s="155"/>
      <c r="C291" s="135"/>
      <c r="D291" s="136"/>
      <c r="E291" s="136"/>
      <c r="F291" s="182"/>
      <c r="G291" s="163"/>
      <c r="H291" s="138"/>
      <c r="I291" s="138"/>
      <c r="J291" s="139"/>
      <c r="K291" s="164"/>
      <c r="L291" s="240"/>
      <c r="M291" s="241"/>
      <c r="N291" s="136"/>
      <c r="O291" s="139"/>
      <c r="P291" s="142"/>
      <c r="Q291" s="142"/>
      <c r="R291" s="143"/>
      <c r="S291" s="142"/>
      <c r="T291" s="142"/>
      <c r="U291" s="142"/>
      <c r="V291" s="142"/>
      <c r="W291" s="142"/>
      <c r="X291" s="142"/>
      <c r="Y291" s="142"/>
      <c r="Z291" s="142"/>
      <c r="AA291" s="142"/>
      <c r="AB291" s="143"/>
      <c r="AC291" s="142"/>
      <c r="AD291" s="143"/>
      <c r="AE291" s="142"/>
      <c r="AF291" s="143"/>
    </row>
    <row r="292" spans="1:32" ht="15.75" customHeight="1" x14ac:dyDescent="0.2">
      <c r="A292" s="135"/>
      <c r="B292" s="155"/>
      <c r="C292" s="135"/>
      <c r="D292" s="136"/>
      <c r="E292" s="136"/>
      <c r="F292" s="182"/>
      <c r="G292" s="163"/>
      <c r="H292" s="138"/>
      <c r="I292" s="138"/>
      <c r="J292" s="139"/>
      <c r="K292" s="164"/>
      <c r="L292" s="240"/>
      <c r="M292" s="241"/>
      <c r="N292" s="136"/>
      <c r="O292" s="139"/>
      <c r="P292" s="142"/>
      <c r="Q292" s="142"/>
      <c r="R292" s="143"/>
      <c r="S292" s="142"/>
      <c r="T292" s="142"/>
      <c r="U292" s="142"/>
      <c r="V292" s="142"/>
      <c r="W292" s="142"/>
      <c r="X292" s="142"/>
      <c r="Y292" s="142"/>
      <c r="Z292" s="142"/>
      <c r="AA292" s="142"/>
      <c r="AB292" s="143"/>
      <c r="AC292" s="142"/>
      <c r="AD292" s="143"/>
      <c r="AE292" s="142"/>
      <c r="AF292" s="143"/>
    </row>
    <row r="293" spans="1:32" ht="15.75" customHeight="1" x14ac:dyDescent="0.2">
      <c r="A293" s="135"/>
      <c r="B293" s="155"/>
      <c r="C293" s="135"/>
      <c r="D293" s="136"/>
      <c r="E293" s="136"/>
      <c r="F293" s="182"/>
      <c r="G293" s="163"/>
      <c r="H293" s="138"/>
      <c r="I293" s="138"/>
      <c r="J293" s="139"/>
      <c r="K293" s="164"/>
      <c r="L293" s="240"/>
      <c r="M293" s="241"/>
      <c r="N293" s="136"/>
      <c r="O293" s="139"/>
      <c r="P293" s="142"/>
      <c r="Q293" s="142"/>
      <c r="R293" s="143"/>
      <c r="S293" s="142"/>
      <c r="T293" s="142"/>
      <c r="U293" s="142"/>
      <c r="V293" s="142"/>
      <c r="W293" s="142"/>
      <c r="X293" s="142"/>
      <c r="Y293" s="142"/>
      <c r="Z293" s="142"/>
      <c r="AA293" s="142"/>
      <c r="AB293" s="143"/>
      <c r="AC293" s="142"/>
      <c r="AD293" s="143"/>
      <c r="AE293" s="142"/>
      <c r="AF293" s="143"/>
    </row>
    <row r="294" spans="1:32" ht="15.75" customHeight="1" x14ac:dyDescent="0.2">
      <c r="A294" s="135"/>
      <c r="B294" s="155"/>
      <c r="C294" s="135"/>
      <c r="D294" s="136"/>
      <c r="E294" s="136"/>
      <c r="F294" s="182"/>
      <c r="G294" s="163"/>
      <c r="H294" s="138"/>
      <c r="I294" s="138"/>
      <c r="J294" s="139"/>
      <c r="K294" s="164"/>
      <c r="L294" s="240"/>
      <c r="M294" s="241"/>
      <c r="N294" s="136"/>
      <c r="O294" s="139"/>
      <c r="P294" s="142"/>
      <c r="Q294" s="142"/>
      <c r="R294" s="143"/>
      <c r="S294" s="142"/>
      <c r="T294" s="142"/>
      <c r="U294" s="142"/>
      <c r="V294" s="142"/>
      <c r="W294" s="142"/>
      <c r="X294" s="142"/>
      <c r="Y294" s="142"/>
      <c r="Z294" s="142"/>
      <c r="AA294" s="142"/>
      <c r="AB294" s="143"/>
      <c r="AC294" s="142"/>
      <c r="AD294" s="143"/>
      <c r="AE294" s="142"/>
      <c r="AF294" s="143"/>
    </row>
    <row r="295" spans="1:32" ht="15.75" customHeight="1" x14ac:dyDescent="0.2">
      <c r="A295" s="135"/>
      <c r="B295" s="155"/>
      <c r="C295" s="135"/>
      <c r="D295" s="136"/>
      <c r="E295" s="136"/>
      <c r="F295" s="182"/>
      <c r="G295" s="163"/>
      <c r="H295" s="138"/>
      <c r="I295" s="138"/>
      <c r="J295" s="139"/>
      <c r="K295" s="164"/>
      <c r="L295" s="240"/>
      <c r="M295" s="241"/>
      <c r="N295" s="136"/>
      <c r="O295" s="139"/>
      <c r="P295" s="142"/>
      <c r="Q295" s="142"/>
      <c r="R295" s="143"/>
      <c r="S295" s="142"/>
      <c r="T295" s="142"/>
      <c r="U295" s="142"/>
      <c r="V295" s="142"/>
      <c r="W295" s="142"/>
      <c r="X295" s="142"/>
      <c r="Y295" s="142"/>
      <c r="Z295" s="142"/>
      <c r="AA295" s="142"/>
      <c r="AB295" s="143"/>
      <c r="AC295" s="142"/>
      <c r="AD295" s="143"/>
      <c r="AE295" s="142"/>
      <c r="AF295" s="143"/>
    </row>
    <row r="296" spans="1:32" ht="15.75" customHeight="1" x14ac:dyDescent="0.2">
      <c r="A296" s="135"/>
      <c r="B296" s="155"/>
      <c r="C296" s="135"/>
      <c r="D296" s="136"/>
      <c r="E296" s="136"/>
      <c r="F296" s="182"/>
      <c r="G296" s="163"/>
      <c r="H296" s="138"/>
      <c r="I296" s="138"/>
      <c r="J296" s="139"/>
      <c r="K296" s="164"/>
      <c r="L296" s="240"/>
      <c r="M296" s="241"/>
      <c r="N296" s="136"/>
      <c r="O296" s="139"/>
      <c r="P296" s="142"/>
      <c r="Q296" s="142"/>
      <c r="R296" s="143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3"/>
      <c r="AC296" s="142"/>
      <c r="AD296" s="143"/>
      <c r="AE296" s="142"/>
      <c r="AF296" s="143"/>
    </row>
    <row r="297" spans="1:32" ht="15.75" customHeight="1" x14ac:dyDescent="0.2">
      <c r="A297" s="135"/>
      <c r="B297" s="155"/>
      <c r="C297" s="135"/>
      <c r="D297" s="136"/>
      <c r="E297" s="136"/>
      <c r="F297" s="182"/>
      <c r="G297" s="163"/>
      <c r="H297" s="138"/>
      <c r="I297" s="138"/>
      <c r="J297" s="139"/>
      <c r="K297" s="164"/>
      <c r="L297" s="240"/>
      <c r="M297" s="241"/>
      <c r="N297" s="136"/>
      <c r="O297" s="139"/>
      <c r="P297" s="142"/>
      <c r="Q297" s="142"/>
      <c r="R297" s="143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3"/>
      <c r="AC297" s="142"/>
      <c r="AD297" s="143"/>
      <c r="AE297" s="142"/>
      <c r="AF297" s="143"/>
    </row>
    <row r="298" spans="1:32" ht="15.75" customHeight="1" x14ac:dyDescent="0.2">
      <c r="A298" s="135"/>
      <c r="B298" s="155"/>
      <c r="C298" s="135"/>
      <c r="D298" s="136"/>
      <c r="E298" s="136"/>
      <c r="F298" s="182"/>
      <c r="G298" s="163"/>
      <c r="H298" s="138"/>
      <c r="I298" s="138"/>
      <c r="J298" s="139"/>
      <c r="K298" s="164"/>
      <c r="L298" s="240"/>
      <c r="M298" s="241"/>
      <c r="N298" s="136"/>
      <c r="O298" s="139"/>
      <c r="P298" s="142"/>
      <c r="Q298" s="142"/>
      <c r="R298" s="143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3"/>
      <c r="AC298" s="142"/>
      <c r="AD298" s="143"/>
      <c r="AE298" s="142"/>
      <c r="AF298" s="143"/>
    </row>
    <row r="299" spans="1:32" ht="15.75" customHeight="1" x14ac:dyDescent="0.2">
      <c r="A299" s="135"/>
      <c r="B299" s="155"/>
      <c r="C299" s="135"/>
      <c r="D299" s="136"/>
      <c r="E299" s="136"/>
      <c r="F299" s="182"/>
      <c r="G299" s="163"/>
      <c r="H299" s="138"/>
      <c r="I299" s="138"/>
      <c r="J299" s="139"/>
      <c r="K299" s="164"/>
      <c r="L299" s="240"/>
      <c r="M299" s="241"/>
      <c r="N299" s="136"/>
      <c r="O299" s="139"/>
      <c r="P299" s="142"/>
      <c r="Q299" s="142"/>
      <c r="R299" s="143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3"/>
      <c r="AC299" s="142"/>
      <c r="AD299" s="143"/>
      <c r="AE299" s="142"/>
      <c r="AF299" s="143"/>
    </row>
    <row r="300" spans="1:32" ht="15.75" customHeight="1" x14ac:dyDescent="0.2">
      <c r="A300" s="135"/>
      <c r="B300" s="155"/>
      <c r="C300" s="135"/>
      <c r="D300" s="136"/>
      <c r="E300" s="136"/>
      <c r="F300" s="182"/>
      <c r="G300" s="163"/>
      <c r="H300" s="138"/>
      <c r="I300" s="138"/>
      <c r="J300" s="139"/>
      <c r="K300" s="164"/>
      <c r="L300" s="240"/>
      <c r="M300" s="241"/>
      <c r="N300" s="136"/>
      <c r="O300" s="139"/>
      <c r="P300" s="142"/>
      <c r="Q300" s="142"/>
      <c r="R300" s="143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3"/>
      <c r="AC300" s="142"/>
      <c r="AD300" s="143"/>
      <c r="AE300" s="142"/>
      <c r="AF300" s="143"/>
    </row>
    <row r="301" spans="1:32" ht="15.75" customHeight="1" x14ac:dyDescent="0.2">
      <c r="A301" s="135"/>
      <c r="B301" s="155"/>
      <c r="C301" s="135"/>
      <c r="D301" s="136"/>
      <c r="E301" s="136"/>
      <c r="F301" s="182"/>
      <c r="G301" s="163"/>
      <c r="H301" s="138"/>
      <c r="I301" s="138"/>
      <c r="J301" s="139"/>
      <c r="K301" s="164"/>
      <c r="L301" s="240"/>
      <c r="M301" s="241"/>
      <c r="N301" s="136"/>
      <c r="O301" s="139"/>
      <c r="P301" s="142"/>
      <c r="Q301" s="142"/>
      <c r="R301" s="143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3"/>
      <c r="AC301" s="142"/>
      <c r="AD301" s="143"/>
      <c r="AE301" s="142"/>
      <c r="AF301" s="143"/>
    </row>
    <row r="302" spans="1:32" ht="15.75" customHeight="1" x14ac:dyDescent="0.2">
      <c r="A302" s="135"/>
      <c r="B302" s="155"/>
      <c r="C302" s="135"/>
      <c r="D302" s="136"/>
      <c r="E302" s="136"/>
      <c r="F302" s="182"/>
      <c r="G302" s="163"/>
      <c r="H302" s="138"/>
      <c r="I302" s="138"/>
      <c r="J302" s="139"/>
      <c r="K302" s="164"/>
      <c r="L302" s="240"/>
      <c r="M302" s="241"/>
      <c r="N302" s="136"/>
      <c r="O302" s="139"/>
      <c r="P302" s="142"/>
      <c r="Q302" s="142"/>
      <c r="R302" s="143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3"/>
      <c r="AC302" s="142"/>
      <c r="AD302" s="143"/>
      <c r="AE302" s="142"/>
      <c r="AF302" s="143"/>
    </row>
    <row r="303" spans="1:32" ht="15.75" customHeight="1" x14ac:dyDescent="0.2">
      <c r="A303" s="135"/>
      <c r="B303" s="155"/>
      <c r="C303" s="135"/>
      <c r="D303" s="136"/>
      <c r="E303" s="136"/>
      <c r="F303" s="182"/>
      <c r="G303" s="163"/>
      <c r="H303" s="138"/>
      <c r="I303" s="138"/>
      <c r="J303" s="139"/>
      <c r="K303" s="164"/>
      <c r="L303" s="240"/>
      <c r="M303" s="241"/>
      <c r="N303" s="136"/>
      <c r="O303" s="139"/>
      <c r="P303" s="142"/>
      <c r="Q303" s="142"/>
      <c r="R303" s="143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3"/>
      <c r="AC303" s="142"/>
      <c r="AD303" s="143"/>
      <c r="AE303" s="142"/>
      <c r="AF303" s="143"/>
    </row>
    <row r="304" spans="1:32" ht="15.75" customHeight="1" x14ac:dyDescent="0.2">
      <c r="A304" s="135"/>
      <c r="B304" s="155"/>
      <c r="C304" s="135"/>
      <c r="D304" s="136"/>
      <c r="E304" s="136"/>
      <c r="F304" s="182"/>
      <c r="G304" s="163"/>
      <c r="H304" s="138"/>
      <c r="I304" s="138"/>
      <c r="J304" s="139"/>
      <c r="K304" s="164"/>
      <c r="L304" s="240"/>
      <c r="M304" s="241"/>
      <c r="N304" s="136"/>
      <c r="O304" s="139"/>
      <c r="P304" s="142"/>
      <c r="Q304" s="142"/>
      <c r="R304" s="143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3"/>
      <c r="AC304" s="142"/>
      <c r="AD304" s="143"/>
      <c r="AE304" s="142"/>
      <c r="AF304" s="143"/>
    </row>
    <row r="305" spans="1:32" ht="15.75" customHeight="1" x14ac:dyDescent="0.2">
      <c r="A305" s="135"/>
      <c r="B305" s="155"/>
      <c r="C305" s="135"/>
      <c r="D305" s="136"/>
      <c r="E305" s="136"/>
      <c r="F305" s="182"/>
      <c r="G305" s="163"/>
      <c r="H305" s="138"/>
      <c r="I305" s="138"/>
      <c r="J305" s="139"/>
      <c r="K305" s="164"/>
      <c r="L305" s="240"/>
      <c r="M305" s="241"/>
      <c r="N305" s="136"/>
      <c r="O305" s="139"/>
      <c r="P305" s="142"/>
      <c r="Q305" s="142"/>
      <c r="R305" s="143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3"/>
      <c r="AC305" s="142"/>
      <c r="AD305" s="143"/>
      <c r="AE305" s="142"/>
      <c r="AF305" s="143"/>
    </row>
    <row r="306" spans="1:32" ht="15.75" customHeight="1" x14ac:dyDescent="0.2">
      <c r="A306" s="135"/>
      <c r="B306" s="155"/>
      <c r="C306" s="135"/>
      <c r="D306" s="136"/>
      <c r="E306" s="136"/>
      <c r="F306" s="182"/>
      <c r="G306" s="163"/>
      <c r="H306" s="138"/>
      <c r="I306" s="138"/>
      <c r="J306" s="139"/>
      <c r="K306" s="164"/>
      <c r="L306" s="240"/>
      <c r="M306" s="241"/>
      <c r="N306" s="136"/>
      <c r="O306" s="139"/>
      <c r="P306" s="142"/>
      <c r="Q306" s="142"/>
      <c r="R306" s="143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3"/>
      <c r="AC306" s="142"/>
      <c r="AD306" s="143"/>
      <c r="AE306" s="142"/>
      <c r="AF306" s="143"/>
    </row>
    <row r="307" spans="1:32" ht="15.75" customHeight="1" x14ac:dyDescent="0.2">
      <c r="A307" s="135"/>
      <c r="B307" s="155"/>
      <c r="C307" s="135"/>
      <c r="D307" s="136"/>
      <c r="E307" s="136"/>
      <c r="F307" s="182"/>
      <c r="G307" s="163"/>
      <c r="H307" s="138"/>
      <c r="I307" s="138"/>
      <c r="J307" s="139"/>
      <c r="K307" s="164"/>
      <c r="L307" s="240"/>
      <c r="M307" s="241"/>
      <c r="N307" s="136"/>
      <c r="O307" s="139"/>
      <c r="P307" s="142"/>
      <c r="Q307" s="142"/>
      <c r="R307" s="143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3"/>
      <c r="AC307" s="142"/>
      <c r="AD307" s="143"/>
      <c r="AE307" s="142"/>
      <c r="AF307" s="143"/>
    </row>
    <row r="308" spans="1:32" ht="15.75" customHeight="1" x14ac:dyDescent="0.2">
      <c r="A308" s="135"/>
      <c r="B308" s="155"/>
      <c r="C308" s="135"/>
      <c r="D308" s="136"/>
      <c r="E308" s="136"/>
      <c r="F308" s="182"/>
      <c r="G308" s="163"/>
      <c r="H308" s="138"/>
      <c r="I308" s="138"/>
      <c r="J308" s="139"/>
      <c r="K308" s="164"/>
      <c r="L308" s="240"/>
      <c r="M308" s="241"/>
      <c r="N308" s="136"/>
      <c r="O308" s="139"/>
      <c r="P308" s="142"/>
      <c r="Q308" s="142"/>
      <c r="R308" s="143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3"/>
      <c r="AC308" s="142"/>
      <c r="AD308" s="143"/>
      <c r="AE308" s="142"/>
      <c r="AF308" s="143"/>
    </row>
    <row r="309" spans="1:32" ht="15.75" customHeight="1" x14ac:dyDescent="0.2">
      <c r="A309" s="135"/>
      <c r="B309" s="155"/>
      <c r="C309" s="135"/>
      <c r="D309" s="136"/>
      <c r="E309" s="136"/>
      <c r="F309" s="182"/>
      <c r="G309" s="163"/>
      <c r="H309" s="138"/>
      <c r="I309" s="138"/>
      <c r="J309" s="139"/>
      <c r="K309" s="164"/>
      <c r="L309" s="240"/>
      <c r="M309" s="241"/>
      <c r="N309" s="136"/>
      <c r="O309" s="139"/>
      <c r="P309" s="142"/>
      <c r="Q309" s="142"/>
      <c r="R309" s="143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3"/>
      <c r="AC309" s="142"/>
      <c r="AD309" s="143"/>
      <c r="AE309" s="142"/>
      <c r="AF309" s="143"/>
    </row>
    <row r="310" spans="1:32" ht="15.75" customHeight="1" x14ac:dyDescent="0.2">
      <c r="A310" s="135"/>
      <c r="B310" s="155"/>
      <c r="C310" s="135"/>
      <c r="D310" s="136"/>
      <c r="E310" s="136"/>
      <c r="F310" s="182"/>
      <c r="G310" s="163"/>
      <c r="H310" s="138"/>
      <c r="I310" s="138"/>
      <c r="J310" s="139"/>
      <c r="K310" s="164"/>
      <c r="L310" s="240"/>
      <c r="M310" s="241"/>
      <c r="N310" s="136"/>
      <c r="O310" s="139"/>
      <c r="P310" s="142"/>
      <c r="Q310" s="142"/>
      <c r="R310" s="143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3"/>
      <c r="AC310" s="142"/>
      <c r="AD310" s="143"/>
      <c r="AE310" s="142"/>
      <c r="AF310" s="143"/>
    </row>
    <row r="311" spans="1:32" ht="15.75" customHeight="1" x14ac:dyDescent="0.2">
      <c r="A311" s="135"/>
      <c r="B311" s="155"/>
      <c r="C311" s="135"/>
      <c r="D311" s="136"/>
      <c r="E311" s="136"/>
      <c r="F311" s="182"/>
      <c r="G311" s="163"/>
      <c r="H311" s="138"/>
      <c r="I311" s="138"/>
      <c r="J311" s="139"/>
      <c r="K311" s="164"/>
      <c r="L311" s="240"/>
      <c r="M311" s="241"/>
      <c r="N311" s="136"/>
      <c r="O311" s="139"/>
      <c r="P311" s="142"/>
      <c r="Q311" s="142"/>
      <c r="R311" s="143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3"/>
      <c r="AC311" s="142"/>
      <c r="AD311" s="143"/>
      <c r="AE311" s="142"/>
      <c r="AF311" s="143"/>
    </row>
    <row r="312" spans="1:32" ht="15.75" customHeight="1" x14ac:dyDescent="0.2">
      <c r="A312" s="135"/>
      <c r="B312" s="155"/>
      <c r="C312" s="135"/>
      <c r="D312" s="136"/>
      <c r="E312" s="136"/>
      <c r="F312" s="182"/>
      <c r="G312" s="163"/>
      <c r="H312" s="138"/>
      <c r="I312" s="138"/>
      <c r="J312" s="139"/>
      <c r="K312" s="164"/>
      <c r="L312" s="240"/>
      <c r="M312" s="241"/>
      <c r="N312" s="136"/>
      <c r="O312" s="139"/>
      <c r="P312" s="142"/>
      <c r="Q312" s="142"/>
      <c r="R312" s="143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3"/>
      <c r="AC312" s="142"/>
      <c r="AD312" s="143"/>
      <c r="AE312" s="142"/>
      <c r="AF312" s="143"/>
    </row>
    <row r="313" spans="1:32" ht="15.75" customHeight="1" x14ac:dyDescent="0.2">
      <c r="A313" s="135"/>
      <c r="B313" s="155"/>
      <c r="C313" s="135"/>
      <c r="D313" s="136"/>
      <c r="E313" s="136"/>
      <c r="F313" s="182"/>
      <c r="G313" s="163"/>
      <c r="H313" s="138"/>
      <c r="I313" s="138"/>
      <c r="J313" s="139"/>
      <c r="K313" s="164"/>
      <c r="L313" s="240"/>
      <c r="M313" s="241"/>
      <c r="N313" s="136"/>
      <c r="O313" s="139"/>
      <c r="P313" s="142"/>
      <c r="Q313" s="142"/>
      <c r="R313" s="143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3"/>
      <c r="AC313" s="142"/>
      <c r="AD313" s="143"/>
      <c r="AE313" s="142"/>
      <c r="AF313" s="143"/>
    </row>
    <row r="314" spans="1:32" ht="15.75" customHeight="1" x14ac:dyDescent="0.2">
      <c r="A314" s="135"/>
      <c r="B314" s="155"/>
      <c r="C314" s="135"/>
      <c r="D314" s="136"/>
      <c r="E314" s="136"/>
      <c r="F314" s="182"/>
      <c r="G314" s="163"/>
      <c r="H314" s="138"/>
      <c r="I314" s="138"/>
      <c r="J314" s="139"/>
      <c r="K314" s="164"/>
      <c r="L314" s="240"/>
      <c r="M314" s="241"/>
      <c r="N314" s="136"/>
      <c r="O314" s="139"/>
      <c r="P314" s="142"/>
      <c r="Q314" s="142"/>
      <c r="R314" s="143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3"/>
      <c r="AC314" s="142"/>
      <c r="AD314" s="143"/>
      <c r="AE314" s="142"/>
      <c r="AF314" s="143"/>
    </row>
    <row r="315" spans="1:32" ht="15.75" customHeight="1" x14ac:dyDescent="0.2">
      <c r="A315" s="135"/>
      <c r="B315" s="155"/>
      <c r="C315" s="135"/>
      <c r="D315" s="136"/>
      <c r="E315" s="136"/>
      <c r="F315" s="182"/>
      <c r="G315" s="163"/>
      <c r="H315" s="138"/>
      <c r="I315" s="138"/>
      <c r="J315" s="139"/>
      <c r="K315" s="164"/>
      <c r="L315" s="240"/>
      <c r="M315" s="241"/>
      <c r="N315" s="136"/>
      <c r="O315" s="139"/>
      <c r="P315" s="142"/>
      <c r="Q315" s="142"/>
      <c r="R315" s="143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3"/>
      <c r="AC315" s="142"/>
      <c r="AD315" s="143"/>
      <c r="AE315" s="142"/>
      <c r="AF315" s="143"/>
    </row>
    <row r="316" spans="1:32" ht="15.75" customHeight="1" x14ac:dyDescent="0.2">
      <c r="A316" s="135"/>
      <c r="B316" s="155"/>
      <c r="C316" s="135"/>
      <c r="D316" s="136"/>
      <c r="E316" s="136"/>
      <c r="F316" s="182"/>
      <c r="G316" s="163"/>
      <c r="H316" s="138"/>
      <c r="I316" s="138"/>
      <c r="J316" s="139"/>
      <c r="K316" s="164"/>
      <c r="L316" s="240"/>
      <c r="M316" s="241"/>
      <c r="N316" s="136"/>
      <c r="O316" s="139"/>
      <c r="P316" s="142"/>
      <c r="Q316" s="142"/>
      <c r="R316" s="143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3"/>
      <c r="AC316" s="142"/>
      <c r="AD316" s="143"/>
      <c r="AE316" s="142"/>
      <c r="AF316" s="143"/>
    </row>
    <row r="317" spans="1:32" ht="15.75" customHeight="1" x14ac:dyDescent="0.2">
      <c r="A317" s="135"/>
      <c r="B317" s="155"/>
      <c r="C317" s="135"/>
      <c r="D317" s="136"/>
      <c r="E317" s="136"/>
      <c r="F317" s="182"/>
      <c r="G317" s="163"/>
      <c r="H317" s="138"/>
      <c r="I317" s="138"/>
      <c r="J317" s="139"/>
      <c r="K317" s="164"/>
      <c r="L317" s="240"/>
      <c r="M317" s="241"/>
      <c r="N317" s="136"/>
      <c r="O317" s="139"/>
      <c r="P317" s="142"/>
      <c r="Q317" s="142"/>
      <c r="R317" s="143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3"/>
      <c r="AC317" s="142"/>
      <c r="AD317" s="143"/>
      <c r="AE317" s="142"/>
      <c r="AF317" s="143"/>
    </row>
    <row r="318" spans="1:32" ht="15.75" customHeight="1" x14ac:dyDescent="0.2">
      <c r="A318" s="135"/>
      <c r="B318" s="155"/>
      <c r="C318" s="135"/>
      <c r="D318" s="136"/>
      <c r="E318" s="136"/>
      <c r="F318" s="182"/>
      <c r="G318" s="163"/>
      <c r="H318" s="138"/>
      <c r="I318" s="138"/>
      <c r="J318" s="139"/>
      <c r="K318" s="164"/>
      <c r="L318" s="240"/>
      <c r="M318" s="241"/>
      <c r="N318" s="136"/>
      <c r="O318" s="139"/>
      <c r="P318" s="142"/>
      <c r="Q318" s="142"/>
      <c r="R318" s="143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3"/>
      <c r="AC318" s="142"/>
      <c r="AD318" s="143"/>
      <c r="AE318" s="142"/>
      <c r="AF318" s="143"/>
    </row>
    <row r="319" spans="1:32" ht="15.75" customHeight="1" x14ac:dyDescent="0.2">
      <c r="A319" s="135"/>
      <c r="B319" s="155"/>
      <c r="C319" s="135"/>
      <c r="D319" s="136"/>
      <c r="E319" s="136"/>
      <c r="F319" s="182"/>
      <c r="G319" s="163"/>
      <c r="H319" s="138"/>
      <c r="I319" s="138"/>
      <c r="J319" s="139"/>
      <c r="K319" s="164"/>
      <c r="L319" s="240"/>
      <c r="M319" s="241"/>
      <c r="N319" s="136"/>
      <c r="O319" s="139"/>
      <c r="P319" s="142"/>
      <c r="Q319" s="142"/>
      <c r="R319" s="143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3"/>
      <c r="AC319" s="142"/>
      <c r="AD319" s="143"/>
      <c r="AE319" s="142"/>
      <c r="AF319" s="143"/>
    </row>
    <row r="320" spans="1:32" ht="15.75" customHeight="1" x14ac:dyDescent="0.2">
      <c r="A320" s="135"/>
      <c r="B320" s="155"/>
      <c r="C320" s="135"/>
      <c r="D320" s="136"/>
      <c r="E320" s="136"/>
      <c r="F320" s="182"/>
      <c r="G320" s="163"/>
      <c r="H320" s="138"/>
      <c r="I320" s="138"/>
      <c r="J320" s="139"/>
      <c r="K320" s="164"/>
      <c r="L320" s="240"/>
      <c r="M320" s="241"/>
      <c r="N320" s="136"/>
      <c r="O320" s="139"/>
      <c r="P320" s="142"/>
      <c r="Q320" s="142"/>
      <c r="R320" s="143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3"/>
      <c r="AC320" s="142"/>
      <c r="AD320" s="143"/>
      <c r="AE320" s="142"/>
      <c r="AF320" s="143"/>
    </row>
    <row r="321" spans="1:32" ht="15.75" customHeight="1" x14ac:dyDescent="0.2">
      <c r="A321" s="135"/>
      <c r="B321" s="155"/>
      <c r="C321" s="135"/>
      <c r="D321" s="136"/>
      <c r="E321" s="136"/>
      <c r="F321" s="182"/>
      <c r="G321" s="163"/>
      <c r="H321" s="138"/>
      <c r="I321" s="138"/>
      <c r="J321" s="139"/>
      <c r="K321" s="164"/>
      <c r="L321" s="240"/>
      <c r="M321" s="241"/>
      <c r="N321" s="136"/>
      <c r="O321" s="139"/>
      <c r="P321" s="142"/>
      <c r="Q321" s="142"/>
      <c r="R321" s="143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3"/>
      <c r="AC321" s="142"/>
      <c r="AD321" s="143"/>
      <c r="AE321" s="142"/>
      <c r="AF321" s="143"/>
    </row>
    <row r="322" spans="1:32" ht="15.75" customHeight="1" x14ac:dyDescent="0.2">
      <c r="A322" s="135"/>
      <c r="B322" s="155"/>
      <c r="C322" s="135"/>
      <c r="D322" s="136"/>
      <c r="E322" s="136"/>
      <c r="F322" s="182"/>
      <c r="G322" s="163"/>
      <c r="H322" s="138"/>
      <c r="I322" s="138"/>
      <c r="J322" s="139"/>
      <c r="K322" s="164"/>
      <c r="L322" s="240"/>
      <c r="M322" s="241"/>
      <c r="N322" s="136"/>
      <c r="O322" s="139"/>
      <c r="P322" s="142"/>
      <c r="Q322" s="142"/>
      <c r="R322" s="143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3"/>
      <c r="AC322" s="142"/>
      <c r="AD322" s="143"/>
      <c r="AE322" s="142"/>
      <c r="AF322" s="143"/>
    </row>
    <row r="323" spans="1:32" ht="15.75" customHeight="1" x14ac:dyDescent="0.2">
      <c r="A323" s="135"/>
      <c r="B323" s="155"/>
      <c r="C323" s="135"/>
      <c r="D323" s="136"/>
      <c r="E323" s="136"/>
      <c r="F323" s="182"/>
      <c r="G323" s="163"/>
      <c r="H323" s="138"/>
      <c r="I323" s="138"/>
      <c r="J323" s="139"/>
      <c r="K323" s="164"/>
      <c r="L323" s="240"/>
      <c r="M323" s="241"/>
      <c r="N323" s="136"/>
      <c r="O323" s="139"/>
      <c r="P323" s="142"/>
      <c r="Q323" s="142"/>
      <c r="R323" s="143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3"/>
      <c r="AC323" s="142"/>
      <c r="AD323" s="143"/>
      <c r="AE323" s="142"/>
      <c r="AF323" s="143"/>
    </row>
    <row r="324" spans="1:32" ht="15.75" customHeight="1" x14ac:dyDescent="0.2">
      <c r="A324" s="135"/>
      <c r="B324" s="155"/>
      <c r="C324" s="135"/>
      <c r="D324" s="136"/>
      <c r="E324" s="136"/>
      <c r="F324" s="182"/>
      <c r="G324" s="163"/>
      <c r="H324" s="138"/>
      <c r="I324" s="138"/>
      <c r="J324" s="139"/>
      <c r="K324" s="164"/>
      <c r="L324" s="240"/>
      <c r="M324" s="241"/>
      <c r="N324" s="136"/>
      <c r="O324" s="139"/>
      <c r="P324" s="142"/>
      <c r="Q324" s="142"/>
      <c r="R324" s="143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3"/>
      <c r="AC324" s="142"/>
      <c r="AD324" s="143"/>
      <c r="AE324" s="142"/>
      <c r="AF324" s="143"/>
    </row>
    <row r="325" spans="1:32" ht="15.75" customHeight="1" x14ac:dyDescent="0.2">
      <c r="A325" s="135"/>
      <c r="B325" s="155"/>
      <c r="C325" s="135"/>
      <c r="D325" s="136"/>
      <c r="E325" s="136"/>
      <c r="F325" s="182"/>
      <c r="G325" s="163"/>
      <c r="H325" s="138"/>
      <c r="I325" s="138"/>
      <c r="J325" s="139"/>
      <c r="K325" s="164"/>
      <c r="L325" s="240"/>
      <c r="M325" s="241"/>
      <c r="N325" s="136"/>
      <c r="O325" s="139"/>
      <c r="P325" s="142"/>
      <c r="Q325" s="142"/>
      <c r="R325" s="143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3"/>
      <c r="AC325" s="142"/>
      <c r="AD325" s="143"/>
      <c r="AE325" s="142"/>
      <c r="AF325" s="143"/>
    </row>
    <row r="326" spans="1:32" ht="15.75" customHeight="1" x14ac:dyDescent="0.2">
      <c r="A326" s="135"/>
      <c r="B326" s="155"/>
      <c r="C326" s="135"/>
      <c r="D326" s="136"/>
      <c r="E326" s="136"/>
      <c r="F326" s="182"/>
      <c r="G326" s="163"/>
      <c r="H326" s="138"/>
      <c r="I326" s="138"/>
      <c r="J326" s="139"/>
      <c r="K326" s="164"/>
      <c r="L326" s="240"/>
      <c r="M326" s="241"/>
      <c r="N326" s="136"/>
      <c r="O326" s="139"/>
      <c r="P326" s="142"/>
      <c r="Q326" s="142"/>
      <c r="R326" s="143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3"/>
      <c r="AC326" s="142"/>
      <c r="AD326" s="143"/>
      <c r="AE326" s="142"/>
      <c r="AF326" s="143"/>
    </row>
    <row r="327" spans="1:32" ht="15.75" customHeight="1" x14ac:dyDescent="0.2">
      <c r="A327" s="135"/>
      <c r="B327" s="155"/>
      <c r="C327" s="135"/>
      <c r="D327" s="136"/>
      <c r="E327" s="136"/>
      <c r="F327" s="182"/>
      <c r="G327" s="163"/>
      <c r="H327" s="138"/>
      <c r="I327" s="138"/>
      <c r="J327" s="139"/>
      <c r="K327" s="164"/>
      <c r="L327" s="240"/>
      <c r="M327" s="241"/>
      <c r="N327" s="136"/>
      <c r="O327" s="139"/>
      <c r="P327" s="142"/>
      <c r="Q327" s="142"/>
      <c r="R327" s="143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3"/>
      <c r="AC327" s="142"/>
      <c r="AD327" s="143"/>
      <c r="AE327" s="142"/>
      <c r="AF327" s="143"/>
    </row>
    <row r="328" spans="1:32" ht="15.75" customHeight="1" x14ac:dyDescent="0.2">
      <c r="A328" s="135"/>
      <c r="B328" s="155"/>
      <c r="C328" s="135"/>
      <c r="D328" s="136"/>
      <c r="E328" s="136"/>
      <c r="F328" s="182"/>
      <c r="G328" s="163"/>
      <c r="H328" s="138"/>
      <c r="I328" s="138"/>
      <c r="J328" s="139"/>
      <c r="K328" s="164"/>
      <c r="L328" s="240"/>
      <c r="M328" s="241"/>
      <c r="N328" s="136"/>
      <c r="O328" s="139"/>
      <c r="P328" s="142"/>
      <c r="Q328" s="142"/>
      <c r="R328" s="143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3"/>
      <c r="AC328" s="142"/>
      <c r="AD328" s="143"/>
      <c r="AE328" s="142"/>
      <c r="AF328" s="143"/>
    </row>
    <row r="329" spans="1:32" ht="15.75" customHeight="1" x14ac:dyDescent="0.2">
      <c r="A329" s="135"/>
      <c r="B329" s="155"/>
      <c r="C329" s="135"/>
      <c r="D329" s="136"/>
      <c r="E329" s="136"/>
      <c r="F329" s="182"/>
      <c r="G329" s="163"/>
      <c r="H329" s="138"/>
      <c r="I329" s="138"/>
      <c r="J329" s="139"/>
      <c r="K329" s="164"/>
      <c r="L329" s="240"/>
      <c r="M329" s="241"/>
      <c r="N329" s="136"/>
      <c r="O329" s="139"/>
      <c r="P329" s="142"/>
      <c r="Q329" s="142"/>
      <c r="R329" s="143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3"/>
      <c r="AC329" s="142"/>
      <c r="AD329" s="143"/>
      <c r="AE329" s="142"/>
      <c r="AF329" s="143"/>
    </row>
    <row r="330" spans="1:32" ht="15.75" customHeight="1" x14ac:dyDescent="0.2">
      <c r="A330" s="135"/>
      <c r="B330" s="155"/>
      <c r="C330" s="135"/>
      <c r="D330" s="136"/>
      <c r="E330" s="136"/>
      <c r="F330" s="182"/>
      <c r="G330" s="163"/>
      <c r="H330" s="138"/>
      <c r="I330" s="138"/>
      <c r="J330" s="139"/>
      <c r="K330" s="164"/>
      <c r="L330" s="240"/>
      <c r="M330" s="241"/>
      <c r="N330" s="136"/>
      <c r="O330" s="139"/>
      <c r="P330" s="142"/>
      <c r="Q330" s="142"/>
      <c r="R330" s="143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3"/>
      <c r="AC330" s="142"/>
      <c r="AD330" s="143"/>
      <c r="AE330" s="142"/>
      <c r="AF330" s="143"/>
    </row>
    <row r="331" spans="1:32" ht="15.75" customHeight="1" x14ac:dyDescent="0.2">
      <c r="A331" s="135"/>
      <c r="B331" s="155"/>
      <c r="C331" s="135"/>
      <c r="D331" s="136"/>
      <c r="E331" s="136"/>
      <c r="F331" s="182"/>
      <c r="G331" s="163"/>
      <c r="H331" s="138"/>
      <c r="I331" s="138"/>
      <c r="J331" s="139"/>
      <c r="K331" s="164"/>
      <c r="L331" s="240"/>
      <c r="M331" s="241"/>
      <c r="N331" s="136"/>
      <c r="O331" s="139"/>
      <c r="P331" s="142"/>
      <c r="Q331" s="142"/>
      <c r="R331" s="143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3"/>
      <c r="AC331" s="142"/>
      <c r="AD331" s="143"/>
      <c r="AE331" s="142"/>
      <c r="AF331" s="143"/>
    </row>
    <row r="332" spans="1:32" ht="15.75" customHeight="1" x14ac:dyDescent="0.2">
      <c r="A332" s="135"/>
      <c r="B332" s="155"/>
      <c r="C332" s="135"/>
      <c r="D332" s="136"/>
      <c r="E332" s="136"/>
      <c r="F332" s="182"/>
      <c r="G332" s="163"/>
      <c r="H332" s="138"/>
      <c r="I332" s="138"/>
      <c r="J332" s="139"/>
      <c r="K332" s="164"/>
      <c r="L332" s="240"/>
      <c r="M332" s="241"/>
      <c r="N332" s="136"/>
      <c r="O332" s="139"/>
      <c r="P332" s="142"/>
      <c r="Q332" s="142"/>
      <c r="R332" s="143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3"/>
      <c r="AC332" s="142"/>
      <c r="AD332" s="143"/>
      <c r="AE332" s="142"/>
      <c r="AF332" s="143"/>
    </row>
    <row r="333" spans="1:32" ht="15.75" customHeight="1" x14ac:dyDescent="0.2">
      <c r="A333" s="135"/>
      <c r="B333" s="155"/>
      <c r="C333" s="135"/>
      <c r="D333" s="136"/>
      <c r="E333" s="136"/>
      <c r="F333" s="182"/>
      <c r="G333" s="163"/>
      <c r="H333" s="138"/>
      <c r="I333" s="138"/>
      <c r="J333" s="139"/>
      <c r="K333" s="164"/>
      <c r="L333" s="240"/>
      <c r="M333" s="241"/>
      <c r="N333" s="136"/>
      <c r="O333" s="139"/>
      <c r="P333" s="142"/>
      <c r="Q333" s="142"/>
      <c r="R333" s="143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3"/>
      <c r="AC333" s="142"/>
      <c r="AD333" s="143"/>
      <c r="AE333" s="142"/>
      <c r="AF333" s="143"/>
    </row>
    <row r="334" spans="1:32" ht="15.75" customHeight="1" x14ac:dyDescent="0.2">
      <c r="A334" s="135"/>
      <c r="B334" s="155"/>
      <c r="C334" s="135"/>
      <c r="D334" s="136"/>
      <c r="E334" s="136"/>
      <c r="F334" s="182"/>
      <c r="G334" s="163"/>
      <c r="H334" s="138"/>
      <c r="I334" s="138"/>
      <c r="J334" s="139"/>
      <c r="K334" s="164"/>
      <c r="L334" s="240"/>
      <c r="M334" s="241"/>
      <c r="N334" s="136"/>
      <c r="O334" s="139"/>
      <c r="P334" s="142"/>
      <c r="Q334" s="142"/>
      <c r="R334" s="143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3"/>
      <c r="AC334" s="142"/>
      <c r="AD334" s="143"/>
      <c r="AE334" s="142"/>
      <c r="AF334" s="143"/>
    </row>
    <row r="335" spans="1:32" ht="15.75" customHeight="1" x14ac:dyDescent="0.2">
      <c r="A335" s="135"/>
      <c r="B335" s="155"/>
      <c r="C335" s="135"/>
      <c r="D335" s="136"/>
      <c r="E335" s="136"/>
      <c r="F335" s="182"/>
      <c r="G335" s="163"/>
      <c r="H335" s="138"/>
      <c r="I335" s="138"/>
      <c r="J335" s="139"/>
      <c r="K335" s="164"/>
      <c r="L335" s="240"/>
      <c r="M335" s="241"/>
      <c r="N335" s="136"/>
      <c r="O335" s="139"/>
      <c r="P335" s="142"/>
      <c r="Q335" s="142"/>
      <c r="R335" s="143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3"/>
      <c r="AC335" s="142"/>
      <c r="AD335" s="143"/>
      <c r="AE335" s="142"/>
      <c r="AF335" s="143"/>
    </row>
    <row r="336" spans="1:32" ht="15.75" customHeight="1" x14ac:dyDescent="0.2">
      <c r="A336" s="135"/>
      <c r="B336" s="155"/>
      <c r="C336" s="135"/>
      <c r="D336" s="136"/>
      <c r="E336" s="136"/>
      <c r="F336" s="182"/>
      <c r="G336" s="163"/>
      <c r="H336" s="138"/>
      <c r="I336" s="138"/>
      <c r="J336" s="139"/>
      <c r="K336" s="164"/>
      <c r="L336" s="240"/>
      <c r="M336" s="241"/>
      <c r="N336" s="136"/>
      <c r="O336" s="139"/>
      <c r="P336" s="142"/>
      <c r="Q336" s="142"/>
      <c r="R336" s="143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3"/>
      <c r="AC336" s="142"/>
      <c r="AD336" s="143"/>
      <c r="AE336" s="142"/>
      <c r="AF336" s="143"/>
    </row>
    <row r="337" spans="1:32" ht="15.75" customHeight="1" x14ac:dyDescent="0.2">
      <c r="A337" s="135"/>
      <c r="B337" s="155"/>
      <c r="C337" s="135"/>
      <c r="D337" s="136"/>
      <c r="E337" s="136"/>
      <c r="F337" s="182"/>
      <c r="G337" s="163"/>
      <c r="H337" s="138"/>
      <c r="I337" s="138"/>
      <c r="J337" s="139"/>
      <c r="K337" s="164"/>
      <c r="L337" s="240"/>
      <c r="M337" s="241"/>
      <c r="N337" s="136"/>
      <c r="O337" s="139"/>
      <c r="P337" s="142"/>
      <c r="Q337" s="142"/>
      <c r="R337" s="143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3"/>
      <c r="AC337" s="142"/>
      <c r="AD337" s="143"/>
      <c r="AE337" s="142"/>
      <c r="AF337" s="143"/>
    </row>
    <row r="338" spans="1:32" ht="15.75" customHeight="1" x14ac:dyDescent="0.2">
      <c r="A338" s="135"/>
      <c r="B338" s="155"/>
      <c r="C338" s="135"/>
      <c r="D338" s="136"/>
      <c r="E338" s="136"/>
      <c r="F338" s="182"/>
      <c r="G338" s="163"/>
      <c r="H338" s="138"/>
      <c r="I338" s="138"/>
      <c r="J338" s="139"/>
      <c r="K338" s="164"/>
      <c r="L338" s="240"/>
      <c r="M338" s="241"/>
      <c r="N338" s="136"/>
      <c r="O338" s="139"/>
      <c r="P338" s="142"/>
      <c r="Q338" s="142"/>
      <c r="R338" s="143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3"/>
      <c r="AC338" s="142"/>
      <c r="AD338" s="143"/>
      <c r="AE338" s="142"/>
      <c r="AF338" s="143"/>
    </row>
    <row r="339" spans="1:32" ht="15.75" customHeight="1" x14ac:dyDescent="0.2">
      <c r="A339" s="135"/>
      <c r="B339" s="155"/>
      <c r="C339" s="135"/>
      <c r="D339" s="136"/>
      <c r="E339" s="136"/>
      <c r="F339" s="182"/>
      <c r="G339" s="163"/>
      <c r="H339" s="138"/>
      <c r="I339" s="138"/>
      <c r="J339" s="139"/>
      <c r="K339" s="164"/>
      <c r="L339" s="240"/>
      <c r="M339" s="241"/>
      <c r="N339" s="136"/>
      <c r="O339" s="139"/>
      <c r="P339" s="142"/>
      <c r="Q339" s="142"/>
      <c r="R339" s="143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3"/>
      <c r="AC339" s="142"/>
      <c r="AD339" s="143"/>
      <c r="AE339" s="142"/>
      <c r="AF339" s="143"/>
    </row>
    <row r="340" spans="1:32" ht="15.75" customHeight="1" x14ac:dyDescent="0.2">
      <c r="A340" s="135"/>
      <c r="B340" s="155"/>
      <c r="C340" s="135"/>
      <c r="D340" s="136"/>
      <c r="E340" s="136"/>
      <c r="F340" s="182"/>
      <c r="G340" s="163"/>
      <c r="H340" s="138"/>
      <c r="I340" s="138"/>
      <c r="J340" s="139"/>
      <c r="K340" s="164"/>
      <c r="L340" s="240"/>
      <c r="M340" s="241"/>
      <c r="N340" s="136"/>
      <c r="O340" s="139"/>
      <c r="P340" s="142"/>
      <c r="Q340" s="142"/>
      <c r="R340" s="143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3"/>
      <c r="AC340" s="142"/>
      <c r="AD340" s="143"/>
      <c r="AE340" s="142"/>
      <c r="AF340" s="143"/>
    </row>
    <row r="341" spans="1:32" ht="15.75" customHeight="1" x14ac:dyDescent="0.2">
      <c r="A341" s="135"/>
      <c r="B341" s="155"/>
      <c r="C341" s="135"/>
      <c r="D341" s="136"/>
      <c r="E341" s="136"/>
      <c r="F341" s="182"/>
      <c r="G341" s="163"/>
      <c r="H341" s="138"/>
      <c r="I341" s="138"/>
      <c r="J341" s="139"/>
      <c r="K341" s="164"/>
      <c r="L341" s="240"/>
      <c r="M341" s="241"/>
      <c r="N341" s="136"/>
      <c r="O341" s="139"/>
      <c r="P341" s="142"/>
      <c r="Q341" s="142"/>
      <c r="R341" s="143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3"/>
      <c r="AC341" s="142"/>
      <c r="AD341" s="143"/>
      <c r="AE341" s="142"/>
      <c r="AF341" s="143"/>
    </row>
    <row r="342" spans="1:32" ht="15.75" customHeight="1" x14ac:dyDescent="0.2">
      <c r="A342" s="135"/>
      <c r="B342" s="155"/>
      <c r="C342" s="135"/>
      <c r="D342" s="136"/>
      <c r="E342" s="136"/>
      <c r="F342" s="182"/>
      <c r="G342" s="163"/>
      <c r="H342" s="138"/>
      <c r="I342" s="138"/>
      <c r="J342" s="139"/>
      <c r="K342" s="164"/>
      <c r="L342" s="240"/>
      <c r="M342" s="241"/>
      <c r="N342" s="136"/>
      <c r="O342" s="139"/>
      <c r="P342" s="142"/>
      <c r="Q342" s="142"/>
      <c r="R342" s="143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3"/>
      <c r="AC342" s="142"/>
      <c r="AD342" s="143"/>
      <c r="AE342" s="142"/>
      <c r="AF342" s="143"/>
    </row>
    <row r="343" spans="1:32" ht="15.75" customHeight="1" x14ac:dyDescent="0.2">
      <c r="A343" s="135"/>
      <c r="B343" s="155"/>
      <c r="C343" s="135"/>
      <c r="D343" s="136"/>
      <c r="E343" s="136"/>
      <c r="F343" s="182"/>
      <c r="G343" s="163"/>
      <c r="H343" s="138"/>
      <c r="I343" s="138"/>
      <c r="J343" s="139"/>
      <c r="K343" s="164"/>
      <c r="L343" s="240"/>
      <c r="M343" s="241"/>
      <c r="N343" s="136"/>
      <c r="O343" s="139"/>
      <c r="P343" s="142"/>
      <c r="Q343" s="142"/>
      <c r="R343" s="143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3"/>
      <c r="AC343" s="142"/>
      <c r="AD343" s="143"/>
      <c r="AE343" s="142"/>
      <c r="AF343" s="143"/>
    </row>
    <row r="344" spans="1:32" ht="15.75" customHeight="1" x14ac:dyDescent="0.2">
      <c r="A344" s="135"/>
      <c r="B344" s="155"/>
      <c r="C344" s="135"/>
      <c r="D344" s="136"/>
      <c r="E344" s="136"/>
      <c r="F344" s="182"/>
      <c r="G344" s="163"/>
      <c r="H344" s="138"/>
      <c r="I344" s="138"/>
      <c r="J344" s="139"/>
      <c r="K344" s="164"/>
      <c r="L344" s="240"/>
      <c r="M344" s="241"/>
      <c r="N344" s="136"/>
      <c r="O344" s="139"/>
      <c r="P344" s="142"/>
      <c r="Q344" s="142"/>
      <c r="R344" s="143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3"/>
      <c r="AC344" s="142"/>
      <c r="AD344" s="143"/>
      <c r="AE344" s="142"/>
      <c r="AF344" s="143"/>
    </row>
    <row r="345" spans="1:32" ht="15.75" customHeight="1" x14ac:dyDescent="0.2">
      <c r="A345" s="135"/>
      <c r="B345" s="155"/>
      <c r="C345" s="135"/>
      <c r="D345" s="136"/>
      <c r="E345" s="136"/>
      <c r="F345" s="182"/>
      <c r="G345" s="163"/>
      <c r="H345" s="138"/>
      <c r="I345" s="138"/>
      <c r="J345" s="139"/>
      <c r="K345" s="164"/>
      <c r="L345" s="240"/>
      <c r="M345" s="241"/>
      <c r="N345" s="136"/>
      <c r="O345" s="139"/>
      <c r="P345" s="142"/>
      <c r="Q345" s="142"/>
      <c r="R345" s="143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3"/>
      <c r="AC345" s="142"/>
      <c r="AD345" s="143"/>
      <c r="AE345" s="142"/>
      <c r="AF345" s="143"/>
    </row>
    <row r="346" spans="1:32" ht="15.75" customHeight="1" x14ac:dyDescent="0.2">
      <c r="A346" s="135"/>
      <c r="B346" s="155"/>
      <c r="C346" s="135"/>
      <c r="D346" s="136"/>
      <c r="E346" s="136"/>
      <c r="F346" s="182"/>
      <c r="G346" s="163"/>
      <c r="H346" s="138"/>
      <c r="I346" s="138"/>
      <c r="J346" s="139"/>
      <c r="K346" s="164"/>
      <c r="L346" s="240"/>
      <c r="M346" s="241"/>
      <c r="N346" s="136"/>
      <c r="O346" s="139"/>
      <c r="P346" s="142"/>
      <c r="Q346" s="142"/>
      <c r="R346" s="143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3"/>
      <c r="AC346" s="142"/>
      <c r="AD346" s="143"/>
      <c r="AE346" s="142"/>
      <c r="AF346" s="143"/>
    </row>
    <row r="347" spans="1:32" ht="15.75" customHeight="1" x14ac:dyDescent="0.2">
      <c r="A347" s="135"/>
      <c r="B347" s="155"/>
      <c r="C347" s="135"/>
      <c r="D347" s="136"/>
      <c r="E347" s="136"/>
      <c r="F347" s="182"/>
      <c r="G347" s="163"/>
      <c r="H347" s="138"/>
      <c r="I347" s="138"/>
      <c r="J347" s="139"/>
      <c r="K347" s="164"/>
      <c r="L347" s="240"/>
      <c r="M347" s="241"/>
      <c r="N347" s="136"/>
      <c r="O347" s="139"/>
      <c r="P347" s="142"/>
      <c r="Q347" s="142"/>
      <c r="R347" s="143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3"/>
      <c r="AC347" s="142"/>
      <c r="AD347" s="143"/>
      <c r="AE347" s="142"/>
      <c r="AF347" s="143"/>
    </row>
    <row r="348" spans="1:32" ht="15.75" customHeight="1" x14ac:dyDescent="0.2">
      <c r="A348" s="135"/>
      <c r="B348" s="155"/>
      <c r="C348" s="135"/>
      <c r="D348" s="136"/>
      <c r="E348" s="136"/>
      <c r="F348" s="182"/>
      <c r="G348" s="163"/>
      <c r="H348" s="138"/>
      <c r="I348" s="138"/>
      <c r="J348" s="139"/>
      <c r="K348" s="164"/>
      <c r="L348" s="240"/>
      <c r="M348" s="241"/>
      <c r="N348" s="136"/>
      <c r="O348" s="139"/>
      <c r="P348" s="142"/>
      <c r="Q348" s="142"/>
      <c r="R348" s="143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3"/>
      <c r="AC348" s="142"/>
      <c r="AD348" s="143"/>
      <c r="AE348" s="142"/>
      <c r="AF348" s="143"/>
    </row>
    <row r="349" spans="1:32" ht="15.75" customHeight="1" x14ac:dyDescent="0.2">
      <c r="A349" s="135"/>
      <c r="B349" s="155"/>
      <c r="C349" s="135"/>
      <c r="D349" s="136"/>
      <c r="E349" s="136"/>
      <c r="F349" s="182"/>
      <c r="G349" s="163"/>
      <c r="H349" s="138"/>
      <c r="I349" s="138"/>
      <c r="J349" s="139"/>
      <c r="K349" s="164"/>
      <c r="L349" s="240"/>
      <c r="M349" s="241"/>
      <c r="N349" s="136"/>
      <c r="O349" s="139"/>
      <c r="P349" s="142"/>
      <c r="Q349" s="142"/>
      <c r="R349" s="143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3"/>
      <c r="AC349" s="142"/>
      <c r="AD349" s="143"/>
      <c r="AE349" s="142"/>
      <c r="AF349" s="143"/>
    </row>
    <row r="350" spans="1:32" ht="15.75" customHeight="1" x14ac:dyDescent="0.2">
      <c r="A350" s="135"/>
      <c r="B350" s="155"/>
      <c r="C350" s="135"/>
      <c r="D350" s="136"/>
      <c r="E350" s="136"/>
      <c r="F350" s="182"/>
      <c r="G350" s="163"/>
      <c r="H350" s="138"/>
      <c r="I350" s="138"/>
      <c r="J350" s="139"/>
      <c r="K350" s="164"/>
      <c r="L350" s="240"/>
      <c r="M350" s="241"/>
      <c r="N350" s="136"/>
      <c r="O350" s="139"/>
      <c r="P350" s="142"/>
      <c r="Q350" s="142"/>
      <c r="R350" s="143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3"/>
      <c r="AC350" s="142"/>
      <c r="AD350" s="143"/>
      <c r="AE350" s="142"/>
      <c r="AF350" s="143"/>
    </row>
    <row r="351" spans="1:32" ht="15.75" customHeight="1" x14ac:dyDescent="0.2">
      <c r="A351" s="135"/>
      <c r="B351" s="155"/>
      <c r="C351" s="135"/>
      <c r="D351" s="136"/>
      <c r="E351" s="136"/>
      <c r="F351" s="182"/>
      <c r="G351" s="163"/>
      <c r="H351" s="138"/>
      <c r="I351" s="138"/>
      <c r="J351" s="139"/>
      <c r="K351" s="164"/>
      <c r="L351" s="240"/>
      <c r="M351" s="241"/>
      <c r="N351" s="136"/>
      <c r="O351" s="139"/>
      <c r="P351" s="142"/>
      <c r="Q351" s="142"/>
      <c r="R351" s="143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3"/>
      <c r="AC351" s="142"/>
      <c r="AD351" s="143"/>
      <c r="AE351" s="142"/>
      <c r="AF351" s="143"/>
    </row>
    <row r="352" spans="1:32" ht="15.75" customHeight="1" x14ac:dyDescent="0.2">
      <c r="A352" s="135"/>
      <c r="B352" s="155"/>
      <c r="C352" s="135"/>
      <c r="D352" s="136"/>
      <c r="E352" s="136"/>
      <c r="F352" s="182"/>
      <c r="G352" s="163"/>
      <c r="H352" s="138"/>
      <c r="I352" s="138"/>
      <c r="J352" s="139"/>
      <c r="K352" s="164"/>
      <c r="L352" s="240"/>
      <c r="M352" s="241"/>
      <c r="N352" s="136"/>
      <c r="O352" s="139"/>
      <c r="P352" s="142"/>
      <c r="Q352" s="142"/>
      <c r="R352" s="143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3"/>
      <c r="AC352" s="142"/>
      <c r="AD352" s="143"/>
      <c r="AE352" s="142"/>
      <c r="AF352" s="143"/>
    </row>
    <row r="353" spans="1:32" ht="15.75" customHeight="1" x14ac:dyDescent="0.2">
      <c r="A353" s="135"/>
      <c r="B353" s="155"/>
      <c r="C353" s="135"/>
      <c r="D353" s="136"/>
      <c r="E353" s="136"/>
      <c r="F353" s="182"/>
      <c r="G353" s="163"/>
      <c r="H353" s="138"/>
      <c r="I353" s="138"/>
      <c r="J353" s="139"/>
      <c r="K353" s="164"/>
      <c r="L353" s="240"/>
      <c r="M353" s="241"/>
      <c r="N353" s="136"/>
      <c r="O353" s="139"/>
      <c r="P353" s="142"/>
      <c r="Q353" s="142"/>
      <c r="R353" s="143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3"/>
      <c r="AC353" s="142"/>
      <c r="AD353" s="143"/>
      <c r="AE353" s="142"/>
      <c r="AF353" s="143"/>
    </row>
    <row r="354" spans="1:32" ht="15.75" customHeight="1" x14ac:dyDescent="0.2">
      <c r="A354" s="135"/>
      <c r="B354" s="155"/>
      <c r="C354" s="135"/>
      <c r="D354" s="136"/>
      <c r="E354" s="136"/>
      <c r="F354" s="182"/>
      <c r="G354" s="163"/>
      <c r="H354" s="138"/>
      <c r="I354" s="138"/>
      <c r="J354" s="139"/>
      <c r="K354" s="164"/>
      <c r="L354" s="240"/>
      <c r="M354" s="241"/>
      <c r="N354" s="136"/>
      <c r="O354" s="139"/>
      <c r="P354" s="142"/>
      <c r="Q354" s="142"/>
      <c r="R354" s="143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3"/>
      <c r="AC354" s="142"/>
      <c r="AD354" s="143"/>
      <c r="AE354" s="142"/>
      <c r="AF354" s="143"/>
    </row>
    <row r="355" spans="1:32" ht="15.75" customHeight="1" x14ac:dyDescent="0.2">
      <c r="A355" s="135"/>
      <c r="B355" s="155"/>
      <c r="C355" s="135"/>
      <c r="D355" s="136"/>
      <c r="E355" s="136"/>
      <c r="F355" s="182"/>
      <c r="G355" s="163"/>
      <c r="H355" s="138"/>
      <c r="I355" s="138"/>
      <c r="J355" s="139"/>
      <c r="K355" s="164"/>
      <c r="L355" s="240"/>
      <c r="M355" s="241"/>
      <c r="N355" s="136"/>
      <c r="O355" s="139"/>
      <c r="P355" s="142"/>
      <c r="Q355" s="142"/>
      <c r="R355" s="143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3"/>
      <c r="AC355" s="142"/>
      <c r="AD355" s="143"/>
      <c r="AE355" s="142"/>
      <c r="AF355" s="143"/>
    </row>
    <row r="356" spans="1:32" ht="15.75" customHeight="1" x14ac:dyDescent="0.2">
      <c r="A356" s="135"/>
      <c r="B356" s="155"/>
      <c r="C356" s="135"/>
      <c r="D356" s="136"/>
      <c r="E356" s="136"/>
      <c r="F356" s="182"/>
      <c r="G356" s="163"/>
      <c r="H356" s="138"/>
      <c r="I356" s="138"/>
      <c r="J356" s="139"/>
      <c r="K356" s="164"/>
      <c r="L356" s="240"/>
      <c r="M356" s="241"/>
      <c r="N356" s="136"/>
      <c r="O356" s="139"/>
      <c r="P356" s="142"/>
      <c r="Q356" s="142"/>
      <c r="R356" s="143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3"/>
      <c r="AC356" s="142"/>
      <c r="AD356" s="143"/>
      <c r="AE356" s="142"/>
      <c r="AF356" s="143"/>
    </row>
    <row r="357" spans="1:32" ht="15.75" customHeight="1" x14ac:dyDescent="0.2">
      <c r="A357" s="135"/>
      <c r="B357" s="155"/>
      <c r="C357" s="135"/>
      <c r="D357" s="136"/>
      <c r="E357" s="136"/>
      <c r="F357" s="182"/>
      <c r="G357" s="163"/>
      <c r="H357" s="138"/>
      <c r="I357" s="138"/>
      <c r="J357" s="139"/>
      <c r="K357" s="164"/>
      <c r="L357" s="240"/>
      <c r="M357" s="241"/>
      <c r="N357" s="136"/>
      <c r="O357" s="139"/>
      <c r="P357" s="142"/>
      <c r="Q357" s="142"/>
      <c r="R357" s="143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3"/>
      <c r="AC357" s="142"/>
      <c r="AD357" s="143"/>
      <c r="AE357" s="142"/>
      <c r="AF357" s="143"/>
    </row>
    <row r="358" spans="1:32" ht="15.75" customHeight="1" x14ac:dyDescent="0.2">
      <c r="A358" s="135"/>
      <c r="B358" s="155"/>
      <c r="C358" s="135"/>
      <c r="D358" s="136"/>
      <c r="E358" s="136"/>
      <c r="F358" s="182"/>
      <c r="G358" s="163"/>
      <c r="H358" s="138"/>
      <c r="I358" s="138"/>
      <c r="J358" s="139"/>
      <c r="K358" s="164"/>
      <c r="L358" s="240"/>
      <c r="M358" s="241"/>
      <c r="N358" s="136"/>
      <c r="O358" s="139"/>
      <c r="P358" s="142"/>
      <c r="Q358" s="142"/>
      <c r="R358" s="143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3"/>
      <c r="AC358" s="142"/>
      <c r="AD358" s="143"/>
      <c r="AE358" s="142"/>
      <c r="AF358" s="143"/>
    </row>
    <row r="359" spans="1:32" ht="15.75" customHeight="1" x14ac:dyDescent="0.2">
      <c r="A359" s="135"/>
      <c r="B359" s="155"/>
      <c r="C359" s="135"/>
      <c r="D359" s="136"/>
      <c r="E359" s="136"/>
      <c r="F359" s="182"/>
      <c r="G359" s="163"/>
      <c r="H359" s="138"/>
      <c r="I359" s="138"/>
      <c r="J359" s="139"/>
      <c r="K359" s="164"/>
      <c r="L359" s="240"/>
      <c r="M359" s="241"/>
      <c r="N359" s="136"/>
      <c r="O359" s="139"/>
      <c r="P359" s="142"/>
      <c r="Q359" s="142"/>
      <c r="R359" s="143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3"/>
      <c r="AC359" s="142"/>
      <c r="AD359" s="143"/>
      <c r="AE359" s="142"/>
      <c r="AF359" s="143"/>
    </row>
    <row r="360" spans="1:32" ht="15.75" customHeight="1" x14ac:dyDescent="0.2">
      <c r="A360" s="135"/>
      <c r="B360" s="155"/>
      <c r="C360" s="135"/>
      <c r="D360" s="136"/>
      <c r="E360" s="136"/>
      <c r="F360" s="182"/>
      <c r="G360" s="163"/>
      <c r="H360" s="138"/>
      <c r="I360" s="138"/>
      <c r="J360" s="139"/>
      <c r="K360" s="164"/>
      <c r="L360" s="240"/>
      <c r="M360" s="241"/>
      <c r="N360" s="136"/>
      <c r="O360" s="139"/>
      <c r="P360" s="142"/>
      <c r="Q360" s="142"/>
      <c r="R360" s="143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3"/>
      <c r="AC360" s="142"/>
      <c r="AD360" s="143"/>
      <c r="AE360" s="142"/>
      <c r="AF360" s="143"/>
    </row>
    <row r="361" spans="1:32" ht="15.75" customHeight="1" x14ac:dyDescent="0.2">
      <c r="A361" s="135"/>
      <c r="B361" s="155"/>
      <c r="C361" s="135"/>
      <c r="D361" s="136"/>
      <c r="E361" s="136"/>
      <c r="F361" s="182"/>
      <c r="G361" s="163"/>
      <c r="H361" s="138"/>
      <c r="I361" s="138"/>
      <c r="J361" s="139"/>
      <c r="K361" s="164"/>
      <c r="L361" s="240"/>
      <c r="M361" s="241"/>
      <c r="N361" s="136"/>
      <c r="O361" s="139"/>
      <c r="P361" s="142"/>
      <c r="Q361" s="142"/>
      <c r="R361" s="143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3"/>
      <c r="AC361" s="142"/>
      <c r="AD361" s="143"/>
      <c r="AE361" s="142"/>
      <c r="AF361" s="143"/>
    </row>
    <row r="362" spans="1:32" ht="15.75" customHeight="1" x14ac:dyDescent="0.2">
      <c r="A362" s="135"/>
      <c r="B362" s="155"/>
      <c r="C362" s="135"/>
      <c r="D362" s="136"/>
      <c r="E362" s="136"/>
      <c r="F362" s="182"/>
      <c r="G362" s="163"/>
      <c r="H362" s="138"/>
      <c r="I362" s="138"/>
      <c r="J362" s="139"/>
      <c r="K362" s="164"/>
      <c r="L362" s="240"/>
      <c r="M362" s="241"/>
      <c r="N362" s="136"/>
      <c r="O362" s="139"/>
      <c r="P362" s="142"/>
      <c r="Q362" s="142"/>
      <c r="R362" s="143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3"/>
      <c r="AC362" s="142"/>
      <c r="AD362" s="143"/>
      <c r="AE362" s="142"/>
      <c r="AF362" s="143"/>
    </row>
    <row r="363" spans="1:32" ht="15.75" customHeight="1" x14ac:dyDescent="0.2">
      <c r="A363" s="135"/>
      <c r="B363" s="155"/>
      <c r="C363" s="135"/>
      <c r="D363" s="136"/>
      <c r="E363" s="136"/>
      <c r="F363" s="182"/>
      <c r="G363" s="163"/>
      <c r="H363" s="138"/>
      <c r="I363" s="138"/>
      <c r="J363" s="139"/>
      <c r="K363" s="164"/>
      <c r="L363" s="240"/>
      <c r="M363" s="241"/>
      <c r="N363" s="136"/>
      <c r="O363" s="139"/>
      <c r="P363" s="142"/>
      <c r="Q363" s="142"/>
      <c r="R363" s="143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3"/>
      <c r="AC363" s="142"/>
      <c r="AD363" s="143"/>
      <c r="AE363" s="142"/>
      <c r="AF363" s="143"/>
    </row>
    <row r="364" spans="1:32" ht="15.75" customHeight="1" x14ac:dyDescent="0.2">
      <c r="A364" s="135"/>
      <c r="B364" s="155"/>
      <c r="C364" s="135"/>
      <c r="D364" s="136"/>
      <c r="E364" s="136"/>
      <c r="F364" s="182"/>
      <c r="G364" s="163"/>
      <c r="H364" s="138"/>
      <c r="I364" s="138"/>
      <c r="J364" s="139"/>
      <c r="K364" s="164"/>
      <c r="L364" s="240"/>
      <c r="M364" s="241"/>
      <c r="N364" s="136"/>
      <c r="O364" s="139"/>
      <c r="P364" s="142"/>
      <c r="Q364" s="142"/>
      <c r="R364" s="143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3"/>
      <c r="AC364" s="142"/>
      <c r="AD364" s="143"/>
      <c r="AE364" s="142"/>
      <c r="AF364" s="143"/>
    </row>
    <row r="365" spans="1:32" ht="15.75" customHeight="1" x14ac:dyDescent="0.2">
      <c r="A365" s="135"/>
      <c r="B365" s="155"/>
      <c r="C365" s="135"/>
      <c r="D365" s="136"/>
      <c r="E365" s="136"/>
      <c r="F365" s="182"/>
      <c r="G365" s="163"/>
      <c r="H365" s="138"/>
      <c r="I365" s="138"/>
      <c r="J365" s="139"/>
      <c r="K365" s="164"/>
      <c r="L365" s="240"/>
      <c r="M365" s="241"/>
      <c r="N365" s="136"/>
      <c r="O365" s="139"/>
      <c r="P365" s="142"/>
      <c r="Q365" s="142"/>
      <c r="R365" s="143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3"/>
      <c r="AC365" s="142"/>
      <c r="AD365" s="143"/>
      <c r="AE365" s="142"/>
      <c r="AF365" s="143"/>
    </row>
    <row r="366" spans="1:32" ht="15.75" customHeight="1" x14ac:dyDescent="0.2">
      <c r="A366" s="135"/>
      <c r="B366" s="155"/>
      <c r="C366" s="135"/>
      <c r="D366" s="136"/>
      <c r="E366" s="136"/>
      <c r="F366" s="182"/>
      <c r="G366" s="163"/>
      <c r="H366" s="138"/>
      <c r="I366" s="138"/>
      <c r="J366" s="139"/>
      <c r="K366" s="164"/>
      <c r="L366" s="240"/>
      <c r="M366" s="241"/>
      <c r="N366" s="136"/>
      <c r="O366" s="139"/>
      <c r="P366" s="142"/>
      <c r="Q366" s="142"/>
      <c r="R366" s="143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3"/>
      <c r="AC366" s="142"/>
      <c r="AD366" s="143"/>
      <c r="AE366" s="142"/>
      <c r="AF366" s="143"/>
    </row>
    <row r="367" spans="1:32" ht="15.75" customHeight="1" x14ac:dyDescent="0.2">
      <c r="A367" s="135"/>
      <c r="B367" s="155"/>
      <c r="C367" s="135"/>
      <c r="D367" s="136"/>
      <c r="E367" s="136"/>
      <c r="F367" s="182"/>
      <c r="G367" s="163"/>
      <c r="H367" s="138"/>
      <c r="I367" s="138"/>
      <c r="J367" s="139"/>
      <c r="K367" s="164"/>
      <c r="L367" s="240"/>
      <c r="M367" s="241"/>
      <c r="N367" s="136"/>
      <c r="O367" s="139"/>
      <c r="P367" s="142"/>
      <c r="Q367" s="142"/>
      <c r="R367" s="143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3"/>
      <c r="AC367" s="142"/>
      <c r="AD367" s="143"/>
      <c r="AE367" s="142"/>
      <c r="AF367" s="143"/>
    </row>
    <row r="368" spans="1:32" ht="15.75" customHeight="1" x14ac:dyDescent="0.2">
      <c r="A368" s="135"/>
      <c r="B368" s="155"/>
      <c r="C368" s="135"/>
      <c r="D368" s="136"/>
      <c r="E368" s="136"/>
      <c r="F368" s="182"/>
      <c r="G368" s="163"/>
      <c r="H368" s="138"/>
      <c r="I368" s="138"/>
      <c r="J368" s="139"/>
      <c r="K368" s="164"/>
      <c r="L368" s="240"/>
      <c r="M368" s="241"/>
      <c r="N368" s="136"/>
      <c r="O368" s="139"/>
      <c r="P368" s="142"/>
      <c r="Q368" s="142"/>
      <c r="R368" s="143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3"/>
      <c r="AC368" s="142"/>
      <c r="AD368" s="143"/>
      <c r="AE368" s="142"/>
      <c r="AF368" s="143"/>
    </row>
    <row r="369" spans="1:32" ht="15.75" customHeight="1" x14ac:dyDescent="0.2">
      <c r="A369" s="135"/>
      <c r="B369" s="155"/>
      <c r="C369" s="135"/>
      <c r="D369" s="136"/>
      <c r="E369" s="136"/>
      <c r="F369" s="182"/>
      <c r="G369" s="163"/>
      <c r="H369" s="138"/>
      <c r="I369" s="138"/>
      <c r="J369" s="139"/>
      <c r="K369" s="164"/>
      <c r="L369" s="240"/>
      <c r="M369" s="241"/>
      <c r="N369" s="136"/>
      <c r="O369" s="139"/>
      <c r="P369" s="142"/>
      <c r="Q369" s="142"/>
      <c r="R369" s="143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3"/>
      <c r="AC369" s="142"/>
      <c r="AD369" s="143"/>
      <c r="AE369" s="142"/>
      <c r="AF369" s="143"/>
    </row>
    <row r="370" spans="1:32" ht="15.75" customHeight="1" x14ac:dyDescent="0.2">
      <c r="A370" s="135"/>
      <c r="B370" s="155"/>
      <c r="C370" s="135"/>
      <c r="D370" s="136"/>
      <c r="E370" s="136"/>
      <c r="F370" s="182"/>
      <c r="G370" s="163"/>
      <c r="H370" s="138"/>
      <c r="I370" s="138"/>
      <c r="J370" s="139"/>
      <c r="K370" s="164"/>
      <c r="L370" s="240"/>
      <c r="M370" s="241"/>
      <c r="N370" s="136"/>
      <c r="O370" s="139"/>
      <c r="P370" s="142"/>
      <c r="Q370" s="142"/>
      <c r="R370" s="143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3"/>
      <c r="AC370" s="142"/>
      <c r="AD370" s="143"/>
      <c r="AE370" s="142"/>
      <c r="AF370" s="143"/>
    </row>
    <row r="371" spans="1:32" ht="15.75" customHeight="1" x14ac:dyDescent="0.2">
      <c r="A371" s="135"/>
      <c r="B371" s="155"/>
      <c r="C371" s="135"/>
      <c r="D371" s="136"/>
      <c r="E371" s="136"/>
      <c r="F371" s="182"/>
      <c r="G371" s="163"/>
      <c r="H371" s="138"/>
      <c r="I371" s="138"/>
      <c r="J371" s="139"/>
      <c r="K371" s="164"/>
      <c r="L371" s="240"/>
      <c r="M371" s="241"/>
      <c r="N371" s="136"/>
      <c r="O371" s="139"/>
      <c r="P371" s="142"/>
      <c r="Q371" s="142"/>
      <c r="R371" s="143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3"/>
      <c r="AC371" s="142"/>
      <c r="AD371" s="143"/>
      <c r="AE371" s="142"/>
      <c r="AF371" s="143"/>
    </row>
    <row r="372" spans="1:32" ht="15.75" customHeight="1" x14ac:dyDescent="0.2">
      <c r="A372" s="135"/>
      <c r="B372" s="155"/>
      <c r="C372" s="135"/>
      <c r="D372" s="136"/>
      <c r="E372" s="136"/>
      <c r="F372" s="182"/>
      <c r="G372" s="163"/>
      <c r="H372" s="138"/>
      <c r="I372" s="138"/>
      <c r="J372" s="139"/>
      <c r="K372" s="164"/>
      <c r="L372" s="240"/>
      <c r="M372" s="241"/>
      <c r="N372" s="136"/>
      <c r="O372" s="139"/>
      <c r="P372" s="142"/>
      <c r="Q372" s="142"/>
      <c r="R372" s="143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3"/>
      <c r="AC372" s="142"/>
      <c r="AD372" s="143"/>
      <c r="AE372" s="142"/>
      <c r="AF372" s="143"/>
    </row>
    <row r="373" spans="1:32" ht="15.75" customHeight="1" x14ac:dyDescent="0.2">
      <c r="A373" s="135"/>
      <c r="B373" s="155"/>
      <c r="C373" s="135"/>
      <c r="D373" s="136"/>
      <c r="E373" s="136"/>
      <c r="F373" s="182"/>
      <c r="G373" s="163"/>
      <c r="H373" s="138"/>
      <c r="I373" s="138"/>
      <c r="J373" s="139"/>
      <c r="K373" s="164"/>
      <c r="L373" s="240"/>
      <c r="M373" s="241"/>
      <c r="N373" s="136"/>
      <c r="O373" s="139"/>
      <c r="P373" s="142"/>
      <c r="Q373" s="142"/>
      <c r="R373" s="143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3"/>
      <c r="AC373" s="142"/>
      <c r="AD373" s="143"/>
      <c r="AE373" s="142"/>
      <c r="AF373" s="143"/>
    </row>
    <row r="374" spans="1:32" ht="15.75" customHeight="1" x14ac:dyDescent="0.2">
      <c r="A374" s="135"/>
      <c r="B374" s="155"/>
      <c r="C374" s="135"/>
      <c r="D374" s="136"/>
      <c r="E374" s="136"/>
      <c r="F374" s="182"/>
      <c r="G374" s="163"/>
      <c r="H374" s="138"/>
      <c r="I374" s="138"/>
      <c r="J374" s="139"/>
      <c r="K374" s="164"/>
      <c r="L374" s="240"/>
      <c r="M374" s="241"/>
      <c r="N374" s="136"/>
      <c r="O374" s="139"/>
      <c r="P374" s="142"/>
      <c r="Q374" s="142"/>
      <c r="R374" s="143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3"/>
      <c r="AC374" s="142"/>
      <c r="AD374" s="143"/>
      <c r="AE374" s="142"/>
      <c r="AF374" s="143"/>
    </row>
    <row r="375" spans="1:32" ht="15.75" customHeight="1" x14ac:dyDescent="0.2">
      <c r="A375" s="135"/>
      <c r="B375" s="155"/>
      <c r="C375" s="135"/>
      <c r="D375" s="136"/>
      <c r="E375" s="136"/>
      <c r="F375" s="182"/>
      <c r="G375" s="163"/>
      <c r="H375" s="138"/>
      <c r="I375" s="138"/>
      <c r="J375" s="139"/>
      <c r="K375" s="164"/>
      <c r="L375" s="240"/>
      <c r="M375" s="241"/>
      <c r="N375" s="136"/>
      <c r="O375" s="139"/>
      <c r="P375" s="142"/>
      <c r="Q375" s="142"/>
      <c r="R375" s="143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3"/>
      <c r="AC375" s="142"/>
      <c r="AD375" s="143"/>
      <c r="AE375" s="142"/>
      <c r="AF375" s="143"/>
    </row>
    <row r="376" spans="1:32" ht="15.75" customHeight="1" x14ac:dyDescent="0.2">
      <c r="A376" s="135"/>
      <c r="B376" s="155"/>
      <c r="C376" s="135"/>
      <c r="D376" s="136"/>
      <c r="E376" s="136"/>
      <c r="F376" s="182"/>
      <c r="G376" s="163"/>
      <c r="H376" s="138"/>
      <c r="I376" s="138"/>
      <c r="J376" s="139"/>
      <c r="K376" s="164"/>
      <c r="L376" s="240"/>
      <c r="M376" s="241"/>
      <c r="N376" s="136"/>
      <c r="O376" s="139"/>
      <c r="P376" s="142"/>
      <c r="Q376" s="142"/>
      <c r="R376" s="143"/>
      <c r="S376" s="142"/>
      <c r="T376" s="142"/>
      <c r="U376" s="142"/>
      <c r="V376" s="142"/>
      <c r="W376" s="142"/>
      <c r="X376" s="142"/>
      <c r="Y376" s="142"/>
      <c r="Z376" s="142"/>
      <c r="AA376" s="142"/>
      <c r="AB376" s="143"/>
      <c r="AC376" s="142"/>
      <c r="AD376" s="143"/>
      <c r="AE376" s="142"/>
      <c r="AF376" s="143"/>
    </row>
    <row r="377" spans="1:32" ht="15.75" customHeight="1" x14ac:dyDescent="0.2">
      <c r="A377" s="135"/>
      <c r="B377" s="155"/>
      <c r="C377" s="135"/>
      <c r="D377" s="136"/>
      <c r="E377" s="136"/>
      <c r="F377" s="182"/>
      <c r="G377" s="163"/>
      <c r="H377" s="138"/>
      <c r="I377" s="138"/>
      <c r="J377" s="139"/>
      <c r="K377" s="164"/>
      <c r="L377" s="240"/>
      <c r="M377" s="241"/>
      <c r="N377" s="136"/>
      <c r="O377" s="139"/>
      <c r="P377" s="142"/>
      <c r="Q377" s="142"/>
      <c r="R377" s="143"/>
      <c r="S377" s="142"/>
      <c r="T377" s="142"/>
      <c r="U377" s="142"/>
      <c r="V377" s="142"/>
      <c r="W377" s="142"/>
      <c r="X377" s="142"/>
      <c r="Y377" s="142"/>
      <c r="Z377" s="142"/>
      <c r="AA377" s="142"/>
      <c r="AB377" s="143"/>
      <c r="AC377" s="142"/>
      <c r="AD377" s="143"/>
      <c r="AE377" s="142"/>
      <c r="AF377" s="143"/>
    </row>
    <row r="378" spans="1:32" ht="15.75" customHeight="1" x14ac:dyDescent="0.2">
      <c r="A378" s="135"/>
      <c r="B378" s="155"/>
      <c r="C378" s="135"/>
      <c r="D378" s="136"/>
      <c r="E378" s="136"/>
      <c r="F378" s="182"/>
      <c r="G378" s="163"/>
      <c r="H378" s="138"/>
      <c r="I378" s="138"/>
      <c r="J378" s="139"/>
      <c r="K378" s="164"/>
      <c r="L378" s="240"/>
      <c r="M378" s="241"/>
      <c r="N378" s="136"/>
      <c r="O378" s="139"/>
      <c r="P378" s="142"/>
      <c r="Q378" s="142"/>
      <c r="R378" s="143"/>
      <c r="S378" s="142"/>
      <c r="T378" s="142"/>
      <c r="U378" s="142"/>
      <c r="V378" s="142"/>
      <c r="W378" s="142"/>
      <c r="X378" s="142"/>
      <c r="Y378" s="142"/>
      <c r="Z378" s="142"/>
      <c r="AA378" s="142"/>
      <c r="AB378" s="143"/>
      <c r="AC378" s="142"/>
      <c r="AD378" s="143"/>
      <c r="AE378" s="142"/>
      <c r="AF378" s="143"/>
    </row>
    <row r="379" spans="1:32" ht="15.75" customHeight="1" x14ac:dyDescent="0.2">
      <c r="A379" s="135"/>
      <c r="B379" s="155"/>
      <c r="C379" s="135"/>
      <c r="D379" s="136"/>
      <c r="E379" s="136"/>
      <c r="F379" s="182"/>
      <c r="G379" s="163"/>
      <c r="H379" s="138"/>
      <c r="I379" s="138"/>
      <c r="J379" s="139"/>
      <c r="K379" s="164"/>
      <c r="L379" s="240"/>
      <c r="M379" s="241"/>
      <c r="N379" s="136"/>
      <c r="O379" s="139"/>
      <c r="P379" s="142"/>
      <c r="Q379" s="142"/>
      <c r="R379" s="143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3"/>
      <c r="AC379" s="142"/>
      <c r="AD379" s="143"/>
      <c r="AE379" s="142"/>
      <c r="AF379" s="143"/>
    </row>
    <row r="380" spans="1:32" ht="15.75" customHeight="1" x14ac:dyDescent="0.2">
      <c r="A380" s="135"/>
      <c r="B380" s="155"/>
      <c r="C380" s="135"/>
      <c r="D380" s="136"/>
      <c r="E380" s="136"/>
      <c r="F380" s="182"/>
      <c r="G380" s="163"/>
      <c r="H380" s="138"/>
      <c r="I380" s="138"/>
      <c r="J380" s="139"/>
      <c r="K380" s="164"/>
      <c r="L380" s="240"/>
      <c r="M380" s="241"/>
      <c r="N380" s="136"/>
      <c r="O380" s="139"/>
      <c r="P380" s="142"/>
      <c r="Q380" s="142"/>
      <c r="R380" s="143"/>
      <c r="S380" s="142"/>
      <c r="T380" s="142"/>
      <c r="U380" s="142"/>
      <c r="V380" s="142"/>
      <c r="W380" s="142"/>
      <c r="X380" s="142"/>
      <c r="Y380" s="142"/>
      <c r="Z380" s="142"/>
      <c r="AA380" s="142"/>
      <c r="AB380" s="143"/>
      <c r="AC380" s="142"/>
      <c r="AD380" s="143"/>
      <c r="AE380" s="142"/>
      <c r="AF380" s="143"/>
    </row>
    <row r="381" spans="1:32" ht="15.75" customHeight="1" x14ac:dyDescent="0.2">
      <c r="A381" s="135"/>
      <c r="B381" s="155"/>
      <c r="C381" s="135"/>
      <c r="D381" s="136"/>
      <c r="E381" s="136"/>
      <c r="F381" s="182"/>
      <c r="G381" s="163"/>
      <c r="H381" s="138"/>
      <c r="I381" s="138"/>
      <c r="J381" s="139"/>
      <c r="K381" s="164"/>
      <c r="L381" s="240"/>
      <c r="M381" s="241"/>
      <c r="N381" s="136"/>
      <c r="O381" s="139"/>
      <c r="P381" s="142"/>
      <c r="Q381" s="142"/>
      <c r="R381" s="143"/>
      <c r="S381" s="142"/>
      <c r="T381" s="142"/>
      <c r="U381" s="142"/>
      <c r="V381" s="142"/>
      <c r="W381" s="142"/>
      <c r="X381" s="142"/>
      <c r="Y381" s="142"/>
      <c r="Z381" s="142"/>
      <c r="AA381" s="142"/>
      <c r="AB381" s="143"/>
      <c r="AC381" s="142"/>
      <c r="AD381" s="143"/>
      <c r="AE381" s="142"/>
      <c r="AF381" s="143"/>
    </row>
    <row r="382" spans="1:32" ht="15.75" customHeight="1" x14ac:dyDescent="0.2">
      <c r="A382" s="135"/>
      <c r="B382" s="155"/>
      <c r="C382" s="135"/>
      <c r="D382" s="136"/>
      <c r="E382" s="136"/>
      <c r="F382" s="182"/>
      <c r="G382" s="163"/>
      <c r="H382" s="138"/>
      <c r="I382" s="138"/>
      <c r="J382" s="139"/>
      <c r="K382" s="164"/>
      <c r="L382" s="240"/>
      <c r="M382" s="241"/>
      <c r="N382" s="136"/>
      <c r="O382" s="139"/>
      <c r="P382" s="142"/>
      <c r="Q382" s="142"/>
      <c r="R382" s="143"/>
      <c r="S382" s="142"/>
      <c r="T382" s="142"/>
      <c r="U382" s="142"/>
      <c r="V382" s="142"/>
      <c r="W382" s="142"/>
      <c r="X382" s="142"/>
      <c r="Y382" s="142"/>
      <c r="Z382" s="142"/>
      <c r="AA382" s="142"/>
      <c r="AB382" s="143"/>
      <c r="AC382" s="142"/>
      <c r="AD382" s="143"/>
      <c r="AE382" s="142"/>
      <c r="AF382" s="143"/>
    </row>
    <row r="383" spans="1:32" ht="15.75" customHeight="1" x14ac:dyDescent="0.2">
      <c r="A383" s="135"/>
      <c r="B383" s="155"/>
      <c r="C383" s="135"/>
      <c r="D383" s="136"/>
      <c r="E383" s="136"/>
      <c r="F383" s="182"/>
      <c r="G383" s="163"/>
      <c r="H383" s="138"/>
      <c r="I383" s="138"/>
      <c r="J383" s="139"/>
      <c r="K383" s="164"/>
      <c r="L383" s="240"/>
      <c r="M383" s="241"/>
      <c r="N383" s="136"/>
      <c r="O383" s="139"/>
      <c r="P383" s="142"/>
      <c r="Q383" s="142"/>
      <c r="R383" s="143"/>
      <c r="S383" s="142"/>
      <c r="T383" s="142"/>
      <c r="U383" s="142"/>
      <c r="V383" s="142"/>
      <c r="W383" s="142"/>
      <c r="X383" s="142"/>
      <c r="Y383" s="142"/>
      <c r="Z383" s="142"/>
      <c r="AA383" s="142"/>
      <c r="AB383" s="143"/>
      <c r="AC383" s="142"/>
      <c r="AD383" s="143"/>
      <c r="AE383" s="142"/>
      <c r="AF383" s="143"/>
    </row>
    <row r="384" spans="1:32" ht="15.75" customHeight="1" x14ac:dyDescent="0.2">
      <c r="A384" s="135"/>
      <c r="B384" s="155"/>
      <c r="C384" s="135"/>
      <c r="D384" s="136"/>
      <c r="E384" s="136"/>
      <c r="F384" s="182"/>
      <c r="G384" s="163"/>
      <c r="H384" s="138"/>
      <c r="I384" s="138"/>
      <c r="J384" s="139"/>
      <c r="K384" s="164"/>
      <c r="L384" s="240"/>
      <c r="M384" s="241"/>
      <c r="N384" s="136"/>
      <c r="O384" s="139"/>
      <c r="P384" s="142"/>
      <c r="Q384" s="142"/>
      <c r="R384" s="143"/>
      <c r="S384" s="142"/>
      <c r="T384" s="142"/>
      <c r="U384" s="142"/>
      <c r="V384" s="142"/>
      <c r="W384" s="142"/>
      <c r="X384" s="142"/>
      <c r="Y384" s="142"/>
      <c r="Z384" s="142"/>
      <c r="AA384" s="142"/>
      <c r="AB384" s="143"/>
      <c r="AC384" s="142"/>
      <c r="AD384" s="143"/>
      <c r="AE384" s="142"/>
      <c r="AF384" s="143"/>
    </row>
    <row r="385" spans="1:32" ht="15.75" customHeight="1" x14ac:dyDescent="0.2">
      <c r="A385" s="135"/>
      <c r="B385" s="155"/>
      <c r="C385" s="135"/>
      <c r="D385" s="136"/>
      <c r="E385" s="136"/>
      <c r="F385" s="182"/>
      <c r="G385" s="163"/>
      <c r="H385" s="138"/>
      <c r="I385" s="138"/>
      <c r="J385" s="139"/>
      <c r="K385" s="164"/>
      <c r="L385" s="240"/>
      <c r="M385" s="241"/>
      <c r="N385" s="136"/>
      <c r="O385" s="139"/>
      <c r="P385" s="142"/>
      <c r="Q385" s="142"/>
      <c r="R385" s="143"/>
      <c r="S385" s="142"/>
      <c r="T385" s="142"/>
      <c r="U385" s="142"/>
      <c r="V385" s="142"/>
      <c r="W385" s="142"/>
      <c r="X385" s="142"/>
      <c r="Y385" s="142"/>
      <c r="Z385" s="142"/>
      <c r="AA385" s="142"/>
      <c r="AB385" s="143"/>
      <c r="AC385" s="142"/>
      <c r="AD385" s="143"/>
      <c r="AE385" s="142"/>
      <c r="AF385" s="143"/>
    </row>
    <row r="386" spans="1:32" ht="15.75" customHeight="1" x14ac:dyDescent="0.2">
      <c r="A386" s="135"/>
      <c r="B386" s="155"/>
      <c r="C386" s="135"/>
      <c r="D386" s="136"/>
      <c r="E386" s="136"/>
      <c r="F386" s="182"/>
      <c r="G386" s="163"/>
      <c r="H386" s="138"/>
      <c r="I386" s="138"/>
      <c r="J386" s="139"/>
      <c r="K386" s="164"/>
      <c r="L386" s="240"/>
      <c r="M386" s="241"/>
      <c r="N386" s="136"/>
      <c r="O386" s="139"/>
      <c r="P386" s="142"/>
      <c r="Q386" s="142"/>
      <c r="R386" s="143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3"/>
      <c r="AC386" s="142"/>
      <c r="AD386" s="143"/>
      <c r="AE386" s="142"/>
      <c r="AF386" s="143"/>
    </row>
    <row r="387" spans="1:32" ht="15.75" customHeight="1" x14ac:dyDescent="0.2">
      <c r="A387" s="135"/>
      <c r="B387" s="155"/>
      <c r="C387" s="135"/>
      <c r="D387" s="136"/>
      <c r="E387" s="136"/>
      <c r="F387" s="182"/>
      <c r="G387" s="163"/>
      <c r="H387" s="138"/>
      <c r="I387" s="138"/>
      <c r="J387" s="139"/>
      <c r="K387" s="164"/>
      <c r="L387" s="240"/>
      <c r="M387" s="241"/>
      <c r="N387" s="136"/>
      <c r="O387" s="139"/>
      <c r="P387" s="142"/>
      <c r="Q387" s="142"/>
      <c r="R387" s="143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3"/>
      <c r="AC387" s="142"/>
      <c r="AD387" s="143"/>
      <c r="AE387" s="142"/>
      <c r="AF387" s="143"/>
    </row>
    <row r="388" spans="1:32" ht="15.75" customHeight="1" x14ac:dyDescent="0.2">
      <c r="A388" s="135"/>
      <c r="B388" s="155"/>
      <c r="C388" s="135"/>
      <c r="D388" s="136"/>
      <c r="E388" s="136"/>
      <c r="F388" s="182"/>
      <c r="G388" s="163"/>
      <c r="H388" s="138"/>
      <c r="I388" s="138"/>
      <c r="J388" s="139"/>
      <c r="K388" s="164"/>
      <c r="L388" s="240"/>
      <c r="M388" s="241"/>
      <c r="N388" s="136"/>
      <c r="O388" s="139"/>
      <c r="P388" s="142"/>
      <c r="Q388" s="142"/>
      <c r="R388" s="143"/>
      <c r="S388" s="142"/>
      <c r="T388" s="142"/>
      <c r="U388" s="142"/>
      <c r="V388" s="142"/>
      <c r="W388" s="142"/>
      <c r="X388" s="142"/>
      <c r="Y388" s="142"/>
      <c r="Z388" s="142"/>
      <c r="AA388" s="142"/>
      <c r="AB388" s="143"/>
      <c r="AC388" s="142"/>
      <c r="AD388" s="143"/>
      <c r="AE388" s="142"/>
      <c r="AF388" s="143"/>
    </row>
    <row r="389" spans="1:32" ht="15.75" customHeight="1" x14ac:dyDescent="0.2">
      <c r="A389" s="135"/>
      <c r="B389" s="155"/>
      <c r="C389" s="135"/>
      <c r="D389" s="136"/>
      <c r="E389" s="136"/>
      <c r="F389" s="182"/>
      <c r="G389" s="163"/>
      <c r="H389" s="138"/>
      <c r="I389" s="138"/>
      <c r="J389" s="139"/>
      <c r="K389" s="164"/>
      <c r="L389" s="240"/>
      <c r="M389" s="241"/>
      <c r="N389" s="136"/>
      <c r="O389" s="139"/>
      <c r="P389" s="142"/>
      <c r="Q389" s="142"/>
      <c r="R389" s="143"/>
      <c r="S389" s="142"/>
      <c r="T389" s="142"/>
      <c r="U389" s="142"/>
      <c r="V389" s="142"/>
      <c r="W389" s="142"/>
      <c r="X389" s="142"/>
      <c r="Y389" s="142"/>
      <c r="Z389" s="142"/>
      <c r="AA389" s="142"/>
      <c r="AB389" s="143"/>
      <c r="AC389" s="142"/>
      <c r="AD389" s="143"/>
      <c r="AE389" s="142"/>
      <c r="AF389" s="143"/>
    </row>
    <row r="390" spans="1:32" ht="15.75" customHeight="1" x14ac:dyDescent="0.2">
      <c r="A390" s="135"/>
      <c r="B390" s="155"/>
      <c r="C390" s="135"/>
      <c r="D390" s="136"/>
      <c r="E390" s="136"/>
      <c r="F390" s="182"/>
      <c r="G390" s="163"/>
      <c r="H390" s="138"/>
      <c r="I390" s="138"/>
      <c r="J390" s="139"/>
      <c r="K390" s="164"/>
      <c r="L390" s="240"/>
      <c r="M390" s="241"/>
      <c r="N390" s="136"/>
      <c r="O390" s="139"/>
      <c r="P390" s="142"/>
      <c r="Q390" s="142"/>
      <c r="R390" s="143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3"/>
      <c r="AC390" s="142"/>
      <c r="AD390" s="143"/>
      <c r="AE390" s="142"/>
      <c r="AF390" s="143"/>
    </row>
    <row r="391" spans="1:32" ht="15.75" customHeight="1" x14ac:dyDescent="0.2">
      <c r="A391" s="135"/>
      <c r="B391" s="155"/>
      <c r="C391" s="135"/>
      <c r="D391" s="136"/>
      <c r="E391" s="136"/>
      <c r="F391" s="182"/>
      <c r="G391" s="163"/>
      <c r="H391" s="138"/>
      <c r="I391" s="138"/>
      <c r="J391" s="139"/>
      <c r="K391" s="164"/>
      <c r="L391" s="240"/>
      <c r="M391" s="241"/>
      <c r="N391" s="136"/>
      <c r="O391" s="139"/>
      <c r="P391" s="142"/>
      <c r="Q391" s="142"/>
      <c r="R391" s="143"/>
      <c r="S391" s="142"/>
      <c r="T391" s="142"/>
      <c r="U391" s="142"/>
      <c r="V391" s="142"/>
      <c r="W391" s="142"/>
      <c r="X391" s="142"/>
      <c r="Y391" s="142"/>
      <c r="Z391" s="142"/>
      <c r="AA391" s="142"/>
      <c r="AB391" s="143"/>
      <c r="AC391" s="142"/>
      <c r="AD391" s="143"/>
      <c r="AE391" s="142"/>
      <c r="AF391" s="143"/>
    </row>
    <row r="392" spans="1:32" ht="15.75" customHeight="1" x14ac:dyDescent="0.2">
      <c r="A392" s="135"/>
      <c r="B392" s="155"/>
      <c r="C392" s="135"/>
      <c r="D392" s="136"/>
      <c r="E392" s="136"/>
      <c r="F392" s="182"/>
      <c r="G392" s="163"/>
      <c r="H392" s="138"/>
      <c r="I392" s="138"/>
      <c r="J392" s="139"/>
      <c r="K392" s="164"/>
      <c r="L392" s="240"/>
      <c r="M392" s="241"/>
      <c r="N392" s="136"/>
      <c r="O392" s="139"/>
      <c r="P392" s="142"/>
      <c r="Q392" s="142"/>
      <c r="R392" s="143"/>
      <c r="S392" s="142"/>
      <c r="T392" s="142"/>
      <c r="U392" s="142"/>
      <c r="V392" s="142"/>
      <c r="W392" s="142"/>
      <c r="X392" s="142"/>
      <c r="Y392" s="142"/>
      <c r="Z392" s="142"/>
      <c r="AA392" s="142"/>
      <c r="AB392" s="143"/>
      <c r="AC392" s="142"/>
      <c r="AD392" s="143"/>
      <c r="AE392" s="142"/>
      <c r="AF392" s="143"/>
    </row>
    <row r="393" spans="1:32" ht="15.75" customHeight="1" x14ac:dyDescent="0.2">
      <c r="A393" s="135"/>
      <c r="B393" s="155"/>
      <c r="C393" s="135"/>
      <c r="D393" s="136"/>
      <c r="E393" s="136"/>
      <c r="F393" s="182"/>
      <c r="G393" s="163"/>
      <c r="H393" s="138"/>
      <c r="I393" s="138"/>
      <c r="J393" s="139"/>
      <c r="K393" s="164"/>
      <c r="L393" s="240"/>
      <c r="M393" s="241"/>
      <c r="N393" s="136"/>
      <c r="O393" s="139"/>
      <c r="P393" s="142"/>
      <c r="Q393" s="142"/>
      <c r="R393" s="143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3"/>
      <c r="AC393" s="142"/>
      <c r="AD393" s="143"/>
      <c r="AE393" s="142"/>
      <c r="AF393" s="143"/>
    </row>
    <row r="394" spans="1:32" ht="15.75" customHeight="1" x14ac:dyDescent="0.2">
      <c r="A394" s="135"/>
      <c r="B394" s="155"/>
      <c r="C394" s="135"/>
      <c r="D394" s="136"/>
      <c r="E394" s="136"/>
      <c r="F394" s="182"/>
      <c r="G394" s="163"/>
      <c r="H394" s="138"/>
      <c r="I394" s="138"/>
      <c r="J394" s="139"/>
      <c r="K394" s="164"/>
      <c r="L394" s="240"/>
      <c r="M394" s="241"/>
      <c r="N394" s="136"/>
      <c r="O394" s="139"/>
      <c r="P394" s="142"/>
      <c r="Q394" s="142"/>
      <c r="R394" s="143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3"/>
      <c r="AC394" s="142"/>
      <c r="AD394" s="143"/>
      <c r="AE394" s="142"/>
      <c r="AF394" s="143"/>
    </row>
    <row r="395" spans="1:32" ht="15.75" customHeight="1" x14ac:dyDescent="0.2">
      <c r="A395" s="135"/>
      <c r="B395" s="155"/>
      <c r="C395" s="135"/>
      <c r="D395" s="136"/>
      <c r="E395" s="136"/>
      <c r="F395" s="182"/>
      <c r="G395" s="163"/>
      <c r="H395" s="138"/>
      <c r="I395" s="138"/>
      <c r="J395" s="139"/>
      <c r="K395" s="164"/>
      <c r="L395" s="240"/>
      <c r="M395" s="241"/>
      <c r="N395" s="136"/>
      <c r="O395" s="139"/>
      <c r="P395" s="142"/>
      <c r="Q395" s="142"/>
      <c r="R395" s="143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3"/>
      <c r="AC395" s="142"/>
      <c r="AD395" s="143"/>
      <c r="AE395" s="142"/>
      <c r="AF395" s="143"/>
    </row>
    <row r="396" spans="1:32" ht="15.75" customHeight="1" x14ac:dyDescent="0.2">
      <c r="A396" s="135"/>
      <c r="B396" s="155"/>
      <c r="C396" s="135"/>
      <c r="D396" s="136"/>
      <c r="E396" s="136"/>
      <c r="F396" s="182"/>
      <c r="G396" s="163"/>
      <c r="H396" s="138"/>
      <c r="I396" s="138"/>
      <c r="J396" s="139"/>
      <c r="K396" s="164"/>
      <c r="L396" s="240"/>
      <c r="M396" s="241"/>
      <c r="N396" s="136"/>
      <c r="O396" s="139"/>
      <c r="P396" s="142"/>
      <c r="Q396" s="142"/>
      <c r="R396" s="143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3"/>
      <c r="AC396" s="142"/>
      <c r="AD396" s="143"/>
      <c r="AE396" s="142"/>
      <c r="AF396" s="143"/>
    </row>
    <row r="397" spans="1:32" ht="15.75" customHeight="1" x14ac:dyDescent="0.2">
      <c r="A397" s="135"/>
      <c r="B397" s="155"/>
      <c r="C397" s="135"/>
      <c r="D397" s="136"/>
      <c r="E397" s="136"/>
      <c r="F397" s="182"/>
      <c r="G397" s="163"/>
      <c r="H397" s="138"/>
      <c r="I397" s="138"/>
      <c r="J397" s="139"/>
      <c r="K397" s="164"/>
      <c r="L397" s="240"/>
      <c r="M397" s="241"/>
      <c r="N397" s="136"/>
      <c r="O397" s="139"/>
      <c r="P397" s="142"/>
      <c r="Q397" s="142"/>
      <c r="R397" s="143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3"/>
      <c r="AC397" s="142"/>
      <c r="AD397" s="143"/>
      <c r="AE397" s="142"/>
      <c r="AF397" s="143"/>
    </row>
    <row r="398" spans="1:32" ht="15.75" customHeight="1" x14ac:dyDescent="0.2">
      <c r="A398" s="135"/>
      <c r="B398" s="155"/>
      <c r="C398" s="135"/>
      <c r="D398" s="136"/>
      <c r="E398" s="136"/>
      <c r="F398" s="182"/>
      <c r="G398" s="163"/>
      <c r="H398" s="138"/>
      <c r="I398" s="138"/>
      <c r="J398" s="139"/>
      <c r="K398" s="164"/>
      <c r="L398" s="240"/>
      <c r="M398" s="241"/>
      <c r="N398" s="136"/>
      <c r="O398" s="139"/>
      <c r="P398" s="142"/>
      <c r="Q398" s="142"/>
      <c r="R398" s="143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3"/>
      <c r="AC398" s="142"/>
      <c r="AD398" s="143"/>
      <c r="AE398" s="142"/>
      <c r="AF398" s="143"/>
    </row>
    <row r="399" spans="1:32" ht="15.75" customHeight="1" x14ac:dyDescent="0.2">
      <c r="A399" s="135"/>
      <c r="B399" s="155"/>
      <c r="C399" s="135"/>
      <c r="D399" s="136"/>
      <c r="E399" s="136"/>
      <c r="F399" s="182"/>
      <c r="G399" s="163"/>
      <c r="H399" s="138"/>
      <c r="I399" s="138"/>
      <c r="J399" s="139"/>
      <c r="K399" s="164"/>
      <c r="L399" s="240"/>
      <c r="M399" s="241"/>
      <c r="N399" s="136"/>
      <c r="O399" s="139"/>
      <c r="P399" s="142"/>
      <c r="Q399" s="142"/>
      <c r="R399" s="143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3"/>
      <c r="AC399" s="142"/>
      <c r="AD399" s="143"/>
      <c r="AE399" s="142"/>
      <c r="AF399" s="143"/>
    </row>
    <row r="400" spans="1:32" ht="15.75" customHeight="1" x14ac:dyDescent="0.2">
      <c r="A400" s="135"/>
      <c r="B400" s="155"/>
      <c r="C400" s="135"/>
      <c r="D400" s="136"/>
      <c r="E400" s="136"/>
      <c r="F400" s="182"/>
      <c r="G400" s="163"/>
      <c r="H400" s="138"/>
      <c r="I400" s="138"/>
      <c r="J400" s="139"/>
      <c r="K400" s="164"/>
      <c r="L400" s="240"/>
      <c r="M400" s="241"/>
      <c r="N400" s="136"/>
      <c r="O400" s="139"/>
      <c r="P400" s="142"/>
      <c r="Q400" s="142"/>
      <c r="R400" s="143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3"/>
      <c r="AC400" s="142"/>
      <c r="AD400" s="143"/>
      <c r="AE400" s="142"/>
      <c r="AF400" s="143"/>
    </row>
    <row r="401" spans="1:32" ht="15.75" customHeight="1" x14ac:dyDescent="0.2">
      <c r="A401" s="135"/>
      <c r="B401" s="155"/>
      <c r="C401" s="135"/>
      <c r="D401" s="136"/>
      <c r="E401" s="136"/>
      <c r="F401" s="182"/>
      <c r="G401" s="163"/>
      <c r="H401" s="138"/>
      <c r="I401" s="138"/>
      <c r="J401" s="139"/>
      <c r="K401" s="164"/>
      <c r="L401" s="240"/>
      <c r="M401" s="241"/>
      <c r="N401" s="136"/>
      <c r="O401" s="139"/>
      <c r="P401" s="142"/>
      <c r="Q401" s="142"/>
      <c r="R401" s="143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3"/>
      <c r="AC401" s="142"/>
      <c r="AD401" s="143"/>
      <c r="AE401" s="142"/>
      <c r="AF401" s="143"/>
    </row>
    <row r="402" spans="1:32" ht="15.75" customHeight="1" x14ac:dyDescent="0.2">
      <c r="A402" s="135"/>
      <c r="B402" s="155"/>
      <c r="C402" s="135"/>
      <c r="D402" s="136"/>
      <c r="E402" s="136"/>
      <c r="F402" s="182"/>
      <c r="G402" s="163"/>
      <c r="H402" s="138"/>
      <c r="I402" s="138"/>
      <c r="J402" s="139"/>
      <c r="K402" s="164"/>
      <c r="L402" s="240"/>
      <c r="M402" s="241"/>
      <c r="N402" s="136"/>
      <c r="O402" s="139"/>
      <c r="P402" s="142"/>
      <c r="Q402" s="142"/>
      <c r="R402" s="143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3"/>
      <c r="AC402" s="142"/>
      <c r="AD402" s="143"/>
      <c r="AE402" s="142"/>
      <c r="AF402" s="143"/>
    </row>
    <row r="403" spans="1:32" ht="15.75" customHeight="1" x14ac:dyDescent="0.2">
      <c r="A403" s="135"/>
      <c r="B403" s="155"/>
      <c r="C403" s="135"/>
      <c r="D403" s="136"/>
      <c r="E403" s="136"/>
      <c r="F403" s="182"/>
      <c r="G403" s="163"/>
      <c r="H403" s="138"/>
      <c r="I403" s="138"/>
      <c r="J403" s="139"/>
      <c r="K403" s="164"/>
      <c r="L403" s="240"/>
      <c r="M403" s="241"/>
      <c r="N403" s="136"/>
      <c r="O403" s="139"/>
      <c r="P403" s="142"/>
      <c r="Q403" s="142"/>
      <c r="R403" s="143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3"/>
      <c r="AC403" s="142"/>
      <c r="AD403" s="143"/>
      <c r="AE403" s="142"/>
      <c r="AF403" s="143"/>
    </row>
    <row r="404" spans="1:32" ht="15.75" customHeight="1" x14ac:dyDescent="0.2">
      <c r="A404" s="135"/>
      <c r="B404" s="155"/>
      <c r="C404" s="135"/>
      <c r="D404" s="136"/>
      <c r="E404" s="136"/>
      <c r="F404" s="182"/>
      <c r="G404" s="163"/>
      <c r="H404" s="138"/>
      <c r="I404" s="138"/>
      <c r="J404" s="139"/>
      <c r="K404" s="164"/>
      <c r="L404" s="240"/>
      <c r="M404" s="241"/>
      <c r="N404" s="136"/>
      <c r="O404" s="139"/>
      <c r="P404" s="142"/>
      <c r="Q404" s="142"/>
      <c r="R404" s="143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3"/>
      <c r="AC404" s="142"/>
      <c r="AD404" s="143"/>
      <c r="AE404" s="142"/>
      <c r="AF404" s="143"/>
    </row>
    <row r="405" spans="1:32" ht="15.75" customHeight="1" x14ac:dyDescent="0.2">
      <c r="A405" s="135"/>
      <c r="B405" s="155"/>
      <c r="C405" s="135"/>
      <c r="D405" s="136"/>
      <c r="E405" s="136"/>
      <c r="F405" s="182"/>
      <c r="G405" s="163"/>
      <c r="H405" s="138"/>
      <c r="I405" s="138"/>
      <c r="J405" s="139"/>
      <c r="K405" s="164"/>
      <c r="L405" s="240"/>
      <c r="M405" s="241"/>
      <c r="N405" s="136"/>
      <c r="O405" s="139"/>
      <c r="P405" s="142"/>
      <c r="Q405" s="142"/>
      <c r="R405" s="143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3"/>
      <c r="AC405" s="142"/>
      <c r="AD405" s="143"/>
      <c r="AE405" s="142"/>
      <c r="AF405" s="143"/>
    </row>
    <row r="406" spans="1:32" ht="15.75" customHeight="1" x14ac:dyDescent="0.2">
      <c r="A406" s="135"/>
      <c r="B406" s="155"/>
      <c r="C406" s="135"/>
      <c r="D406" s="136"/>
      <c r="E406" s="136"/>
      <c r="F406" s="182"/>
      <c r="G406" s="163"/>
      <c r="H406" s="138"/>
      <c r="I406" s="138"/>
      <c r="J406" s="139"/>
      <c r="K406" s="164"/>
      <c r="L406" s="240"/>
      <c r="M406" s="241"/>
      <c r="N406" s="136"/>
      <c r="O406" s="139"/>
      <c r="P406" s="142"/>
      <c r="Q406" s="142"/>
      <c r="R406" s="143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3"/>
      <c r="AC406" s="142"/>
      <c r="AD406" s="143"/>
      <c r="AE406" s="142"/>
      <c r="AF406" s="143"/>
    </row>
    <row r="407" spans="1:32" ht="15.75" customHeight="1" x14ac:dyDescent="0.2">
      <c r="A407" s="135"/>
      <c r="B407" s="155"/>
      <c r="C407" s="135"/>
      <c r="D407" s="136"/>
      <c r="E407" s="136"/>
      <c r="F407" s="182"/>
      <c r="G407" s="163"/>
      <c r="H407" s="138"/>
      <c r="I407" s="138"/>
      <c r="J407" s="139"/>
      <c r="K407" s="164"/>
      <c r="L407" s="240"/>
      <c r="M407" s="241"/>
      <c r="N407" s="136"/>
      <c r="O407" s="139"/>
      <c r="P407" s="142"/>
      <c r="Q407" s="142"/>
      <c r="R407" s="143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3"/>
      <c r="AC407" s="142"/>
      <c r="AD407" s="143"/>
      <c r="AE407" s="142"/>
      <c r="AF407" s="143"/>
    </row>
    <row r="408" spans="1:32" ht="15.75" customHeight="1" x14ac:dyDescent="0.2">
      <c r="A408" s="135"/>
      <c r="B408" s="155"/>
      <c r="C408" s="135"/>
      <c r="D408" s="136"/>
      <c r="E408" s="136"/>
      <c r="F408" s="182"/>
      <c r="G408" s="163"/>
      <c r="H408" s="138"/>
      <c r="I408" s="138"/>
      <c r="J408" s="139"/>
      <c r="K408" s="164"/>
      <c r="L408" s="240"/>
      <c r="M408" s="241"/>
      <c r="N408" s="136"/>
      <c r="O408" s="139"/>
      <c r="P408" s="142"/>
      <c r="Q408" s="142"/>
      <c r="R408" s="143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3"/>
      <c r="AC408" s="142"/>
      <c r="AD408" s="143"/>
      <c r="AE408" s="142"/>
      <c r="AF408" s="143"/>
    </row>
    <row r="409" spans="1:32" ht="15.75" customHeight="1" x14ac:dyDescent="0.2">
      <c r="A409" s="135"/>
      <c r="B409" s="155"/>
      <c r="C409" s="135"/>
      <c r="D409" s="136"/>
      <c r="E409" s="136"/>
      <c r="F409" s="182"/>
      <c r="G409" s="163"/>
      <c r="H409" s="138"/>
      <c r="I409" s="138"/>
      <c r="J409" s="139"/>
      <c r="K409" s="164"/>
      <c r="L409" s="240"/>
      <c r="M409" s="241"/>
      <c r="N409" s="136"/>
      <c r="O409" s="139"/>
      <c r="P409" s="142"/>
      <c r="Q409" s="142"/>
      <c r="R409" s="143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3"/>
      <c r="AC409" s="142"/>
      <c r="AD409" s="143"/>
      <c r="AE409" s="142"/>
      <c r="AF409" s="143"/>
    </row>
    <row r="410" spans="1:32" ht="15.75" customHeight="1" x14ac:dyDescent="0.2">
      <c r="A410" s="135"/>
      <c r="B410" s="155"/>
      <c r="C410" s="135"/>
      <c r="D410" s="136"/>
      <c r="E410" s="136"/>
      <c r="F410" s="182"/>
      <c r="G410" s="163"/>
      <c r="H410" s="138"/>
      <c r="I410" s="138"/>
      <c r="J410" s="139"/>
      <c r="K410" s="164"/>
      <c r="L410" s="240"/>
      <c r="M410" s="241"/>
      <c r="N410" s="136"/>
      <c r="O410" s="139"/>
      <c r="P410" s="142"/>
      <c r="Q410" s="142"/>
      <c r="R410" s="143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3"/>
      <c r="AC410" s="142"/>
      <c r="AD410" s="143"/>
      <c r="AE410" s="142"/>
      <c r="AF410" s="143"/>
    </row>
    <row r="411" spans="1:32" ht="15.75" customHeight="1" x14ac:dyDescent="0.2">
      <c r="A411" s="135"/>
      <c r="B411" s="155"/>
      <c r="C411" s="135"/>
      <c r="D411" s="136"/>
      <c r="E411" s="136"/>
      <c r="F411" s="182"/>
      <c r="G411" s="163"/>
      <c r="H411" s="138"/>
      <c r="I411" s="138"/>
      <c r="J411" s="139"/>
      <c r="K411" s="164"/>
      <c r="L411" s="240"/>
      <c r="M411" s="241"/>
      <c r="N411" s="136"/>
      <c r="O411" s="139"/>
      <c r="P411" s="142"/>
      <c r="Q411" s="142"/>
      <c r="R411" s="143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3"/>
      <c r="AC411" s="142"/>
      <c r="AD411" s="143"/>
      <c r="AE411" s="142"/>
      <c r="AF411" s="143"/>
    </row>
    <row r="412" spans="1:32" ht="15.75" customHeight="1" x14ac:dyDescent="0.2">
      <c r="A412" s="135"/>
      <c r="B412" s="155"/>
      <c r="C412" s="135"/>
      <c r="D412" s="136"/>
      <c r="E412" s="136"/>
      <c r="F412" s="182"/>
      <c r="G412" s="163"/>
      <c r="H412" s="138"/>
      <c r="I412" s="138"/>
      <c r="J412" s="139"/>
      <c r="K412" s="164"/>
      <c r="L412" s="240"/>
      <c r="M412" s="241"/>
      <c r="N412" s="136"/>
      <c r="O412" s="139"/>
      <c r="P412" s="142"/>
      <c r="Q412" s="142"/>
      <c r="R412" s="143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3"/>
      <c r="AC412" s="142"/>
      <c r="AD412" s="143"/>
      <c r="AE412" s="142"/>
      <c r="AF412" s="143"/>
    </row>
    <row r="413" spans="1:32" ht="15.75" customHeight="1" x14ac:dyDescent="0.2">
      <c r="A413" s="135"/>
      <c r="B413" s="155"/>
      <c r="C413" s="135"/>
      <c r="D413" s="136"/>
      <c r="E413" s="136"/>
      <c r="F413" s="182"/>
      <c r="G413" s="163"/>
      <c r="H413" s="138"/>
      <c r="I413" s="138"/>
      <c r="J413" s="139"/>
      <c r="K413" s="164"/>
      <c r="L413" s="240"/>
      <c r="M413" s="241"/>
      <c r="N413" s="136"/>
      <c r="O413" s="139"/>
      <c r="P413" s="142"/>
      <c r="Q413" s="142"/>
      <c r="R413" s="143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3"/>
      <c r="AC413" s="142"/>
      <c r="AD413" s="143"/>
      <c r="AE413" s="142"/>
      <c r="AF413" s="143"/>
    </row>
    <row r="414" spans="1:32" ht="15.75" customHeight="1" x14ac:dyDescent="0.2">
      <c r="A414" s="135"/>
      <c r="B414" s="155"/>
      <c r="C414" s="135"/>
      <c r="D414" s="136"/>
      <c r="E414" s="136"/>
      <c r="F414" s="182"/>
      <c r="G414" s="163"/>
      <c r="H414" s="138"/>
      <c r="I414" s="138"/>
      <c r="J414" s="139"/>
      <c r="K414" s="164"/>
      <c r="L414" s="240"/>
      <c r="M414" s="241"/>
      <c r="N414" s="136"/>
      <c r="O414" s="139"/>
      <c r="P414" s="142"/>
      <c r="Q414" s="142"/>
      <c r="R414" s="143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3"/>
      <c r="AC414" s="142"/>
      <c r="AD414" s="143"/>
      <c r="AE414" s="142"/>
      <c r="AF414" s="143"/>
    </row>
    <row r="415" spans="1:32" ht="15.75" customHeight="1" x14ac:dyDescent="0.2">
      <c r="A415" s="135"/>
      <c r="B415" s="155"/>
      <c r="C415" s="135"/>
      <c r="D415" s="136"/>
      <c r="E415" s="136"/>
      <c r="F415" s="182"/>
      <c r="G415" s="163"/>
      <c r="H415" s="138"/>
      <c r="I415" s="138"/>
      <c r="J415" s="139"/>
      <c r="K415" s="164"/>
      <c r="L415" s="240"/>
      <c r="M415" s="241"/>
      <c r="N415" s="136"/>
      <c r="O415" s="139"/>
      <c r="P415" s="142"/>
      <c r="Q415" s="142"/>
      <c r="R415" s="143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3"/>
      <c r="AC415" s="142"/>
      <c r="AD415" s="143"/>
      <c r="AE415" s="142"/>
      <c r="AF415" s="143"/>
    </row>
    <row r="416" spans="1:32" ht="15.75" customHeight="1" x14ac:dyDescent="0.2">
      <c r="A416" s="135"/>
      <c r="B416" s="155"/>
      <c r="C416" s="135"/>
      <c r="D416" s="136"/>
      <c r="E416" s="136"/>
      <c r="F416" s="182"/>
      <c r="G416" s="163"/>
      <c r="H416" s="138"/>
      <c r="I416" s="138"/>
      <c r="J416" s="139"/>
      <c r="K416" s="164"/>
      <c r="L416" s="240"/>
      <c r="M416" s="241"/>
      <c r="N416" s="136"/>
      <c r="O416" s="139"/>
      <c r="P416" s="142"/>
      <c r="Q416" s="142"/>
      <c r="R416" s="143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3"/>
      <c r="AC416" s="142"/>
      <c r="AD416" s="143"/>
      <c r="AE416" s="142"/>
      <c r="AF416" s="143"/>
    </row>
    <row r="417" spans="1:32" ht="15.75" customHeight="1" x14ac:dyDescent="0.2">
      <c r="A417" s="135"/>
      <c r="B417" s="155"/>
      <c r="C417" s="135"/>
      <c r="D417" s="136"/>
      <c r="E417" s="136"/>
      <c r="F417" s="182"/>
      <c r="G417" s="163"/>
      <c r="H417" s="138"/>
      <c r="I417" s="138"/>
      <c r="J417" s="139"/>
      <c r="K417" s="164"/>
      <c r="L417" s="240"/>
      <c r="M417" s="241"/>
      <c r="N417" s="136"/>
      <c r="O417" s="139"/>
      <c r="P417" s="142"/>
      <c r="Q417" s="142"/>
      <c r="R417" s="143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3"/>
      <c r="AC417" s="142"/>
      <c r="AD417" s="143"/>
      <c r="AE417" s="142"/>
      <c r="AF417" s="143"/>
    </row>
    <row r="418" spans="1:32" ht="15.75" customHeight="1" x14ac:dyDescent="0.2">
      <c r="A418" s="135"/>
      <c r="B418" s="155"/>
      <c r="C418" s="135"/>
      <c r="D418" s="136"/>
      <c r="E418" s="136"/>
      <c r="F418" s="182"/>
      <c r="G418" s="163"/>
      <c r="H418" s="138"/>
      <c r="I418" s="138"/>
      <c r="J418" s="139"/>
      <c r="K418" s="164"/>
      <c r="L418" s="240"/>
      <c r="M418" s="241"/>
      <c r="N418" s="136"/>
      <c r="O418" s="139"/>
      <c r="P418" s="142"/>
      <c r="Q418" s="142"/>
      <c r="R418" s="143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3"/>
      <c r="AC418" s="142"/>
      <c r="AD418" s="143"/>
      <c r="AE418" s="142"/>
      <c r="AF418" s="143"/>
    </row>
    <row r="419" spans="1:32" ht="15.75" customHeight="1" x14ac:dyDescent="0.2">
      <c r="A419" s="135"/>
      <c r="B419" s="155"/>
      <c r="C419" s="135"/>
      <c r="D419" s="136"/>
      <c r="E419" s="136"/>
      <c r="F419" s="182"/>
      <c r="G419" s="163"/>
      <c r="H419" s="138"/>
      <c r="I419" s="138"/>
      <c r="J419" s="139"/>
      <c r="K419" s="164"/>
      <c r="L419" s="240"/>
      <c r="M419" s="241"/>
      <c r="N419" s="136"/>
      <c r="O419" s="139"/>
      <c r="P419" s="142"/>
      <c r="Q419" s="142"/>
      <c r="R419" s="143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3"/>
      <c r="AC419" s="142"/>
      <c r="AD419" s="143"/>
      <c r="AE419" s="142"/>
      <c r="AF419" s="143"/>
    </row>
    <row r="420" spans="1:32" ht="15.75" customHeight="1" x14ac:dyDescent="0.2">
      <c r="A420" s="135"/>
      <c r="B420" s="155"/>
      <c r="C420" s="135"/>
      <c r="D420" s="136"/>
      <c r="E420" s="136"/>
      <c r="F420" s="182"/>
      <c r="G420" s="163"/>
      <c r="H420" s="138"/>
      <c r="I420" s="138"/>
      <c r="J420" s="139"/>
      <c r="K420" s="164"/>
      <c r="L420" s="240"/>
      <c r="M420" s="241"/>
      <c r="N420" s="136"/>
      <c r="O420" s="139"/>
      <c r="P420" s="142"/>
      <c r="Q420" s="142"/>
      <c r="R420" s="143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3"/>
      <c r="AC420" s="142"/>
      <c r="AD420" s="143"/>
      <c r="AE420" s="142"/>
      <c r="AF420" s="143"/>
    </row>
    <row r="421" spans="1:32" ht="15.75" customHeight="1" x14ac:dyDescent="0.2">
      <c r="A421" s="135"/>
      <c r="B421" s="155"/>
      <c r="C421" s="135"/>
      <c r="D421" s="136"/>
      <c r="E421" s="136"/>
      <c r="F421" s="182"/>
      <c r="G421" s="163"/>
      <c r="H421" s="138"/>
      <c r="I421" s="138"/>
      <c r="J421" s="139"/>
      <c r="K421" s="164"/>
      <c r="L421" s="240"/>
      <c r="M421" s="241"/>
      <c r="N421" s="136"/>
      <c r="O421" s="139"/>
      <c r="P421" s="142"/>
      <c r="Q421" s="142"/>
      <c r="R421" s="143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3"/>
      <c r="AC421" s="142"/>
      <c r="AD421" s="143"/>
      <c r="AE421" s="142"/>
      <c r="AF421" s="143"/>
    </row>
    <row r="422" spans="1:32" ht="15.75" customHeight="1" x14ac:dyDescent="0.2">
      <c r="A422" s="135"/>
      <c r="B422" s="155"/>
      <c r="C422" s="135"/>
      <c r="D422" s="136"/>
      <c r="E422" s="136"/>
      <c r="F422" s="182"/>
      <c r="G422" s="163"/>
      <c r="H422" s="138"/>
      <c r="I422" s="138"/>
      <c r="J422" s="139"/>
      <c r="K422" s="164"/>
      <c r="L422" s="240"/>
      <c r="M422" s="241"/>
      <c r="N422" s="136"/>
      <c r="O422" s="139"/>
      <c r="P422" s="142"/>
      <c r="Q422" s="142"/>
      <c r="R422" s="143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3"/>
      <c r="AC422" s="142"/>
      <c r="AD422" s="143"/>
      <c r="AE422" s="142"/>
      <c r="AF422" s="143"/>
    </row>
    <row r="423" spans="1:32" ht="15.75" customHeight="1" x14ac:dyDescent="0.2">
      <c r="A423" s="135"/>
      <c r="B423" s="155"/>
      <c r="C423" s="135"/>
      <c r="D423" s="136"/>
      <c r="E423" s="136"/>
      <c r="F423" s="182"/>
      <c r="G423" s="163"/>
      <c r="H423" s="138"/>
      <c r="I423" s="138"/>
      <c r="J423" s="139"/>
      <c r="K423" s="164"/>
      <c r="L423" s="240"/>
      <c r="M423" s="241"/>
      <c r="N423" s="136"/>
      <c r="O423" s="139"/>
      <c r="P423" s="142"/>
      <c r="Q423" s="142"/>
      <c r="R423" s="143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3"/>
      <c r="AC423" s="142"/>
      <c r="AD423" s="143"/>
      <c r="AE423" s="142"/>
      <c r="AF423" s="143"/>
    </row>
    <row r="424" spans="1:32" ht="15.75" customHeight="1" x14ac:dyDescent="0.2">
      <c r="A424" s="135"/>
      <c r="B424" s="155"/>
      <c r="C424" s="135"/>
      <c r="D424" s="136"/>
      <c r="E424" s="136"/>
      <c r="F424" s="182"/>
      <c r="G424" s="163"/>
      <c r="H424" s="138"/>
      <c r="I424" s="138"/>
      <c r="J424" s="139"/>
      <c r="K424" s="164"/>
      <c r="L424" s="240"/>
      <c r="M424" s="241"/>
      <c r="N424" s="136"/>
      <c r="O424" s="139"/>
      <c r="P424" s="142"/>
      <c r="Q424" s="142"/>
      <c r="R424" s="143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3"/>
      <c r="AC424" s="142"/>
      <c r="AD424" s="143"/>
      <c r="AE424" s="142"/>
      <c r="AF424" s="143"/>
    </row>
    <row r="425" spans="1:32" ht="15.75" customHeight="1" x14ac:dyDescent="0.2">
      <c r="A425" s="135"/>
      <c r="B425" s="155"/>
      <c r="C425" s="135"/>
      <c r="D425" s="136"/>
      <c r="E425" s="136"/>
      <c r="F425" s="182"/>
      <c r="G425" s="163"/>
      <c r="H425" s="138"/>
      <c r="I425" s="138"/>
      <c r="J425" s="139"/>
      <c r="K425" s="164"/>
      <c r="L425" s="240"/>
      <c r="M425" s="241"/>
      <c r="N425" s="136"/>
      <c r="O425" s="139"/>
      <c r="P425" s="142"/>
      <c r="Q425" s="142"/>
      <c r="R425" s="143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3"/>
      <c r="AC425" s="142"/>
      <c r="AD425" s="143"/>
      <c r="AE425" s="142"/>
      <c r="AF425" s="143"/>
    </row>
    <row r="426" spans="1:32" ht="15.75" customHeight="1" x14ac:dyDescent="0.2">
      <c r="A426" s="135"/>
      <c r="B426" s="155"/>
      <c r="C426" s="135"/>
      <c r="D426" s="136"/>
      <c r="E426" s="136"/>
      <c r="F426" s="182"/>
      <c r="G426" s="163"/>
      <c r="H426" s="138"/>
      <c r="I426" s="138"/>
      <c r="J426" s="139"/>
      <c r="K426" s="164"/>
      <c r="L426" s="240"/>
      <c r="M426" s="241"/>
      <c r="N426" s="136"/>
      <c r="O426" s="139"/>
      <c r="P426" s="142"/>
      <c r="Q426" s="142"/>
      <c r="R426" s="143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3"/>
      <c r="AC426" s="142"/>
      <c r="AD426" s="143"/>
      <c r="AE426" s="142"/>
      <c r="AF426" s="143"/>
    </row>
    <row r="427" spans="1:32" ht="15.75" customHeight="1" x14ac:dyDescent="0.2">
      <c r="A427" s="135"/>
      <c r="B427" s="155"/>
      <c r="C427" s="135"/>
      <c r="D427" s="136"/>
      <c r="E427" s="136"/>
      <c r="F427" s="182"/>
      <c r="G427" s="163"/>
      <c r="H427" s="138"/>
      <c r="I427" s="138"/>
      <c r="J427" s="139"/>
      <c r="K427" s="164"/>
      <c r="L427" s="240"/>
      <c r="M427" s="241"/>
      <c r="N427" s="136"/>
      <c r="O427" s="139"/>
      <c r="P427" s="142"/>
      <c r="Q427" s="142"/>
      <c r="R427" s="143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3"/>
      <c r="AC427" s="142"/>
      <c r="AD427" s="143"/>
      <c r="AE427" s="142"/>
      <c r="AF427" s="143"/>
    </row>
    <row r="428" spans="1:32" ht="15.75" customHeight="1" x14ac:dyDescent="0.2">
      <c r="A428" s="135"/>
      <c r="B428" s="155"/>
      <c r="C428" s="135"/>
      <c r="D428" s="136"/>
      <c r="E428" s="136"/>
      <c r="F428" s="182"/>
      <c r="G428" s="163"/>
      <c r="H428" s="138"/>
      <c r="I428" s="138"/>
      <c r="J428" s="139"/>
      <c r="K428" s="164"/>
      <c r="L428" s="240"/>
      <c r="M428" s="241"/>
      <c r="N428" s="136"/>
      <c r="O428" s="139"/>
      <c r="P428" s="142"/>
      <c r="Q428" s="142"/>
      <c r="R428" s="143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3"/>
      <c r="AC428" s="142"/>
      <c r="AD428" s="143"/>
      <c r="AE428" s="142"/>
      <c r="AF428" s="143"/>
    </row>
    <row r="429" spans="1:32" ht="15.75" customHeight="1" x14ac:dyDescent="0.2">
      <c r="A429" s="135"/>
      <c r="B429" s="155"/>
      <c r="C429" s="135"/>
      <c r="D429" s="136"/>
      <c r="E429" s="136"/>
      <c r="F429" s="182"/>
      <c r="G429" s="163"/>
      <c r="H429" s="138"/>
      <c r="I429" s="138"/>
      <c r="J429" s="139"/>
      <c r="K429" s="164"/>
      <c r="L429" s="240"/>
      <c r="M429" s="241"/>
      <c r="N429" s="136"/>
      <c r="O429" s="139"/>
      <c r="P429" s="142"/>
      <c r="Q429" s="142"/>
      <c r="R429" s="143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3"/>
      <c r="AC429" s="142"/>
      <c r="AD429" s="143"/>
      <c r="AE429" s="142"/>
      <c r="AF429" s="143"/>
    </row>
    <row r="430" spans="1:32" ht="15.75" customHeight="1" x14ac:dyDescent="0.2">
      <c r="A430" s="135"/>
      <c r="B430" s="155"/>
      <c r="C430" s="135"/>
      <c r="D430" s="136"/>
      <c r="E430" s="136"/>
      <c r="F430" s="182"/>
      <c r="G430" s="163"/>
      <c r="H430" s="138"/>
      <c r="I430" s="138"/>
      <c r="J430" s="139"/>
      <c r="K430" s="164"/>
      <c r="L430" s="240"/>
      <c r="M430" s="241"/>
      <c r="N430" s="136"/>
      <c r="O430" s="139"/>
      <c r="P430" s="142"/>
      <c r="Q430" s="142"/>
      <c r="R430" s="143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3"/>
      <c r="AC430" s="142"/>
      <c r="AD430" s="143"/>
      <c r="AE430" s="142"/>
      <c r="AF430" s="143"/>
    </row>
    <row r="431" spans="1:32" ht="15.75" customHeight="1" x14ac:dyDescent="0.2">
      <c r="A431" s="135"/>
      <c r="B431" s="155"/>
      <c r="C431" s="135"/>
      <c r="D431" s="136"/>
      <c r="E431" s="136"/>
      <c r="F431" s="182"/>
      <c r="G431" s="163"/>
      <c r="H431" s="138"/>
      <c r="I431" s="138"/>
      <c r="J431" s="139"/>
      <c r="K431" s="164"/>
      <c r="L431" s="240"/>
      <c r="M431" s="241"/>
      <c r="N431" s="136"/>
      <c r="O431" s="139"/>
      <c r="P431" s="142"/>
      <c r="Q431" s="142"/>
      <c r="R431" s="143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3"/>
      <c r="AC431" s="142"/>
      <c r="AD431" s="143"/>
      <c r="AE431" s="142"/>
      <c r="AF431" s="143"/>
    </row>
    <row r="432" spans="1:32" ht="15.75" customHeight="1" x14ac:dyDescent="0.2">
      <c r="A432" s="135"/>
      <c r="B432" s="155"/>
      <c r="C432" s="135"/>
      <c r="D432" s="136"/>
      <c r="E432" s="136"/>
      <c r="F432" s="182"/>
      <c r="G432" s="163"/>
      <c r="H432" s="138"/>
      <c r="I432" s="138"/>
      <c r="J432" s="139"/>
      <c r="K432" s="164"/>
      <c r="L432" s="240"/>
      <c r="M432" s="241"/>
      <c r="N432" s="136"/>
      <c r="O432" s="139"/>
      <c r="P432" s="142"/>
      <c r="Q432" s="142"/>
      <c r="R432" s="143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3"/>
      <c r="AC432" s="142"/>
      <c r="AD432" s="143"/>
      <c r="AE432" s="142"/>
      <c r="AF432" s="143"/>
    </row>
    <row r="433" spans="1:32" ht="15.75" customHeight="1" x14ac:dyDescent="0.2">
      <c r="A433" s="135"/>
      <c r="B433" s="155"/>
      <c r="C433" s="135"/>
      <c r="D433" s="136"/>
      <c r="E433" s="136"/>
      <c r="F433" s="182"/>
      <c r="G433" s="163"/>
      <c r="H433" s="138"/>
      <c r="I433" s="138"/>
      <c r="J433" s="139"/>
      <c r="K433" s="164"/>
      <c r="L433" s="240"/>
      <c r="M433" s="241"/>
      <c r="N433" s="136"/>
      <c r="O433" s="139"/>
      <c r="P433" s="142"/>
      <c r="Q433" s="142"/>
      <c r="R433" s="143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3"/>
      <c r="AC433" s="142"/>
      <c r="AD433" s="143"/>
      <c r="AE433" s="142"/>
      <c r="AF433" s="143"/>
    </row>
    <row r="434" spans="1:32" ht="15.75" customHeight="1" x14ac:dyDescent="0.2">
      <c r="A434" s="135"/>
      <c r="B434" s="155"/>
      <c r="C434" s="135"/>
      <c r="D434" s="136"/>
      <c r="E434" s="136"/>
      <c r="F434" s="182"/>
      <c r="G434" s="163"/>
      <c r="H434" s="138"/>
      <c r="I434" s="138"/>
      <c r="J434" s="139"/>
      <c r="K434" s="164"/>
      <c r="L434" s="240"/>
      <c r="M434" s="241"/>
      <c r="N434" s="136"/>
      <c r="O434" s="139"/>
      <c r="P434" s="142"/>
      <c r="Q434" s="142"/>
      <c r="R434" s="143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3"/>
      <c r="AC434" s="142"/>
      <c r="AD434" s="143"/>
      <c r="AE434" s="142"/>
      <c r="AF434" s="143"/>
    </row>
    <row r="435" spans="1:32" ht="15.75" customHeight="1" x14ac:dyDescent="0.2">
      <c r="A435" s="135"/>
      <c r="B435" s="155"/>
      <c r="C435" s="135"/>
      <c r="D435" s="136"/>
      <c r="E435" s="136"/>
      <c r="F435" s="182"/>
      <c r="G435" s="163"/>
      <c r="H435" s="138"/>
      <c r="I435" s="138"/>
      <c r="J435" s="139"/>
      <c r="K435" s="164"/>
      <c r="L435" s="240"/>
      <c r="M435" s="241"/>
      <c r="N435" s="136"/>
      <c r="O435" s="139"/>
      <c r="P435" s="142"/>
      <c r="Q435" s="142"/>
      <c r="R435" s="143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3"/>
      <c r="AC435" s="142"/>
      <c r="AD435" s="143"/>
      <c r="AE435" s="142"/>
      <c r="AF435" s="143"/>
    </row>
    <row r="436" spans="1:32" ht="15.75" customHeight="1" x14ac:dyDescent="0.2">
      <c r="A436" s="135"/>
      <c r="B436" s="155"/>
      <c r="C436" s="135"/>
      <c r="D436" s="136"/>
      <c r="E436" s="136"/>
      <c r="F436" s="182"/>
      <c r="G436" s="163"/>
      <c r="H436" s="138"/>
      <c r="I436" s="138"/>
      <c r="J436" s="139"/>
      <c r="K436" s="164"/>
      <c r="L436" s="240"/>
      <c r="M436" s="241"/>
      <c r="N436" s="136"/>
      <c r="O436" s="139"/>
      <c r="P436" s="142"/>
      <c r="Q436" s="142"/>
      <c r="R436" s="143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3"/>
      <c r="AC436" s="142"/>
      <c r="AD436" s="143"/>
      <c r="AE436" s="142"/>
      <c r="AF436" s="143"/>
    </row>
    <row r="437" spans="1:32" ht="15.75" customHeight="1" x14ac:dyDescent="0.2">
      <c r="A437" s="135"/>
      <c r="B437" s="155"/>
      <c r="C437" s="135"/>
      <c r="D437" s="136"/>
      <c r="E437" s="136"/>
      <c r="F437" s="182"/>
      <c r="G437" s="163"/>
      <c r="H437" s="138"/>
      <c r="I437" s="138"/>
      <c r="J437" s="139"/>
      <c r="K437" s="164"/>
      <c r="L437" s="240"/>
      <c r="M437" s="241"/>
      <c r="N437" s="136"/>
      <c r="O437" s="139"/>
      <c r="P437" s="142"/>
      <c r="Q437" s="142"/>
      <c r="R437" s="143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3"/>
      <c r="AC437" s="142"/>
      <c r="AD437" s="143"/>
      <c r="AE437" s="142"/>
      <c r="AF437" s="143"/>
    </row>
    <row r="438" spans="1:32" ht="15.75" customHeight="1" x14ac:dyDescent="0.2">
      <c r="A438" s="135"/>
      <c r="B438" s="155"/>
      <c r="C438" s="135"/>
      <c r="D438" s="136"/>
      <c r="E438" s="136"/>
      <c r="F438" s="182"/>
      <c r="G438" s="163"/>
      <c r="H438" s="138"/>
      <c r="I438" s="138"/>
      <c r="J438" s="139"/>
      <c r="K438" s="164"/>
      <c r="L438" s="240"/>
      <c r="M438" s="241"/>
      <c r="N438" s="136"/>
      <c r="O438" s="139"/>
      <c r="P438" s="142"/>
      <c r="Q438" s="142"/>
      <c r="R438" s="143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3"/>
      <c r="AC438" s="142"/>
      <c r="AD438" s="143"/>
      <c r="AE438" s="142"/>
      <c r="AF438" s="143"/>
    </row>
    <row r="439" spans="1:32" ht="15.75" customHeight="1" x14ac:dyDescent="0.2">
      <c r="A439" s="135"/>
      <c r="B439" s="155"/>
      <c r="C439" s="135"/>
      <c r="D439" s="136"/>
      <c r="E439" s="136"/>
      <c r="F439" s="182"/>
      <c r="G439" s="163"/>
      <c r="H439" s="138"/>
      <c r="I439" s="138"/>
      <c r="J439" s="139"/>
      <c r="K439" s="164"/>
      <c r="L439" s="240"/>
      <c r="M439" s="241"/>
      <c r="N439" s="136"/>
      <c r="O439" s="139"/>
      <c r="P439" s="142"/>
      <c r="Q439" s="142"/>
      <c r="R439" s="143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3"/>
      <c r="AC439" s="142"/>
      <c r="AD439" s="143"/>
      <c r="AE439" s="142"/>
      <c r="AF439" s="143"/>
    </row>
    <row r="440" spans="1:32" ht="15.75" customHeight="1" x14ac:dyDescent="0.2">
      <c r="A440" s="135"/>
      <c r="B440" s="155"/>
      <c r="C440" s="135"/>
      <c r="D440" s="136"/>
      <c r="E440" s="136"/>
      <c r="F440" s="182"/>
      <c r="G440" s="163"/>
      <c r="H440" s="138"/>
      <c r="I440" s="138"/>
      <c r="J440" s="139"/>
      <c r="K440" s="164"/>
      <c r="L440" s="240"/>
      <c r="M440" s="241"/>
      <c r="N440" s="136"/>
      <c r="O440" s="139"/>
      <c r="P440" s="142"/>
      <c r="Q440" s="142"/>
      <c r="R440" s="143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3"/>
      <c r="AC440" s="142"/>
      <c r="AD440" s="143"/>
      <c r="AE440" s="142"/>
      <c r="AF440" s="143"/>
    </row>
    <row r="441" spans="1:32" ht="15.75" customHeight="1" x14ac:dyDescent="0.2">
      <c r="A441" s="135"/>
      <c r="B441" s="155"/>
      <c r="C441" s="135"/>
      <c r="D441" s="136"/>
      <c r="E441" s="136"/>
      <c r="F441" s="182"/>
      <c r="G441" s="163"/>
      <c r="H441" s="138"/>
      <c r="I441" s="138"/>
      <c r="J441" s="139"/>
      <c r="K441" s="164"/>
      <c r="L441" s="240"/>
      <c r="M441" s="241"/>
      <c r="N441" s="136"/>
      <c r="O441" s="139"/>
      <c r="P441" s="142"/>
      <c r="Q441" s="142"/>
      <c r="R441" s="143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3"/>
      <c r="AC441" s="142"/>
      <c r="AD441" s="143"/>
      <c r="AE441" s="142"/>
      <c r="AF441" s="143"/>
    </row>
    <row r="442" spans="1:32" ht="15.75" customHeight="1" x14ac:dyDescent="0.2">
      <c r="A442" s="135"/>
      <c r="B442" s="155"/>
      <c r="C442" s="135"/>
      <c r="D442" s="136"/>
      <c r="E442" s="136"/>
      <c r="F442" s="182"/>
      <c r="G442" s="163"/>
      <c r="H442" s="138"/>
      <c r="I442" s="138"/>
      <c r="J442" s="139"/>
      <c r="K442" s="164"/>
      <c r="L442" s="240"/>
      <c r="M442" s="241"/>
      <c r="N442" s="136"/>
      <c r="O442" s="139"/>
      <c r="P442" s="142"/>
      <c r="Q442" s="142"/>
      <c r="R442" s="143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3"/>
      <c r="AC442" s="142"/>
      <c r="AD442" s="143"/>
      <c r="AE442" s="142"/>
      <c r="AF442" s="143"/>
    </row>
    <row r="443" spans="1:32" ht="15.75" customHeight="1" x14ac:dyDescent="0.2">
      <c r="A443" s="135"/>
      <c r="B443" s="155"/>
      <c r="C443" s="135"/>
      <c r="D443" s="136"/>
      <c r="E443" s="136"/>
      <c r="F443" s="182"/>
      <c r="G443" s="163"/>
      <c r="H443" s="138"/>
      <c r="I443" s="138"/>
      <c r="J443" s="139"/>
      <c r="K443" s="164"/>
      <c r="L443" s="240"/>
      <c r="M443" s="241"/>
      <c r="N443" s="136"/>
      <c r="O443" s="139"/>
      <c r="P443" s="142"/>
      <c r="Q443" s="142"/>
      <c r="R443" s="143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3"/>
      <c r="AC443" s="142"/>
      <c r="AD443" s="143"/>
      <c r="AE443" s="142"/>
      <c r="AF443" s="143"/>
    </row>
    <row r="444" spans="1:32" ht="15.75" customHeight="1" x14ac:dyDescent="0.2">
      <c r="A444" s="135"/>
      <c r="B444" s="155"/>
      <c r="C444" s="135"/>
      <c r="D444" s="136"/>
      <c r="E444" s="136"/>
      <c r="F444" s="182"/>
      <c r="G444" s="163"/>
      <c r="H444" s="138"/>
      <c r="I444" s="138"/>
      <c r="J444" s="139"/>
      <c r="K444" s="164"/>
      <c r="L444" s="240"/>
      <c r="M444" s="241"/>
      <c r="N444" s="136"/>
      <c r="O444" s="139"/>
      <c r="P444" s="142"/>
      <c r="Q444" s="142"/>
      <c r="R444" s="143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3"/>
      <c r="AC444" s="142"/>
      <c r="AD444" s="143"/>
      <c r="AE444" s="142"/>
      <c r="AF444" s="143"/>
    </row>
    <row r="445" spans="1:32" ht="15.75" customHeight="1" x14ac:dyDescent="0.2">
      <c r="A445" s="135"/>
      <c r="B445" s="155"/>
      <c r="C445" s="135"/>
      <c r="D445" s="136"/>
      <c r="E445" s="136"/>
      <c r="F445" s="182"/>
      <c r="G445" s="163"/>
      <c r="H445" s="138"/>
      <c r="I445" s="138"/>
      <c r="J445" s="139"/>
      <c r="K445" s="164"/>
      <c r="L445" s="240"/>
      <c r="M445" s="241"/>
      <c r="N445" s="136"/>
      <c r="O445" s="139"/>
      <c r="P445" s="142"/>
      <c r="Q445" s="142"/>
      <c r="R445" s="143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3"/>
      <c r="AC445" s="142"/>
      <c r="AD445" s="143"/>
      <c r="AE445" s="142"/>
      <c r="AF445" s="143"/>
    </row>
    <row r="446" spans="1:32" ht="15.75" customHeight="1" x14ac:dyDescent="0.2">
      <c r="A446" s="135"/>
      <c r="B446" s="155"/>
      <c r="C446" s="135"/>
      <c r="D446" s="136"/>
      <c r="E446" s="136"/>
      <c r="F446" s="182"/>
      <c r="G446" s="163"/>
      <c r="H446" s="138"/>
      <c r="I446" s="138"/>
      <c r="J446" s="139"/>
      <c r="K446" s="164"/>
      <c r="L446" s="240"/>
      <c r="M446" s="241"/>
      <c r="N446" s="136"/>
      <c r="O446" s="139"/>
      <c r="P446" s="142"/>
      <c r="Q446" s="142"/>
      <c r="R446" s="143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3"/>
      <c r="AC446" s="142"/>
      <c r="AD446" s="143"/>
      <c r="AE446" s="142"/>
      <c r="AF446" s="143"/>
    </row>
    <row r="447" spans="1:32" ht="15.75" customHeight="1" x14ac:dyDescent="0.2">
      <c r="A447" s="135"/>
      <c r="B447" s="155"/>
      <c r="C447" s="135"/>
      <c r="D447" s="136"/>
      <c r="E447" s="136"/>
      <c r="F447" s="182"/>
      <c r="G447" s="163"/>
      <c r="H447" s="138"/>
      <c r="I447" s="138"/>
      <c r="J447" s="139"/>
      <c r="K447" s="164"/>
      <c r="L447" s="240"/>
      <c r="M447" s="241"/>
      <c r="N447" s="136"/>
      <c r="O447" s="139"/>
      <c r="P447" s="142"/>
      <c r="Q447" s="142"/>
      <c r="R447" s="143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3"/>
      <c r="AC447" s="142"/>
      <c r="AD447" s="143"/>
      <c r="AE447" s="142"/>
      <c r="AF447" s="143"/>
    </row>
    <row r="448" spans="1:32" ht="15.75" customHeight="1" x14ac:dyDescent="0.2">
      <c r="A448" s="135"/>
      <c r="B448" s="155"/>
      <c r="C448" s="135"/>
      <c r="D448" s="136"/>
      <c r="E448" s="136"/>
      <c r="F448" s="182"/>
      <c r="G448" s="163"/>
      <c r="H448" s="138"/>
      <c r="I448" s="138"/>
      <c r="J448" s="139"/>
      <c r="K448" s="164"/>
      <c r="L448" s="240"/>
      <c r="M448" s="241"/>
      <c r="N448" s="136"/>
      <c r="O448" s="139"/>
      <c r="P448" s="142"/>
      <c r="Q448" s="142"/>
      <c r="R448" s="143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3"/>
      <c r="AC448" s="142"/>
      <c r="AD448" s="143"/>
      <c r="AE448" s="142"/>
      <c r="AF448" s="143"/>
    </row>
    <row r="449" spans="1:32" ht="15.75" customHeight="1" x14ac:dyDescent="0.2">
      <c r="A449" s="135"/>
      <c r="B449" s="155"/>
      <c r="C449" s="135"/>
      <c r="D449" s="136"/>
      <c r="E449" s="136"/>
      <c r="F449" s="182"/>
      <c r="G449" s="163"/>
      <c r="H449" s="138"/>
      <c r="I449" s="138"/>
      <c r="J449" s="139"/>
      <c r="K449" s="164"/>
      <c r="L449" s="240"/>
      <c r="M449" s="241"/>
      <c r="N449" s="136"/>
      <c r="O449" s="139"/>
      <c r="P449" s="142"/>
      <c r="Q449" s="142"/>
      <c r="R449" s="143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3"/>
      <c r="AC449" s="142"/>
      <c r="AD449" s="143"/>
      <c r="AE449" s="142"/>
      <c r="AF449" s="143"/>
    </row>
    <row r="450" spans="1:32" ht="15.75" customHeight="1" x14ac:dyDescent="0.2">
      <c r="A450" s="135"/>
      <c r="B450" s="155"/>
      <c r="C450" s="135"/>
      <c r="D450" s="136"/>
      <c r="E450" s="136"/>
      <c r="F450" s="182"/>
      <c r="G450" s="163"/>
      <c r="H450" s="138"/>
      <c r="I450" s="138"/>
      <c r="J450" s="139"/>
      <c r="K450" s="164"/>
      <c r="L450" s="240"/>
      <c r="M450" s="241"/>
      <c r="N450" s="136"/>
      <c r="O450" s="139"/>
      <c r="P450" s="142"/>
      <c r="Q450" s="142"/>
      <c r="R450" s="143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3"/>
      <c r="AC450" s="142"/>
      <c r="AD450" s="143"/>
      <c r="AE450" s="142"/>
      <c r="AF450" s="143"/>
    </row>
    <row r="451" spans="1:32" ht="15.75" customHeight="1" x14ac:dyDescent="0.2">
      <c r="A451" s="135"/>
      <c r="B451" s="155"/>
      <c r="C451" s="135"/>
      <c r="D451" s="136"/>
      <c r="E451" s="136"/>
      <c r="F451" s="182"/>
      <c r="G451" s="163"/>
      <c r="H451" s="138"/>
      <c r="I451" s="138"/>
      <c r="J451" s="139"/>
      <c r="K451" s="164"/>
      <c r="L451" s="240"/>
      <c r="M451" s="241"/>
      <c r="N451" s="136"/>
      <c r="O451" s="139"/>
      <c r="P451" s="142"/>
      <c r="Q451" s="142"/>
      <c r="R451" s="143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3"/>
      <c r="AC451" s="142"/>
      <c r="AD451" s="143"/>
      <c r="AE451" s="142"/>
      <c r="AF451" s="143"/>
    </row>
    <row r="452" spans="1:32" ht="15.75" customHeight="1" x14ac:dyDescent="0.2">
      <c r="A452" s="135"/>
      <c r="B452" s="155"/>
      <c r="C452" s="135"/>
      <c r="D452" s="136"/>
      <c r="E452" s="136"/>
      <c r="F452" s="182"/>
      <c r="G452" s="163"/>
      <c r="H452" s="138"/>
      <c r="I452" s="138"/>
      <c r="J452" s="139"/>
      <c r="K452" s="164"/>
      <c r="L452" s="240"/>
      <c r="M452" s="241"/>
      <c r="N452" s="136"/>
      <c r="O452" s="139"/>
      <c r="P452" s="142"/>
      <c r="Q452" s="142"/>
      <c r="R452" s="143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3"/>
      <c r="AC452" s="142"/>
      <c r="AD452" s="143"/>
      <c r="AE452" s="142"/>
      <c r="AF452" s="143"/>
    </row>
    <row r="453" spans="1:32" ht="15.75" customHeight="1" x14ac:dyDescent="0.2">
      <c r="A453" s="135"/>
      <c r="B453" s="155"/>
      <c r="C453" s="135"/>
      <c r="D453" s="136"/>
      <c r="E453" s="136"/>
      <c r="F453" s="182"/>
      <c r="G453" s="163"/>
      <c r="H453" s="138"/>
      <c r="I453" s="138"/>
      <c r="J453" s="139"/>
      <c r="K453" s="164"/>
      <c r="L453" s="240"/>
      <c r="M453" s="241"/>
      <c r="N453" s="136"/>
      <c r="O453" s="139"/>
      <c r="P453" s="142"/>
      <c r="Q453" s="142"/>
      <c r="R453" s="143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3"/>
      <c r="AC453" s="142"/>
      <c r="AD453" s="143"/>
      <c r="AE453" s="142"/>
      <c r="AF453" s="143"/>
    </row>
    <row r="454" spans="1:32" ht="15.75" customHeight="1" x14ac:dyDescent="0.2">
      <c r="A454" s="135"/>
      <c r="B454" s="155"/>
      <c r="C454" s="135"/>
      <c r="D454" s="136"/>
      <c r="E454" s="136"/>
      <c r="F454" s="182"/>
      <c r="G454" s="163"/>
      <c r="H454" s="138"/>
      <c r="I454" s="138"/>
      <c r="J454" s="139"/>
      <c r="K454" s="164"/>
      <c r="L454" s="240"/>
      <c r="M454" s="241"/>
      <c r="N454" s="136"/>
      <c r="O454" s="139"/>
      <c r="P454" s="142"/>
      <c r="Q454" s="142"/>
      <c r="R454" s="143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3"/>
      <c r="AC454" s="142"/>
      <c r="AD454" s="143"/>
      <c r="AE454" s="142"/>
      <c r="AF454" s="143"/>
    </row>
    <row r="455" spans="1:32" ht="15.75" customHeight="1" x14ac:dyDescent="0.2">
      <c r="A455" s="135"/>
      <c r="B455" s="155"/>
      <c r="C455" s="135"/>
      <c r="D455" s="136"/>
      <c r="E455" s="136"/>
      <c r="F455" s="182"/>
      <c r="G455" s="163"/>
      <c r="H455" s="138"/>
      <c r="I455" s="138"/>
      <c r="J455" s="139"/>
      <c r="K455" s="164"/>
      <c r="L455" s="240"/>
      <c r="M455" s="241"/>
      <c r="N455" s="136"/>
      <c r="O455" s="139"/>
      <c r="P455" s="142"/>
      <c r="Q455" s="142"/>
      <c r="R455" s="143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3"/>
      <c r="AC455" s="142"/>
      <c r="AD455" s="143"/>
      <c r="AE455" s="142"/>
      <c r="AF455" s="143"/>
    </row>
    <row r="456" spans="1:32" ht="15.75" customHeight="1" x14ac:dyDescent="0.2">
      <c r="A456" s="135"/>
      <c r="B456" s="155"/>
      <c r="C456" s="135"/>
      <c r="D456" s="136"/>
      <c r="E456" s="136"/>
      <c r="F456" s="182"/>
      <c r="G456" s="163"/>
      <c r="H456" s="138"/>
      <c r="I456" s="138"/>
      <c r="J456" s="139"/>
      <c r="K456" s="164"/>
      <c r="L456" s="240"/>
      <c r="M456" s="241"/>
      <c r="N456" s="136"/>
      <c r="O456" s="139"/>
      <c r="P456" s="142"/>
      <c r="Q456" s="142"/>
      <c r="R456" s="143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3"/>
      <c r="AC456" s="142"/>
      <c r="AD456" s="143"/>
      <c r="AE456" s="142"/>
      <c r="AF456" s="143"/>
    </row>
    <row r="457" spans="1:32" ht="15.75" customHeight="1" x14ac:dyDescent="0.2">
      <c r="A457" s="135"/>
      <c r="B457" s="155"/>
      <c r="C457" s="135"/>
      <c r="D457" s="136"/>
      <c r="E457" s="136"/>
      <c r="F457" s="182"/>
      <c r="G457" s="163"/>
      <c r="H457" s="138"/>
      <c r="I457" s="138"/>
      <c r="J457" s="139"/>
      <c r="K457" s="164"/>
      <c r="L457" s="240"/>
      <c r="M457" s="241"/>
      <c r="N457" s="136"/>
      <c r="O457" s="139"/>
      <c r="P457" s="142"/>
      <c r="Q457" s="142"/>
      <c r="R457" s="143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3"/>
      <c r="AC457" s="142"/>
      <c r="AD457" s="143"/>
      <c r="AE457" s="142"/>
      <c r="AF457" s="143"/>
    </row>
    <row r="458" spans="1:32" ht="15.75" customHeight="1" x14ac:dyDescent="0.2">
      <c r="A458" s="135"/>
      <c r="B458" s="155"/>
      <c r="C458" s="135"/>
      <c r="D458" s="136"/>
      <c r="E458" s="136"/>
      <c r="F458" s="182"/>
      <c r="G458" s="163"/>
      <c r="H458" s="138"/>
      <c r="I458" s="138"/>
      <c r="J458" s="139"/>
      <c r="K458" s="164"/>
      <c r="L458" s="240"/>
      <c r="M458" s="241"/>
      <c r="N458" s="136"/>
      <c r="O458" s="139"/>
      <c r="P458" s="142"/>
      <c r="Q458" s="142"/>
      <c r="R458" s="143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3"/>
      <c r="AC458" s="142"/>
      <c r="AD458" s="143"/>
      <c r="AE458" s="142"/>
      <c r="AF458" s="143"/>
    </row>
    <row r="459" spans="1:32" ht="15.75" customHeight="1" x14ac:dyDescent="0.2">
      <c r="A459" s="135"/>
      <c r="B459" s="155"/>
      <c r="C459" s="135"/>
      <c r="D459" s="136"/>
      <c r="E459" s="136"/>
      <c r="F459" s="182"/>
      <c r="G459" s="163"/>
      <c r="H459" s="138"/>
      <c r="I459" s="138"/>
      <c r="J459" s="139"/>
      <c r="K459" s="164"/>
      <c r="L459" s="240"/>
      <c r="M459" s="241"/>
      <c r="N459" s="136"/>
      <c r="O459" s="139"/>
      <c r="P459" s="142"/>
      <c r="Q459" s="142"/>
      <c r="R459" s="143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3"/>
      <c r="AC459" s="142"/>
      <c r="AD459" s="143"/>
      <c r="AE459" s="142"/>
      <c r="AF459" s="143"/>
    </row>
    <row r="460" spans="1:32" ht="15.75" customHeight="1" x14ac:dyDescent="0.2">
      <c r="A460" s="135"/>
      <c r="B460" s="155"/>
      <c r="C460" s="135"/>
      <c r="D460" s="136"/>
      <c r="E460" s="136"/>
      <c r="F460" s="182"/>
      <c r="G460" s="163"/>
      <c r="H460" s="138"/>
      <c r="I460" s="138"/>
      <c r="J460" s="139"/>
      <c r="K460" s="164"/>
      <c r="L460" s="240"/>
      <c r="M460" s="241"/>
      <c r="N460" s="136"/>
      <c r="O460" s="139"/>
      <c r="P460" s="142"/>
      <c r="Q460" s="142"/>
      <c r="R460" s="143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3"/>
      <c r="AC460" s="142"/>
      <c r="AD460" s="143"/>
      <c r="AE460" s="142"/>
      <c r="AF460" s="143"/>
    </row>
    <row r="461" spans="1:32" ht="15.75" customHeight="1" x14ac:dyDescent="0.2">
      <c r="A461" s="135"/>
      <c r="B461" s="155"/>
      <c r="C461" s="135"/>
      <c r="D461" s="136"/>
      <c r="E461" s="136"/>
      <c r="F461" s="182"/>
      <c r="G461" s="163"/>
      <c r="H461" s="138"/>
      <c r="I461" s="138"/>
      <c r="J461" s="139"/>
      <c r="K461" s="164"/>
      <c r="L461" s="240"/>
      <c r="M461" s="241"/>
      <c r="N461" s="136"/>
      <c r="O461" s="139"/>
      <c r="P461" s="142"/>
      <c r="Q461" s="142"/>
      <c r="R461" s="143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3"/>
      <c r="AC461" s="142"/>
      <c r="AD461" s="143"/>
      <c r="AE461" s="142"/>
      <c r="AF461" s="143"/>
    </row>
    <row r="462" spans="1:32" ht="15.75" customHeight="1" x14ac:dyDescent="0.2">
      <c r="A462" s="135"/>
      <c r="B462" s="155"/>
      <c r="C462" s="135"/>
      <c r="D462" s="136"/>
      <c r="E462" s="136"/>
      <c r="F462" s="182"/>
      <c r="G462" s="163"/>
      <c r="H462" s="138"/>
      <c r="I462" s="138"/>
      <c r="J462" s="139"/>
      <c r="K462" s="164"/>
      <c r="L462" s="240"/>
      <c r="M462" s="241"/>
      <c r="N462" s="136"/>
      <c r="O462" s="139"/>
      <c r="P462" s="142"/>
      <c r="Q462" s="142"/>
      <c r="R462" s="143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3"/>
      <c r="AC462" s="142"/>
      <c r="AD462" s="143"/>
      <c r="AE462" s="142"/>
      <c r="AF462" s="143"/>
    </row>
    <row r="463" spans="1:32" ht="15.75" customHeight="1" x14ac:dyDescent="0.2">
      <c r="A463" s="135"/>
      <c r="B463" s="155"/>
      <c r="C463" s="135"/>
      <c r="D463" s="136"/>
      <c r="E463" s="136"/>
      <c r="F463" s="182"/>
      <c r="G463" s="163"/>
      <c r="H463" s="138"/>
      <c r="I463" s="138"/>
      <c r="J463" s="139"/>
      <c r="K463" s="164"/>
      <c r="L463" s="240"/>
      <c r="M463" s="241"/>
      <c r="N463" s="136"/>
      <c r="O463" s="139"/>
      <c r="P463" s="142"/>
      <c r="Q463" s="142"/>
      <c r="R463" s="143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3"/>
      <c r="AC463" s="142"/>
      <c r="AD463" s="143"/>
      <c r="AE463" s="142"/>
      <c r="AF463" s="143"/>
    </row>
    <row r="464" spans="1:32" ht="15.75" customHeight="1" x14ac:dyDescent="0.2">
      <c r="A464" s="135"/>
      <c r="B464" s="155"/>
      <c r="C464" s="135"/>
      <c r="D464" s="136"/>
      <c r="E464" s="136"/>
      <c r="F464" s="182"/>
      <c r="G464" s="163"/>
      <c r="H464" s="138"/>
      <c r="I464" s="138"/>
      <c r="J464" s="139"/>
      <c r="K464" s="164"/>
      <c r="L464" s="240"/>
      <c r="M464" s="241"/>
      <c r="N464" s="136"/>
      <c r="O464" s="139"/>
      <c r="P464" s="142"/>
      <c r="Q464" s="142"/>
      <c r="R464" s="143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3"/>
      <c r="AC464" s="142"/>
      <c r="AD464" s="143"/>
      <c r="AE464" s="142"/>
      <c r="AF464" s="143"/>
    </row>
    <row r="465" spans="1:32" ht="15.75" customHeight="1" x14ac:dyDescent="0.2">
      <c r="A465" s="135"/>
      <c r="B465" s="155"/>
      <c r="C465" s="135"/>
      <c r="D465" s="136"/>
      <c r="E465" s="136"/>
      <c r="F465" s="182"/>
      <c r="G465" s="163"/>
      <c r="H465" s="138"/>
      <c r="I465" s="138"/>
      <c r="J465" s="139"/>
      <c r="K465" s="164"/>
      <c r="L465" s="240"/>
      <c r="M465" s="241"/>
      <c r="N465" s="136"/>
      <c r="O465" s="139"/>
      <c r="P465" s="142"/>
      <c r="Q465" s="142"/>
      <c r="R465" s="143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3"/>
      <c r="AC465" s="142"/>
      <c r="AD465" s="143"/>
      <c r="AE465" s="142"/>
      <c r="AF465" s="143"/>
    </row>
    <row r="466" spans="1:32" ht="15.75" customHeight="1" x14ac:dyDescent="0.2">
      <c r="A466" s="135"/>
      <c r="B466" s="155"/>
      <c r="C466" s="135"/>
      <c r="D466" s="136"/>
      <c r="E466" s="136"/>
      <c r="F466" s="182"/>
      <c r="G466" s="163"/>
      <c r="H466" s="138"/>
      <c r="I466" s="138"/>
      <c r="J466" s="139"/>
      <c r="K466" s="164"/>
      <c r="L466" s="240"/>
      <c r="M466" s="241"/>
      <c r="N466" s="136"/>
      <c r="O466" s="139"/>
      <c r="P466" s="142"/>
      <c r="Q466" s="142"/>
      <c r="R466" s="143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3"/>
      <c r="AC466" s="142"/>
      <c r="AD466" s="143"/>
      <c r="AE466" s="142"/>
      <c r="AF466" s="143"/>
    </row>
    <row r="467" spans="1:32" ht="15.75" customHeight="1" x14ac:dyDescent="0.2">
      <c r="A467" s="135"/>
      <c r="B467" s="155"/>
      <c r="C467" s="135"/>
      <c r="D467" s="136"/>
      <c r="E467" s="136"/>
      <c r="F467" s="182"/>
      <c r="G467" s="163"/>
      <c r="H467" s="138"/>
      <c r="I467" s="138"/>
      <c r="J467" s="139"/>
      <c r="K467" s="164"/>
      <c r="L467" s="240"/>
      <c r="M467" s="241"/>
      <c r="N467" s="136"/>
      <c r="O467" s="139"/>
      <c r="P467" s="142"/>
      <c r="Q467" s="142"/>
      <c r="R467" s="143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3"/>
      <c r="AC467" s="142"/>
      <c r="AD467" s="143"/>
      <c r="AE467" s="142"/>
      <c r="AF467" s="143"/>
    </row>
    <row r="468" spans="1:32" ht="15.75" customHeight="1" x14ac:dyDescent="0.2">
      <c r="A468" s="135"/>
      <c r="B468" s="155"/>
      <c r="C468" s="135"/>
      <c r="D468" s="136"/>
      <c r="E468" s="136"/>
      <c r="F468" s="182"/>
      <c r="G468" s="163"/>
      <c r="H468" s="138"/>
      <c r="I468" s="138"/>
      <c r="J468" s="139"/>
      <c r="K468" s="164"/>
      <c r="L468" s="240"/>
      <c r="M468" s="241"/>
      <c r="N468" s="136"/>
      <c r="O468" s="139"/>
      <c r="P468" s="142"/>
      <c r="Q468" s="142"/>
      <c r="R468" s="143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3"/>
      <c r="AC468" s="142"/>
      <c r="AD468" s="143"/>
      <c r="AE468" s="142"/>
      <c r="AF468" s="143"/>
    </row>
    <row r="469" spans="1:32" ht="15.75" customHeight="1" x14ac:dyDescent="0.2">
      <c r="A469" s="135"/>
      <c r="B469" s="155"/>
      <c r="C469" s="135"/>
      <c r="D469" s="136"/>
      <c r="E469" s="136"/>
      <c r="F469" s="182"/>
      <c r="G469" s="163"/>
      <c r="H469" s="138"/>
      <c r="I469" s="138"/>
      <c r="J469" s="139"/>
      <c r="K469" s="164"/>
      <c r="L469" s="240"/>
      <c r="M469" s="241"/>
      <c r="N469" s="136"/>
      <c r="O469" s="139"/>
      <c r="P469" s="142"/>
      <c r="Q469" s="142"/>
      <c r="R469" s="143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3"/>
      <c r="AC469" s="142"/>
      <c r="AD469" s="143"/>
      <c r="AE469" s="142"/>
      <c r="AF469" s="143"/>
    </row>
    <row r="470" spans="1:32" ht="15.75" customHeight="1" x14ac:dyDescent="0.2">
      <c r="A470" s="135"/>
      <c r="B470" s="155"/>
      <c r="C470" s="135"/>
      <c r="D470" s="136"/>
      <c r="E470" s="136"/>
      <c r="F470" s="182"/>
      <c r="G470" s="163"/>
      <c r="H470" s="138"/>
      <c r="I470" s="138"/>
      <c r="J470" s="139"/>
      <c r="K470" s="164"/>
      <c r="L470" s="240"/>
      <c r="M470" s="241"/>
      <c r="N470" s="136"/>
      <c r="O470" s="139"/>
      <c r="P470" s="142"/>
      <c r="Q470" s="142"/>
      <c r="R470" s="143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3"/>
      <c r="AC470" s="142"/>
      <c r="AD470" s="143"/>
      <c r="AE470" s="142"/>
      <c r="AF470" s="143"/>
    </row>
    <row r="471" spans="1:32" ht="15.75" customHeight="1" x14ac:dyDescent="0.2">
      <c r="A471" s="135"/>
      <c r="B471" s="155"/>
      <c r="C471" s="135"/>
      <c r="D471" s="136"/>
      <c r="E471" s="136"/>
      <c r="F471" s="182"/>
      <c r="G471" s="163"/>
      <c r="H471" s="138"/>
      <c r="I471" s="138"/>
      <c r="J471" s="139"/>
      <c r="K471" s="164"/>
      <c r="L471" s="240"/>
      <c r="M471" s="241"/>
      <c r="N471" s="136"/>
      <c r="O471" s="139"/>
      <c r="P471" s="142"/>
      <c r="Q471" s="142"/>
      <c r="R471" s="143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3"/>
      <c r="AC471" s="142"/>
      <c r="AD471" s="143"/>
      <c r="AE471" s="142"/>
      <c r="AF471" s="143"/>
    </row>
    <row r="472" spans="1:32" ht="15.75" customHeight="1" x14ac:dyDescent="0.2">
      <c r="A472" s="135"/>
      <c r="B472" s="155"/>
      <c r="C472" s="135"/>
      <c r="D472" s="136"/>
      <c r="E472" s="136"/>
      <c r="F472" s="182"/>
      <c r="G472" s="163"/>
      <c r="H472" s="138"/>
      <c r="I472" s="138"/>
      <c r="J472" s="139"/>
      <c r="K472" s="164"/>
      <c r="L472" s="240"/>
      <c r="M472" s="241"/>
      <c r="N472" s="136"/>
      <c r="O472" s="139"/>
      <c r="P472" s="142"/>
      <c r="Q472" s="142"/>
      <c r="R472" s="143"/>
      <c r="S472" s="142"/>
      <c r="T472" s="142"/>
      <c r="U472" s="142"/>
      <c r="V472" s="142"/>
      <c r="W472" s="142"/>
      <c r="X472" s="142"/>
      <c r="Y472" s="142"/>
      <c r="Z472" s="142"/>
      <c r="AA472" s="142"/>
      <c r="AB472" s="143"/>
      <c r="AC472" s="142"/>
      <c r="AD472" s="143"/>
      <c r="AE472" s="142"/>
      <c r="AF472" s="143"/>
    </row>
    <row r="473" spans="1:32" ht="15.75" customHeight="1" x14ac:dyDescent="0.2">
      <c r="A473" s="135"/>
      <c r="B473" s="155"/>
      <c r="C473" s="135"/>
      <c r="D473" s="136"/>
      <c r="E473" s="136"/>
      <c r="F473" s="182"/>
      <c r="G473" s="163"/>
      <c r="H473" s="138"/>
      <c r="I473" s="138"/>
      <c r="J473" s="139"/>
      <c r="K473" s="164"/>
      <c r="L473" s="240"/>
      <c r="M473" s="241"/>
      <c r="N473" s="136"/>
      <c r="O473" s="139"/>
      <c r="P473" s="142"/>
      <c r="Q473" s="142"/>
      <c r="R473" s="143"/>
      <c r="S473" s="142"/>
      <c r="T473" s="142"/>
      <c r="U473" s="142"/>
      <c r="V473" s="142"/>
      <c r="W473" s="142"/>
      <c r="X473" s="142"/>
      <c r="Y473" s="142"/>
      <c r="Z473" s="142"/>
      <c r="AA473" s="142"/>
      <c r="AB473" s="143"/>
      <c r="AC473" s="142"/>
      <c r="AD473" s="143"/>
      <c r="AE473" s="142"/>
      <c r="AF473" s="143"/>
    </row>
    <row r="474" spans="1:32" ht="15.75" customHeight="1" x14ac:dyDescent="0.2">
      <c r="A474" s="135"/>
      <c r="B474" s="155"/>
      <c r="C474" s="135"/>
      <c r="D474" s="136"/>
      <c r="E474" s="136"/>
      <c r="F474" s="182"/>
      <c r="G474" s="163"/>
      <c r="H474" s="138"/>
      <c r="I474" s="138"/>
      <c r="J474" s="139"/>
      <c r="K474" s="164"/>
      <c r="L474" s="240"/>
      <c r="M474" s="241"/>
      <c r="N474" s="136"/>
      <c r="O474" s="139"/>
      <c r="P474" s="142"/>
      <c r="Q474" s="142"/>
      <c r="R474" s="143"/>
      <c r="S474" s="142"/>
      <c r="T474" s="142"/>
      <c r="U474" s="142"/>
      <c r="V474" s="142"/>
      <c r="W474" s="142"/>
      <c r="X474" s="142"/>
      <c r="Y474" s="142"/>
      <c r="Z474" s="142"/>
      <c r="AA474" s="142"/>
      <c r="AB474" s="143"/>
      <c r="AC474" s="142"/>
      <c r="AD474" s="143"/>
      <c r="AE474" s="142"/>
      <c r="AF474" s="143"/>
    </row>
    <row r="475" spans="1:32" ht="15.75" customHeight="1" x14ac:dyDescent="0.2">
      <c r="A475" s="135"/>
      <c r="B475" s="155"/>
      <c r="C475" s="135"/>
      <c r="D475" s="136"/>
      <c r="E475" s="136"/>
      <c r="F475" s="182"/>
      <c r="G475" s="163"/>
      <c r="H475" s="138"/>
      <c r="I475" s="138"/>
      <c r="J475" s="139"/>
      <c r="K475" s="164"/>
      <c r="L475" s="240"/>
      <c r="M475" s="241"/>
      <c r="N475" s="136"/>
      <c r="O475" s="139"/>
      <c r="P475" s="142"/>
      <c r="Q475" s="142"/>
      <c r="R475" s="143"/>
      <c r="S475" s="142"/>
      <c r="T475" s="142"/>
      <c r="U475" s="142"/>
      <c r="V475" s="142"/>
      <c r="W475" s="142"/>
      <c r="X475" s="142"/>
      <c r="Y475" s="142"/>
      <c r="Z475" s="142"/>
      <c r="AA475" s="142"/>
      <c r="AB475" s="143"/>
      <c r="AC475" s="142"/>
      <c r="AD475" s="143"/>
      <c r="AE475" s="142"/>
      <c r="AF475" s="143"/>
    </row>
    <row r="476" spans="1:32" ht="15.75" customHeight="1" x14ac:dyDescent="0.2">
      <c r="A476" s="135"/>
      <c r="B476" s="155"/>
      <c r="C476" s="135"/>
      <c r="D476" s="136"/>
      <c r="E476" s="136"/>
      <c r="F476" s="182"/>
      <c r="G476" s="163"/>
      <c r="H476" s="138"/>
      <c r="I476" s="138"/>
      <c r="J476" s="139"/>
      <c r="K476" s="164"/>
      <c r="L476" s="240"/>
      <c r="M476" s="241"/>
      <c r="N476" s="136"/>
      <c r="O476" s="139"/>
      <c r="P476" s="142"/>
      <c r="Q476" s="142"/>
      <c r="R476" s="143"/>
      <c r="S476" s="142"/>
      <c r="T476" s="142"/>
      <c r="U476" s="142"/>
      <c r="V476" s="142"/>
      <c r="W476" s="142"/>
      <c r="X476" s="142"/>
      <c r="Y476" s="142"/>
      <c r="Z476" s="142"/>
      <c r="AA476" s="142"/>
      <c r="AB476" s="143"/>
      <c r="AC476" s="142"/>
      <c r="AD476" s="143"/>
      <c r="AE476" s="142"/>
      <c r="AF476" s="143"/>
    </row>
    <row r="477" spans="1:32" ht="15.75" customHeight="1" x14ac:dyDescent="0.2">
      <c r="A477" s="135"/>
      <c r="B477" s="155"/>
      <c r="C477" s="135"/>
      <c r="D477" s="136"/>
      <c r="E477" s="136"/>
      <c r="F477" s="182"/>
      <c r="G477" s="163"/>
      <c r="H477" s="138"/>
      <c r="I477" s="138"/>
      <c r="J477" s="139"/>
      <c r="K477" s="164"/>
      <c r="L477" s="240"/>
      <c r="M477" s="241"/>
      <c r="N477" s="136"/>
      <c r="O477" s="139"/>
      <c r="P477" s="142"/>
      <c r="Q477" s="142"/>
      <c r="R477" s="143"/>
      <c r="S477" s="142"/>
      <c r="T477" s="142"/>
      <c r="U477" s="142"/>
      <c r="V477" s="142"/>
      <c r="W477" s="142"/>
      <c r="X477" s="142"/>
      <c r="Y477" s="142"/>
      <c r="Z477" s="142"/>
      <c r="AA477" s="142"/>
      <c r="AB477" s="143"/>
      <c r="AC477" s="142"/>
      <c r="AD477" s="143"/>
      <c r="AE477" s="142"/>
      <c r="AF477" s="143"/>
    </row>
    <row r="478" spans="1:32" ht="15.75" customHeight="1" x14ac:dyDescent="0.2">
      <c r="A478" s="135"/>
      <c r="B478" s="155"/>
      <c r="C478" s="135"/>
      <c r="D478" s="136"/>
      <c r="E478" s="136"/>
      <c r="F478" s="182"/>
      <c r="G478" s="163"/>
      <c r="H478" s="138"/>
      <c r="I478" s="138"/>
      <c r="J478" s="139"/>
      <c r="K478" s="164"/>
      <c r="L478" s="240"/>
      <c r="M478" s="241"/>
      <c r="N478" s="136"/>
      <c r="O478" s="139"/>
      <c r="P478" s="142"/>
      <c r="Q478" s="142"/>
      <c r="R478" s="143"/>
      <c r="S478" s="142"/>
      <c r="T478" s="142"/>
      <c r="U478" s="142"/>
      <c r="V478" s="142"/>
      <c r="W478" s="142"/>
      <c r="X478" s="142"/>
      <c r="Y478" s="142"/>
      <c r="Z478" s="142"/>
      <c r="AA478" s="142"/>
      <c r="AB478" s="143"/>
      <c r="AC478" s="142"/>
      <c r="AD478" s="143"/>
      <c r="AE478" s="142"/>
      <c r="AF478" s="143"/>
    </row>
    <row r="479" spans="1:32" ht="15.75" customHeight="1" x14ac:dyDescent="0.2">
      <c r="A479" s="135"/>
      <c r="B479" s="155"/>
      <c r="C479" s="135"/>
      <c r="D479" s="136"/>
      <c r="E479" s="136"/>
      <c r="F479" s="182"/>
      <c r="G479" s="163"/>
      <c r="H479" s="138"/>
      <c r="I479" s="138"/>
      <c r="J479" s="139"/>
      <c r="K479" s="164"/>
      <c r="L479" s="240"/>
      <c r="M479" s="241"/>
      <c r="N479" s="136"/>
      <c r="O479" s="139"/>
      <c r="P479" s="142"/>
      <c r="Q479" s="142"/>
      <c r="R479" s="143"/>
      <c r="S479" s="142"/>
      <c r="T479" s="142"/>
      <c r="U479" s="142"/>
      <c r="V479" s="142"/>
      <c r="W479" s="142"/>
      <c r="X479" s="142"/>
      <c r="Y479" s="142"/>
      <c r="Z479" s="142"/>
      <c r="AA479" s="142"/>
      <c r="AB479" s="143"/>
      <c r="AC479" s="142"/>
      <c r="AD479" s="143"/>
      <c r="AE479" s="142"/>
      <c r="AF479" s="143"/>
    </row>
    <row r="480" spans="1:32" ht="15.75" customHeight="1" x14ac:dyDescent="0.2">
      <c r="A480" s="135"/>
      <c r="B480" s="155"/>
      <c r="C480" s="135"/>
      <c r="D480" s="136"/>
      <c r="E480" s="136"/>
      <c r="F480" s="182"/>
      <c r="G480" s="163"/>
      <c r="H480" s="138"/>
      <c r="I480" s="138"/>
      <c r="J480" s="139"/>
      <c r="K480" s="164"/>
      <c r="L480" s="240"/>
      <c r="M480" s="241"/>
      <c r="N480" s="136"/>
      <c r="O480" s="139"/>
      <c r="P480" s="142"/>
      <c r="Q480" s="142"/>
      <c r="R480" s="143"/>
      <c r="S480" s="142"/>
      <c r="T480" s="142"/>
      <c r="U480" s="142"/>
      <c r="V480" s="142"/>
      <c r="W480" s="142"/>
      <c r="X480" s="142"/>
      <c r="Y480" s="142"/>
      <c r="Z480" s="142"/>
      <c r="AA480" s="142"/>
      <c r="AB480" s="143"/>
      <c r="AC480" s="142"/>
      <c r="AD480" s="143"/>
      <c r="AE480" s="142"/>
      <c r="AF480" s="143"/>
    </row>
    <row r="481" spans="1:32" ht="15.75" customHeight="1" x14ac:dyDescent="0.2">
      <c r="A481" s="135"/>
      <c r="B481" s="155"/>
      <c r="C481" s="135"/>
      <c r="D481" s="136"/>
      <c r="E481" s="136"/>
      <c r="F481" s="182"/>
      <c r="G481" s="163"/>
      <c r="H481" s="138"/>
      <c r="I481" s="138"/>
      <c r="J481" s="139"/>
      <c r="K481" s="164"/>
      <c r="L481" s="240"/>
      <c r="M481" s="241"/>
      <c r="N481" s="136"/>
      <c r="O481" s="139"/>
      <c r="P481" s="142"/>
      <c r="Q481" s="142"/>
      <c r="R481" s="143"/>
      <c r="S481" s="142"/>
      <c r="T481" s="142"/>
      <c r="U481" s="142"/>
      <c r="V481" s="142"/>
      <c r="W481" s="142"/>
      <c r="X481" s="142"/>
      <c r="Y481" s="142"/>
      <c r="Z481" s="142"/>
      <c r="AA481" s="142"/>
      <c r="AB481" s="143"/>
      <c r="AC481" s="142"/>
      <c r="AD481" s="143"/>
      <c r="AE481" s="142"/>
      <c r="AF481" s="143"/>
    </row>
    <row r="482" spans="1:32" ht="15.75" customHeight="1" x14ac:dyDescent="0.2">
      <c r="A482" s="135"/>
      <c r="B482" s="155"/>
      <c r="C482" s="135"/>
      <c r="D482" s="136"/>
      <c r="E482" s="136"/>
      <c r="F482" s="182"/>
      <c r="G482" s="163"/>
      <c r="H482" s="138"/>
      <c r="I482" s="138"/>
      <c r="J482" s="139"/>
      <c r="K482" s="164"/>
      <c r="L482" s="240"/>
      <c r="M482" s="241"/>
      <c r="N482" s="136"/>
      <c r="O482" s="139"/>
      <c r="P482" s="142"/>
      <c r="Q482" s="142"/>
      <c r="R482" s="143"/>
      <c r="S482" s="142"/>
      <c r="T482" s="142"/>
      <c r="U482" s="142"/>
      <c r="V482" s="142"/>
      <c r="W482" s="142"/>
      <c r="X482" s="142"/>
      <c r="Y482" s="142"/>
      <c r="Z482" s="142"/>
      <c r="AA482" s="142"/>
      <c r="AB482" s="143"/>
      <c r="AC482" s="142"/>
      <c r="AD482" s="143"/>
      <c r="AE482" s="142"/>
      <c r="AF482" s="143"/>
    </row>
    <row r="483" spans="1:32" ht="15.75" customHeight="1" x14ac:dyDescent="0.2">
      <c r="A483" s="135"/>
      <c r="B483" s="155"/>
      <c r="C483" s="135"/>
      <c r="D483" s="136"/>
      <c r="E483" s="136"/>
      <c r="F483" s="182"/>
      <c r="G483" s="163"/>
      <c r="H483" s="138"/>
      <c r="I483" s="138"/>
      <c r="J483" s="139"/>
      <c r="K483" s="164"/>
      <c r="L483" s="240"/>
      <c r="M483" s="241"/>
      <c r="N483" s="136"/>
      <c r="O483" s="139"/>
      <c r="P483" s="142"/>
      <c r="Q483" s="142"/>
      <c r="R483" s="143"/>
      <c r="S483" s="142"/>
      <c r="T483" s="142"/>
      <c r="U483" s="142"/>
      <c r="V483" s="142"/>
      <c r="W483" s="142"/>
      <c r="X483" s="142"/>
      <c r="Y483" s="142"/>
      <c r="Z483" s="142"/>
      <c r="AA483" s="142"/>
      <c r="AB483" s="143"/>
      <c r="AC483" s="142"/>
      <c r="AD483" s="143"/>
      <c r="AE483" s="142"/>
      <c r="AF483" s="143"/>
    </row>
    <row r="484" spans="1:32" ht="15.75" customHeight="1" x14ac:dyDescent="0.2">
      <c r="A484" s="135"/>
      <c r="B484" s="155"/>
      <c r="C484" s="135"/>
      <c r="D484" s="136"/>
      <c r="E484" s="136"/>
      <c r="F484" s="182"/>
      <c r="G484" s="163"/>
      <c r="H484" s="138"/>
      <c r="I484" s="138"/>
      <c r="J484" s="139"/>
      <c r="K484" s="164"/>
      <c r="L484" s="240"/>
      <c r="M484" s="241"/>
      <c r="N484" s="136"/>
      <c r="O484" s="139"/>
      <c r="P484" s="142"/>
      <c r="Q484" s="142"/>
      <c r="R484" s="143"/>
      <c r="S484" s="142"/>
      <c r="T484" s="142"/>
      <c r="U484" s="142"/>
      <c r="V484" s="142"/>
      <c r="W484" s="142"/>
      <c r="X484" s="142"/>
      <c r="Y484" s="142"/>
      <c r="Z484" s="142"/>
      <c r="AA484" s="142"/>
      <c r="AB484" s="143"/>
      <c r="AC484" s="142"/>
      <c r="AD484" s="143"/>
      <c r="AE484" s="142"/>
      <c r="AF484" s="143"/>
    </row>
    <row r="485" spans="1:32" ht="15.75" customHeight="1" x14ac:dyDescent="0.2">
      <c r="A485" s="135"/>
      <c r="B485" s="155"/>
      <c r="C485" s="135"/>
      <c r="D485" s="136"/>
      <c r="E485" s="136"/>
      <c r="F485" s="182"/>
      <c r="G485" s="163"/>
      <c r="H485" s="138"/>
      <c r="I485" s="138"/>
      <c r="J485" s="139"/>
      <c r="K485" s="164"/>
      <c r="L485" s="240"/>
      <c r="M485" s="241"/>
      <c r="N485" s="136"/>
      <c r="O485" s="139"/>
      <c r="P485" s="142"/>
      <c r="Q485" s="142"/>
      <c r="R485" s="143"/>
      <c r="S485" s="142"/>
      <c r="T485" s="142"/>
      <c r="U485" s="142"/>
      <c r="V485" s="142"/>
      <c r="W485" s="142"/>
      <c r="X485" s="142"/>
      <c r="Y485" s="142"/>
      <c r="Z485" s="142"/>
      <c r="AA485" s="142"/>
      <c r="AB485" s="143"/>
      <c r="AC485" s="142"/>
      <c r="AD485" s="143"/>
      <c r="AE485" s="142"/>
      <c r="AF485" s="143"/>
    </row>
    <row r="486" spans="1:32" ht="15.75" customHeight="1" x14ac:dyDescent="0.2">
      <c r="A486" s="135"/>
      <c r="B486" s="155"/>
      <c r="C486" s="135"/>
      <c r="D486" s="136"/>
      <c r="E486" s="136"/>
      <c r="F486" s="182"/>
      <c r="G486" s="163"/>
      <c r="H486" s="138"/>
      <c r="I486" s="138"/>
      <c r="J486" s="139"/>
      <c r="K486" s="164"/>
      <c r="L486" s="240"/>
      <c r="M486" s="241"/>
      <c r="N486" s="136"/>
      <c r="O486" s="139"/>
      <c r="P486" s="142"/>
      <c r="Q486" s="142"/>
      <c r="R486" s="143"/>
      <c r="S486" s="142"/>
      <c r="T486" s="142"/>
      <c r="U486" s="142"/>
      <c r="V486" s="142"/>
      <c r="W486" s="142"/>
      <c r="X486" s="142"/>
      <c r="Y486" s="142"/>
      <c r="Z486" s="142"/>
      <c r="AA486" s="142"/>
      <c r="AB486" s="143"/>
      <c r="AC486" s="142"/>
      <c r="AD486" s="143"/>
      <c r="AE486" s="142"/>
      <c r="AF486" s="143"/>
    </row>
    <row r="487" spans="1:32" ht="15.75" customHeight="1" x14ac:dyDescent="0.2">
      <c r="A487" s="135"/>
      <c r="B487" s="155"/>
      <c r="C487" s="135"/>
      <c r="D487" s="136"/>
      <c r="E487" s="136"/>
      <c r="F487" s="182"/>
      <c r="G487" s="163"/>
      <c r="H487" s="138"/>
      <c r="I487" s="138"/>
      <c r="J487" s="139"/>
      <c r="K487" s="164"/>
      <c r="L487" s="240"/>
      <c r="M487" s="241"/>
      <c r="N487" s="136"/>
      <c r="O487" s="139"/>
      <c r="P487" s="142"/>
      <c r="Q487" s="142"/>
      <c r="R487" s="143"/>
      <c r="S487" s="142"/>
      <c r="T487" s="142"/>
      <c r="U487" s="142"/>
      <c r="V487" s="142"/>
      <c r="W487" s="142"/>
      <c r="X487" s="142"/>
      <c r="Y487" s="142"/>
      <c r="Z487" s="142"/>
      <c r="AA487" s="142"/>
      <c r="AB487" s="143"/>
      <c r="AC487" s="142"/>
      <c r="AD487" s="143"/>
      <c r="AE487" s="142"/>
      <c r="AF487" s="143"/>
    </row>
    <row r="488" spans="1:32" ht="15.75" customHeight="1" x14ac:dyDescent="0.2">
      <c r="A488" s="135"/>
      <c r="B488" s="155"/>
      <c r="C488" s="135"/>
      <c r="D488" s="136"/>
      <c r="E488" s="136"/>
      <c r="F488" s="182"/>
      <c r="G488" s="163"/>
      <c r="H488" s="138"/>
      <c r="I488" s="138"/>
      <c r="J488" s="139"/>
      <c r="K488" s="164"/>
      <c r="L488" s="240"/>
      <c r="M488" s="241"/>
      <c r="N488" s="136"/>
      <c r="O488" s="139"/>
      <c r="P488" s="142"/>
      <c r="Q488" s="142"/>
      <c r="R488" s="143"/>
      <c r="S488" s="142"/>
      <c r="T488" s="142"/>
      <c r="U488" s="142"/>
      <c r="V488" s="142"/>
      <c r="W488" s="142"/>
      <c r="X488" s="142"/>
      <c r="Y488" s="142"/>
      <c r="Z488" s="142"/>
      <c r="AA488" s="142"/>
      <c r="AB488" s="143"/>
      <c r="AC488" s="142"/>
      <c r="AD488" s="143"/>
      <c r="AE488" s="142"/>
      <c r="AF488" s="143"/>
    </row>
    <row r="489" spans="1:32" ht="15.75" customHeight="1" x14ac:dyDescent="0.2">
      <c r="A489" s="135"/>
      <c r="B489" s="155"/>
      <c r="C489" s="135"/>
      <c r="D489" s="136"/>
      <c r="E489" s="136"/>
      <c r="F489" s="182"/>
      <c r="G489" s="163"/>
      <c r="H489" s="138"/>
      <c r="I489" s="138"/>
      <c r="J489" s="139"/>
      <c r="K489" s="164"/>
      <c r="L489" s="240"/>
      <c r="M489" s="241"/>
      <c r="N489" s="136"/>
      <c r="O489" s="139"/>
      <c r="P489" s="142"/>
      <c r="Q489" s="142"/>
      <c r="R489" s="143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3"/>
      <c r="AC489" s="142"/>
      <c r="AD489" s="143"/>
      <c r="AE489" s="142"/>
      <c r="AF489" s="143"/>
    </row>
    <row r="490" spans="1:32" ht="15.75" customHeight="1" x14ac:dyDescent="0.2">
      <c r="A490" s="135"/>
      <c r="B490" s="155"/>
      <c r="C490" s="135"/>
      <c r="D490" s="136"/>
      <c r="E490" s="136"/>
      <c r="F490" s="182"/>
      <c r="G490" s="163"/>
      <c r="H490" s="138"/>
      <c r="I490" s="138"/>
      <c r="J490" s="139"/>
      <c r="K490" s="164"/>
      <c r="L490" s="240"/>
      <c r="M490" s="241"/>
      <c r="N490" s="136"/>
      <c r="O490" s="139"/>
      <c r="P490" s="142"/>
      <c r="Q490" s="142"/>
      <c r="R490" s="143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3"/>
      <c r="AC490" s="142"/>
      <c r="AD490" s="143"/>
      <c r="AE490" s="142"/>
      <c r="AF490" s="143"/>
    </row>
    <row r="491" spans="1:32" ht="15.75" customHeight="1" x14ac:dyDescent="0.2">
      <c r="A491" s="135"/>
      <c r="B491" s="155"/>
      <c r="C491" s="135"/>
      <c r="D491" s="136"/>
      <c r="E491" s="136"/>
      <c r="F491" s="182"/>
      <c r="G491" s="163"/>
      <c r="H491" s="138"/>
      <c r="I491" s="138"/>
      <c r="J491" s="139"/>
      <c r="K491" s="164"/>
      <c r="L491" s="240"/>
      <c r="M491" s="241"/>
      <c r="N491" s="136"/>
      <c r="O491" s="139"/>
      <c r="P491" s="142"/>
      <c r="Q491" s="142"/>
      <c r="R491" s="143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3"/>
      <c r="AC491" s="142"/>
      <c r="AD491" s="143"/>
      <c r="AE491" s="142"/>
      <c r="AF491" s="143"/>
    </row>
    <row r="492" spans="1:32" ht="15.75" customHeight="1" x14ac:dyDescent="0.2">
      <c r="A492" s="135"/>
      <c r="B492" s="155"/>
      <c r="C492" s="135"/>
      <c r="D492" s="136"/>
      <c r="E492" s="136"/>
      <c r="F492" s="182"/>
      <c r="G492" s="163"/>
      <c r="H492" s="138"/>
      <c r="I492" s="138"/>
      <c r="J492" s="139"/>
      <c r="K492" s="164"/>
      <c r="L492" s="240"/>
      <c r="M492" s="241"/>
      <c r="N492" s="136"/>
      <c r="O492" s="139"/>
      <c r="P492" s="142"/>
      <c r="Q492" s="142"/>
      <c r="R492" s="143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3"/>
      <c r="AC492" s="142"/>
      <c r="AD492" s="143"/>
      <c r="AE492" s="142"/>
      <c r="AF492" s="143"/>
    </row>
    <row r="493" spans="1:32" ht="15.75" customHeight="1" x14ac:dyDescent="0.2">
      <c r="A493" s="135"/>
      <c r="B493" s="155"/>
      <c r="C493" s="135"/>
      <c r="D493" s="136"/>
      <c r="E493" s="136"/>
      <c r="F493" s="182"/>
      <c r="G493" s="163"/>
      <c r="H493" s="138"/>
      <c r="I493" s="138"/>
      <c r="J493" s="139"/>
      <c r="K493" s="164"/>
      <c r="L493" s="240"/>
      <c r="M493" s="241"/>
      <c r="N493" s="136"/>
      <c r="O493" s="139"/>
      <c r="P493" s="142"/>
      <c r="Q493" s="142"/>
      <c r="R493" s="143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3"/>
      <c r="AC493" s="142"/>
      <c r="AD493" s="143"/>
      <c r="AE493" s="142"/>
      <c r="AF493" s="143"/>
    </row>
    <row r="494" spans="1:32" ht="15.75" customHeight="1" x14ac:dyDescent="0.2">
      <c r="A494" s="135"/>
      <c r="B494" s="155"/>
      <c r="C494" s="135"/>
      <c r="D494" s="136"/>
      <c r="E494" s="136"/>
      <c r="F494" s="182"/>
      <c r="G494" s="163"/>
      <c r="H494" s="138"/>
      <c r="I494" s="138"/>
      <c r="J494" s="139"/>
      <c r="K494" s="164"/>
      <c r="L494" s="240"/>
      <c r="M494" s="241"/>
      <c r="N494" s="136"/>
      <c r="O494" s="139"/>
      <c r="P494" s="142"/>
      <c r="Q494" s="142"/>
      <c r="R494" s="143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3"/>
      <c r="AC494" s="142"/>
      <c r="AD494" s="143"/>
      <c r="AE494" s="142"/>
      <c r="AF494" s="143"/>
    </row>
    <row r="495" spans="1:32" ht="15.75" customHeight="1" x14ac:dyDescent="0.2">
      <c r="A495" s="135"/>
      <c r="B495" s="155"/>
      <c r="C495" s="135"/>
      <c r="D495" s="136"/>
      <c r="E495" s="136"/>
      <c r="F495" s="182"/>
      <c r="G495" s="163"/>
      <c r="H495" s="138"/>
      <c r="I495" s="138"/>
      <c r="J495" s="139"/>
      <c r="K495" s="164"/>
      <c r="L495" s="240"/>
      <c r="M495" s="241"/>
      <c r="N495" s="136"/>
      <c r="O495" s="139"/>
      <c r="P495" s="142"/>
      <c r="Q495" s="142"/>
      <c r="R495" s="143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3"/>
      <c r="AC495" s="142"/>
      <c r="AD495" s="143"/>
      <c r="AE495" s="142"/>
      <c r="AF495" s="143"/>
    </row>
    <row r="496" spans="1:32" ht="15.75" customHeight="1" x14ac:dyDescent="0.2">
      <c r="A496" s="135"/>
      <c r="B496" s="155"/>
      <c r="C496" s="135"/>
      <c r="D496" s="136"/>
      <c r="E496" s="136"/>
      <c r="F496" s="182"/>
      <c r="G496" s="163"/>
      <c r="H496" s="138"/>
      <c r="I496" s="138"/>
      <c r="J496" s="139"/>
      <c r="K496" s="164"/>
      <c r="L496" s="240"/>
      <c r="M496" s="241"/>
      <c r="N496" s="136"/>
      <c r="O496" s="139"/>
      <c r="P496" s="142"/>
      <c r="Q496" s="142"/>
      <c r="R496" s="143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3"/>
      <c r="AC496" s="142"/>
      <c r="AD496" s="143"/>
      <c r="AE496" s="142"/>
      <c r="AF496" s="143"/>
    </row>
    <row r="497" spans="1:32" ht="15.75" customHeight="1" x14ac:dyDescent="0.2">
      <c r="A497" s="135"/>
      <c r="B497" s="155"/>
      <c r="C497" s="135"/>
      <c r="D497" s="136"/>
      <c r="E497" s="136"/>
      <c r="F497" s="182"/>
      <c r="G497" s="163"/>
      <c r="H497" s="138"/>
      <c r="I497" s="138"/>
      <c r="J497" s="139"/>
      <c r="K497" s="164"/>
      <c r="L497" s="240"/>
      <c r="M497" s="241"/>
      <c r="N497" s="136"/>
      <c r="O497" s="139"/>
      <c r="P497" s="142"/>
      <c r="Q497" s="142"/>
      <c r="R497" s="143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3"/>
      <c r="AC497" s="142"/>
      <c r="AD497" s="143"/>
      <c r="AE497" s="142"/>
      <c r="AF497" s="143"/>
    </row>
    <row r="498" spans="1:32" ht="15.75" customHeight="1" x14ac:dyDescent="0.2">
      <c r="A498" s="135"/>
      <c r="B498" s="155"/>
      <c r="C498" s="135"/>
      <c r="D498" s="136"/>
      <c r="E498" s="136"/>
      <c r="F498" s="182"/>
      <c r="G498" s="163"/>
      <c r="H498" s="138"/>
      <c r="I498" s="138"/>
      <c r="J498" s="139"/>
      <c r="K498" s="164"/>
      <c r="L498" s="240"/>
      <c r="M498" s="241"/>
      <c r="N498" s="136"/>
      <c r="O498" s="139"/>
      <c r="P498" s="142"/>
      <c r="Q498" s="142"/>
      <c r="R498" s="143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3"/>
      <c r="AC498" s="142"/>
      <c r="AD498" s="143"/>
      <c r="AE498" s="142"/>
      <c r="AF498" s="143"/>
    </row>
    <row r="499" spans="1:32" ht="15.75" customHeight="1" x14ac:dyDescent="0.2">
      <c r="A499" s="135"/>
      <c r="B499" s="155"/>
      <c r="C499" s="135"/>
      <c r="D499" s="136"/>
      <c r="E499" s="136"/>
      <c r="F499" s="182"/>
      <c r="G499" s="163"/>
      <c r="H499" s="138"/>
      <c r="I499" s="138"/>
      <c r="J499" s="139"/>
      <c r="K499" s="164"/>
      <c r="L499" s="240"/>
      <c r="M499" s="241"/>
      <c r="N499" s="136"/>
      <c r="O499" s="139"/>
      <c r="P499" s="142"/>
      <c r="Q499" s="142"/>
      <c r="R499" s="143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3"/>
      <c r="AC499" s="142"/>
      <c r="AD499" s="143"/>
      <c r="AE499" s="142"/>
      <c r="AF499" s="143"/>
    </row>
    <row r="500" spans="1:32" ht="15.75" customHeight="1" x14ac:dyDescent="0.2">
      <c r="A500" s="135"/>
      <c r="B500" s="155"/>
      <c r="C500" s="135"/>
      <c r="D500" s="136"/>
      <c r="E500" s="136"/>
      <c r="F500" s="182"/>
      <c r="G500" s="163"/>
      <c r="H500" s="138"/>
      <c r="I500" s="138"/>
      <c r="J500" s="139"/>
      <c r="K500" s="164"/>
      <c r="L500" s="240"/>
      <c r="M500" s="241"/>
      <c r="N500" s="136"/>
      <c r="O500" s="139"/>
      <c r="P500" s="142"/>
      <c r="Q500" s="142"/>
      <c r="R500" s="143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3"/>
      <c r="AC500" s="142"/>
      <c r="AD500" s="143"/>
      <c r="AE500" s="142"/>
      <c r="AF500" s="143"/>
    </row>
    <row r="501" spans="1:32" ht="15.75" customHeight="1" x14ac:dyDescent="0.2">
      <c r="A501" s="135"/>
      <c r="B501" s="155"/>
      <c r="C501" s="135"/>
      <c r="D501" s="136"/>
      <c r="E501" s="136"/>
      <c r="F501" s="182"/>
      <c r="G501" s="163"/>
      <c r="H501" s="138"/>
      <c r="I501" s="138"/>
      <c r="J501" s="139"/>
      <c r="K501" s="164"/>
      <c r="L501" s="240"/>
      <c r="M501" s="241"/>
      <c r="N501" s="136"/>
      <c r="O501" s="139"/>
      <c r="P501" s="142"/>
      <c r="Q501" s="142"/>
      <c r="R501" s="143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3"/>
      <c r="AC501" s="142"/>
      <c r="AD501" s="143"/>
      <c r="AE501" s="142"/>
      <c r="AF501" s="143"/>
    </row>
    <row r="502" spans="1:32" ht="15.75" customHeight="1" x14ac:dyDescent="0.2">
      <c r="A502" s="135"/>
      <c r="B502" s="155"/>
      <c r="C502" s="135"/>
      <c r="D502" s="136"/>
      <c r="E502" s="136"/>
      <c r="F502" s="182"/>
      <c r="G502" s="163"/>
      <c r="H502" s="138"/>
      <c r="I502" s="138"/>
      <c r="J502" s="139"/>
      <c r="K502" s="164"/>
      <c r="L502" s="240"/>
      <c r="M502" s="241"/>
      <c r="N502" s="136"/>
      <c r="O502" s="139"/>
      <c r="P502" s="142"/>
      <c r="Q502" s="142"/>
      <c r="R502" s="143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3"/>
      <c r="AC502" s="142"/>
      <c r="AD502" s="143"/>
      <c r="AE502" s="142"/>
      <c r="AF502" s="143"/>
    </row>
    <row r="503" spans="1:32" ht="15.75" customHeight="1" x14ac:dyDescent="0.2">
      <c r="A503" s="135"/>
      <c r="B503" s="155"/>
      <c r="C503" s="135"/>
      <c r="D503" s="136"/>
      <c r="E503" s="136"/>
      <c r="F503" s="182"/>
      <c r="G503" s="163"/>
      <c r="H503" s="138"/>
      <c r="I503" s="138"/>
      <c r="J503" s="139"/>
      <c r="K503" s="164"/>
      <c r="L503" s="240"/>
      <c r="M503" s="241"/>
      <c r="N503" s="136"/>
      <c r="O503" s="139"/>
      <c r="P503" s="142"/>
      <c r="Q503" s="142"/>
      <c r="R503" s="143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3"/>
      <c r="AC503" s="142"/>
      <c r="AD503" s="143"/>
      <c r="AE503" s="142"/>
      <c r="AF503" s="143"/>
    </row>
    <row r="504" spans="1:32" ht="15.75" customHeight="1" x14ac:dyDescent="0.2">
      <c r="A504" s="135"/>
      <c r="B504" s="155"/>
      <c r="C504" s="135"/>
      <c r="D504" s="136"/>
      <c r="E504" s="136"/>
      <c r="F504" s="182"/>
      <c r="G504" s="163"/>
      <c r="H504" s="138"/>
      <c r="I504" s="138"/>
      <c r="J504" s="139"/>
      <c r="K504" s="164"/>
      <c r="L504" s="240"/>
      <c r="M504" s="241"/>
      <c r="N504" s="136"/>
      <c r="O504" s="139"/>
      <c r="P504" s="142"/>
      <c r="Q504" s="142"/>
      <c r="R504" s="143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3"/>
      <c r="AC504" s="142"/>
      <c r="AD504" s="143"/>
      <c r="AE504" s="142"/>
      <c r="AF504" s="143"/>
    </row>
    <row r="505" spans="1:32" ht="15.75" customHeight="1" x14ac:dyDescent="0.2">
      <c r="A505" s="135"/>
      <c r="B505" s="155"/>
      <c r="C505" s="135"/>
      <c r="D505" s="136"/>
      <c r="E505" s="136"/>
      <c r="F505" s="182"/>
      <c r="G505" s="163"/>
      <c r="H505" s="138"/>
      <c r="I505" s="138"/>
      <c r="J505" s="139"/>
      <c r="K505" s="164"/>
      <c r="L505" s="240"/>
      <c r="M505" s="241"/>
      <c r="N505" s="136"/>
      <c r="O505" s="139"/>
      <c r="P505" s="142"/>
      <c r="Q505" s="142"/>
      <c r="R505" s="143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3"/>
      <c r="AC505" s="142"/>
      <c r="AD505" s="143"/>
      <c r="AE505" s="142"/>
      <c r="AF505" s="143"/>
    </row>
    <row r="506" spans="1:32" ht="15.75" customHeight="1" x14ac:dyDescent="0.2">
      <c r="A506" s="135"/>
      <c r="B506" s="155"/>
      <c r="C506" s="135"/>
      <c r="D506" s="136"/>
      <c r="E506" s="136"/>
      <c r="F506" s="182"/>
      <c r="G506" s="163"/>
      <c r="H506" s="138"/>
      <c r="I506" s="138"/>
      <c r="J506" s="139"/>
      <c r="K506" s="164"/>
      <c r="L506" s="240"/>
      <c r="M506" s="241"/>
      <c r="N506" s="136"/>
      <c r="O506" s="139"/>
      <c r="P506" s="142"/>
      <c r="Q506" s="142"/>
      <c r="R506" s="143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3"/>
      <c r="AC506" s="142"/>
      <c r="AD506" s="143"/>
      <c r="AE506" s="142"/>
      <c r="AF506" s="143"/>
    </row>
    <row r="507" spans="1:32" ht="15.75" customHeight="1" x14ac:dyDescent="0.2">
      <c r="A507" s="135"/>
      <c r="B507" s="155"/>
      <c r="C507" s="135"/>
      <c r="D507" s="136"/>
      <c r="E507" s="136"/>
      <c r="F507" s="182"/>
      <c r="G507" s="163"/>
      <c r="H507" s="138"/>
      <c r="I507" s="138"/>
      <c r="J507" s="139"/>
      <c r="K507" s="164"/>
      <c r="L507" s="240"/>
      <c r="M507" s="241"/>
      <c r="N507" s="136"/>
      <c r="O507" s="139"/>
      <c r="P507" s="142"/>
      <c r="Q507" s="142"/>
      <c r="R507" s="143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3"/>
      <c r="AC507" s="142"/>
      <c r="AD507" s="143"/>
      <c r="AE507" s="142"/>
      <c r="AF507" s="143"/>
    </row>
    <row r="508" spans="1:32" ht="15.75" customHeight="1" x14ac:dyDescent="0.2">
      <c r="A508" s="135"/>
      <c r="B508" s="155"/>
      <c r="C508" s="135"/>
      <c r="D508" s="136"/>
      <c r="E508" s="136"/>
      <c r="F508" s="182"/>
      <c r="G508" s="163"/>
      <c r="H508" s="138"/>
      <c r="I508" s="138"/>
      <c r="J508" s="139"/>
      <c r="K508" s="164"/>
      <c r="L508" s="240"/>
      <c r="M508" s="241"/>
      <c r="N508" s="136"/>
      <c r="O508" s="139"/>
      <c r="P508" s="142"/>
      <c r="Q508" s="142"/>
      <c r="R508" s="143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3"/>
      <c r="AC508" s="142"/>
      <c r="AD508" s="143"/>
      <c r="AE508" s="142"/>
      <c r="AF508" s="143"/>
    </row>
    <row r="509" spans="1:32" ht="15.75" customHeight="1" x14ac:dyDescent="0.2">
      <c r="A509" s="135"/>
      <c r="B509" s="155"/>
      <c r="C509" s="135"/>
      <c r="D509" s="136"/>
      <c r="E509" s="136"/>
      <c r="F509" s="182"/>
      <c r="G509" s="163"/>
      <c r="H509" s="138"/>
      <c r="I509" s="138"/>
      <c r="J509" s="139"/>
      <c r="K509" s="164"/>
      <c r="L509" s="240"/>
      <c r="M509" s="241"/>
      <c r="N509" s="136"/>
      <c r="O509" s="139"/>
      <c r="P509" s="142"/>
      <c r="Q509" s="142"/>
      <c r="R509" s="143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3"/>
      <c r="AC509" s="142"/>
      <c r="AD509" s="143"/>
      <c r="AE509" s="142"/>
      <c r="AF509" s="143"/>
    </row>
    <row r="510" spans="1:32" ht="15.75" customHeight="1" x14ac:dyDescent="0.2">
      <c r="A510" s="135"/>
      <c r="B510" s="155"/>
      <c r="C510" s="135"/>
      <c r="D510" s="136"/>
      <c r="E510" s="136"/>
      <c r="F510" s="182"/>
      <c r="G510" s="163"/>
      <c r="H510" s="138"/>
      <c r="I510" s="138"/>
      <c r="J510" s="139"/>
      <c r="K510" s="164"/>
      <c r="L510" s="240"/>
      <c r="M510" s="241"/>
      <c r="N510" s="136"/>
      <c r="O510" s="139"/>
      <c r="P510" s="142"/>
      <c r="Q510" s="142"/>
      <c r="R510" s="143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3"/>
      <c r="AC510" s="142"/>
      <c r="AD510" s="143"/>
      <c r="AE510" s="142"/>
      <c r="AF510" s="143"/>
    </row>
    <row r="511" spans="1:32" ht="15.75" customHeight="1" x14ac:dyDescent="0.2">
      <c r="A511" s="135"/>
      <c r="B511" s="155"/>
      <c r="C511" s="135"/>
      <c r="D511" s="136"/>
      <c r="E511" s="136"/>
      <c r="F511" s="182"/>
      <c r="G511" s="163"/>
      <c r="H511" s="138"/>
      <c r="I511" s="138"/>
      <c r="J511" s="139"/>
      <c r="K511" s="164"/>
      <c r="L511" s="240"/>
      <c r="M511" s="241"/>
      <c r="N511" s="136"/>
      <c r="O511" s="139"/>
      <c r="P511" s="142"/>
      <c r="Q511" s="142"/>
      <c r="R511" s="143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3"/>
      <c r="AC511" s="142"/>
      <c r="AD511" s="143"/>
      <c r="AE511" s="142"/>
      <c r="AF511" s="143"/>
    </row>
    <row r="512" spans="1:32" ht="15.75" customHeight="1" x14ac:dyDescent="0.2">
      <c r="A512" s="135"/>
      <c r="B512" s="155"/>
      <c r="C512" s="135"/>
      <c r="D512" s="136"/>
      <c r="E512" s="136"/>
      <c r="F512" s="182"/>
      <c r="G512" s="163"/>
      <c r="H512" s="138"/>
      <c r="I512" s="138"/>
      <c r="J512" s="139"/>
      <c r="K512" s="164"/>
      <c r="L512" s="240"/>
      <c r="M512" s="241"/>
      <c r="N512" s="136"/>
      <c r="O512" s="139"/>
      <c r="P512" s="142"/>
      <c r="Q512" s="142"/>
      <c r="R512" s="143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3"/>
      <c r="AC512" s="142"/>
      <c r="AD512" s="143"/>
      <c r="AE512" s="142"/>
      <c r="AF512" s="143"/>
    </row>
    <row r="513" spans="1:32" ht="15.75" customHeight="1" x14ac:dyDescent="0.2">
      <c r="A513" s="135"/>
      <c r="B513" s="155"/>
      <c r="C513" s="135"/>
      <c r="D513" s="136"/>
      <c r="E513" s="136"/>
      <c r="F513" s="182"/>
      <c r="G513" s="163"/>
      <c r="H513" s="138"/>
      <c r="I513" s="138"/>
      <c r="J513" s="139"/>
      <c r="K513" s="164"/>
      <c r="L513" s="240"/>
      <c r="M513" s="241"/>
      <c r="N513" s="136"/>
      <c r="O513" s="139"/>
      <c r="P513" s="142"/>
      <c r="Q513" s="142"/>
      <c r="R513" s="143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3"/>
      <c r="AC513" s="142"/>
      <c r="AD513" s="143"/>
      <c r="AE513" s="142"/>
      <c r="AF513" s="143"/>
    </row>
    <row r="514" spans="1:32" ht="15.75" customHeight="1" x14ac:dyDescent="0.2">
      <c r="A514" s="135"/>
      <c r="B514" s="155"/>
      <c r="C514" s="135"/>
      <c r="D514" s="136"/>
      <c r="E514" s="136"/>
      <c r="F514" s="182"/>
      <c r="G514" s="163"/>
      <c r="H514" s="138"/>
      <c r="I514" s="138"/>
      <c r="J514" s="139"/>
      <c r="K514" s="164"/>
      <c r="L514" s="240"/>
      <c r="M514" s="241"/>
      <c r="N514" s="136"/>
      <c r="O514" s="139"/>
      <c r="P514" s="142"/>
      <c r="Q514" s="142"/>
      <c r="R514" s="143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3"/>
      <c r="AC514" s="142"/>
      <c r="AD514" s="143"/>
      <c r="AE514" s="142"/>
      <c r="AF514" s="143"/>
    </row>
    <row r="515" spans="1:32" ht="15.75" customHeight="1" x14ac:dyDescent="0.2">
      <c r="A515" s="135"/>
      <c r="B515" s="155"/>
      <c r="C515" s="135"/>
      <c r="D515" s="136"/>
      <c r="E515" s="136"/>
      <c r="F515" s="182"/>
      <c r="G515" s="163"/>
      <c r="H515" s="138"/>
      <c r="I515" s="138"/>
      <c r="J515" s="139"/>
      <c r="K515" s="164"/>
      <c r="L515" s="240"/>
      <c r="M515" s="241"/>
      <c r="N515" s="136"/>
      <c r="O515" s="139"/>
      <c r="P515" s="142"/>
      <c r="Q515" s="142"/>
      <c r="R515" s="143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3"/>
      <c r="AC515" s="142"/>
      <c r="AD515" s="143"/>
      <c r="AE515" s="142"/>
      <c r="AF515" s="143"/>
    </row>
    <row r="516" spans="1:32" ht="15.75" customHeight="1" x14ac:dyDescent="0.2">
      <c r="A516" s="135"/>
      <c r="B516" s="155"/>
      <c r="C516" s="135"/>
      <c r="D516" s="136"/>
      <c r="E516" s="136"/>
      <c r="F516" s="182"/>
      <c r="G516" s="163"/>
      <c r="H516" s="138"/>
      <c r="I516" s="138"/>
      <c r="J516" s="139"/>
      <c r="K516" s="164"/>
      <c r="L516" s="240"/>
      <c r="M516" s="241"/>
      <c r="N516" s="136"/>
      <c r="O516" s="139"/>
      <c r="P516" s="142"/>
      <c r="Q516" s="142"/>
      <c r="R516" s="143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3"/>
      <c r="AC516" s="142"/>
      <c r="AD516" s="143"/>
      <c r="AE516" s="142"/>
      <c r="AF516" s="143"/>
    </row>
    <row r="517" spans="1:32" ht="15.75" customHeight="1" x14ac:dyDescent="0.2">
      <c r="A517" s="135"/>
      <c r="B517" s="155"/>
      <c r="C517" s="135"/>
      <c r="D517" s="136"/>
      <c r="E517" s="136"/>
      <c r="F517" s="182"/>
      <c r="G517" s="163"/>
      <c r="H517" s="138"/>
      <c r="I517" s="138"/>
      <c r="J517" s="139"/>
      <c r="K517" s="164"/>
      <c r="L517" s="240"/>
      <c r="M517" s="241"/>
      <c r="N517" s="136"/>
      <c r="O517" s="139"/>
      <c r="P517" s="142"/>
      <c r="Q517" s="142"/>
      <c r="R517" s="143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3"/>
      <c r="AC517" s="142"/>
      <c r="AD517" s="143"/>
      <c r="AE517" s="142"/>
      <c r="AF517" s="143"/>
    </row>
    <row r="518" spans="1:32" ht="15.75" customHeight="1" x14ac:dyDescent="0.2">
      <c r="A518" s="135"/>
      <c r="B518" s="155"/>
      <c r="C518" s="135"/>
      <c r="D518" s="136"/>
      <c r="E518" s="136"/>
      <c r="F518" s="182"/>
      <c r="G518" s="163"/>
      <c r="H518" s="138"/>
      <c r="I518" s="138"/>
      <c r="J518" s="139"/>
      <c r="K518" s="164"/>
      <c r="L518" s="240"/>
      <c r="M518" s="241"/>
      <c r="N518" s="136"/>
      <c r="O518" s="139"/>
      <c r="P518" s="142"/>
      <c r="Q518" s="142"/>
      <c r="R518" s="143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3"/>
      <c r="AC518" s="142"/>
      <c r="AD518" s="143"/>
      <c r="AE518" s="142"/>
      <c r="AF518" s="143"/>
    </row>
    <row r="519" spans="1:32" ht="15.75" customHeight="1" x14ac:dyDescent="0.2">
      <c r="A519" s="135"/>
      <c r="B519" s="155"/>
      <c r="C519" s="135"/>
      <c r="D519" s="136"/>
      <c r="E519" s="136"/>
      <c r="F519" s="182"/>
      <c r="G519" s="163"/>
      <c r="H519" s="138"/>
      <c r="I519" s="138"/>
      <c r="J519" s="139"/>
      <c r="K519" s="164"/>
      <c r="L519" s="240"/>
      <c r="M519" s="241"/>
      <c r="N519" s="136"/>
      <c r="O519" s="139"/>
      <c r="P519" s="142"/>
      <c r="Q519" s="142"/>
      <c r="R519" s="143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3"/>
      <c r="AC519" s="142"/>
      <c r="AD519" s="143"/>
      <c r="AE519" s="142"/>
      <c r="AF519" s="143"/>
    </row>
    <row r="520" spans="1:32" ht="15.75" customHeight="1" x14ac:dyDescent="0.2">
      <c r="A520" s="135"/>
      <c r="B520" s="155"/>
      <c r="C520" s="135"/>
      <c r="D520" s="136"/>
      <c r="E520" s="136"/>
      <c r="F520" s="182"/>
      <c r="G520" s="163"/>
      <c r="H520" s="138"/>
      <c r="I520" s="138"/>
      <c r="J520" s="139"/>
      <c r="K520" s="164"/>
      <c r="L520" s="240"/>
      <c r="M520" s="241"/>
      <c r="N520" s="136"/>
      <c r="O520" s="139"/>
      <c r="P520" s="142"/>
      <c r="Q520" s="142"/>
      <c r="R520" s="143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3"/>
      <c r="AC520" s="142"/>
      <c r="AD520" s="143"/>
      <c r="AE520" s="142"/>
      <c r="AF520" s="143"/>
    </row>
    <row r="521" spans="1:32" ht="15.75" customHeight="1" x14ac:dyDescent="0.2">
      <c r="A521" s="135"/>
      <c r="B521" s="155"/>
      <c r="C521" s="135"/>
      <c r="D521" s="136"/>
      <c r="E521" s="136"/>
      <c r="F521" s="182"/>
      <c r="G521" s="163"/>
      <c r="H521" s="138"/>
      <c r="I521" s="138"/>
      <c r="J521" s="139"/>
      <c r="K521" s="164"/>
      <c r="L521" s="240"/>
      <c r="M521" s="241"/>
      <c r="N521" s="136"/>
      <c r="O521" s="139"/>
      <c r="P521" s="142"/>
      <c r="Q521" s="142"/>
      <c r="R521" s="143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3"/>
      <c r="AC521" s="142"/>
      <c r="AD521" s="143"/>
      <c r="AE521" s="142"/>
      <c r="AF521" s="143"/>
    </row>
    <row r="522" spans="1:32" ht="15.75" customHeight="1" x14ac:dyDescent="0.2">
      <c r="A522" s="135"/>
      <c r="B522" s="155"/>
      <c r="C522" s="135"/>
      <c r="D522" s="136"/>
      <c r="E522" s="136"/>
      <c r="F522" s="182"/>
      <c r="G522" s="163"/>
      <c r="H522" s="138"/>
      <c r="I522" s="138"/>
      <c r="J522" s="139"/>
      <c r="K522" s="164"/>
      <c r="L522" s="240"/>
      <c r="M522" s="241"/>
      <c r="N522" s="136"/>
      <c r="O522" s="139"/>
      <c r="P522" s="142"/>
      <c r="Q522" s="142"/>
      <c r="R522" s="143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3"/>
      <c r="AC522" s="142"/>
      <c r="AD522" s="143"/>
      <c r="AE522" s="142"/>
      <c r="AF522" s="143"/>
    </row>
    <row r="523" spans="1:32" ht="15.75" customHeight="1" x14ac:dyDescent="0.2">
      <c r="A523" s="135"/>
      <c r="B523" s="155"/>
      <c r="C523" s="135"/>
      <c r="D523" s="136"/>
      <c r="E523" s="136"/>
      <c r="F523" s="182"/>
      <c r="G523" s="163"/>
      <c r="H523" s="138"/>
      <c r="I523" s="138"/>
      <c r="J523" s="139"/>
      <c r="K523" s="164"/>
      <c r="L523" s="240"/>
      <c r="M523" s="241"/>
      <c r="N523" s="136"/>
      <c r="O523" s="139"/>
      <c r="P523" s="142"/>
      <c r="Q523" s="142"/>
      <c r="R523" s="143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3"/>
      <c r="AC523" s="142"/>
      <c r="AD523" s="143"/>
      <c r="AE523" s="142"/>
      <c r="AF523" s="143"/>
    </row>
    <row r="524" spans="1:32" ht="15.75" customHeight="1" x14ac:dyDescent="0.2">
      <c r="A524" s="135"/>
      <c r="B524" s="155"/>
      <c r="C524" s="135"/>
      <c r="D524" s="136"/>
      <c r="E524" s="136"/>
      <c r="F524" s="182"/>
      <c r="G524" s="163"/>
      <c r="H524" s="138"/>
      <c r="I524" s="138"/>
      <c r="J524" s="139"/>
      <c r="K524" s="164"/>
      <c r="L524" s="240"/>
      <c r="M524" s="241"/>
      <c r="N524" s="136"/>
      <c r="O524" s="139"/>
      <c r="P524" s="142"/>
      <c r="Q524" s="142"/>
      <c r="R524" s="143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3"/>
      <c r="AC524" s="142"/>
      <c r="AD524" s="143"/>
      <c r="AE524" s="142"/>
      <c r="AF524" s="143"/>
    </row>
    <row r="525" spans="1:32" ht="15.75" customHeight="1" x14ac:dyDescent="0.2">
      <c r="A525" s="135"/>
      <c r="B525" s="155"/>
      <c r="C525" s="135"/>
      <c r="D525" s="136"/>
      <c r="E525" s="136"/>
      <c r="F525" s="182"/>
      <c r="G525" s="163"/>
      <c r="H525" s="138"/>
      <c r="I525" s="138"/>
      <c r="J525" s="139"/>
      <c r="K525" s="164"/>
      <c r="L525" s="240"/>
      <c r="M525" s="241"/>
      <c r="N525" s="136"/>
      <c r="O525" s="139"/>
      <c r="P525" s="142"/>
      <c r="Q525" s="142"/>
      <c r="R525" s="143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3"/>
      <c r="AC525" s="142"/>
      <c r="AD525" s="143"/>
      <c r="AE525" s="142"/>
      <c r="AF525" s="143"/>
    </row>
    <row r="526" spans="1:32" ht="15.75" customHeight="1" x14ac:dyDescent="0.2">
      <c r="A526" s="135"/>
      <c r="B526" s="155"/>
      <c r="C526" s="135"/>
      <c r="D526" s="136"/>
      <c r="E526" s="136"/>
      <c r="F526" s="182"/>
      <c r="G526" s="163"/>
      <c r="H526" s="138"/>
      <c r="I526" s="138"/>
      <c r="J526" s="139"/>
      <c r="K526" s="164"/>
      <c r="L526" s="240"/>
      <c r="M526" s="241"/>
      <c r="N526" s="136"/>
      <c r="O526" s="139"/>
      <c r="P526" s="142"/>
      <c r="Q526" s="142"/>
      <c r="R526" s="143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3"/>
      <c r="AC526" s="142"/>
      <c r="AD526" s="143"/>
      <c r="AE526" s="142"/>
      <c r="AF526" s="143"/>
    </row>
    <row r="527" spans="1:32" ht="15.75" customHeight="1" x14ac:dyDescent="0.2">
      <c r="A527" s="135"/>
      <c r="B527" s="155"/>
      <c r="C527" s="135"/>
      <c r="D527" s="136"/>
      <c r="E527" s="136"/>
      <c r="F527" s="182"/>
      <c r="G527" s="163"/>
      <c r="H527" s="138"/>
      <c r="I527" s="138"/>
      <c r="J527" s="139"/>
      <c r="K527" s="164"/>
      <c r="L527" s="240"/>
      <c r="M527" s="241"/>
      <c r="N527" s="136"/>
      <c r="O527" s="139"/>
      <c r="P527" s="142"/>
      <c r="Q527" s="142"/>
      <c r="R527" s="143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3"/>
      <c r="AC527" s="142"/>
      <c r="AD527" s="143"/>
      <c r="AE527" s="142"/>
      <c r="AF527" s="143"/>
    </row>
    <row r="528" spans="1:32" ht="15.75" customHeight="1" x14ac:dyDescent="0.2">
      <c r="A528" s="135"/>
      <c r="B528" s="155"/>
      <c r="C528" s="135"/>
      <c r="D528" s="136"/>
      <c r="E528" s="136"/>
      <c r="F528" s="182"/>
      <c r="G528" s="163"/>
      <c r="H528" s="138"/>
      <c r="I528" s="138"/>
      <c r="J528" s="139"/>
      <c r="K528" s="164"/>
      <c r="L528" s="240"/>
      <c r="M528" s="241"/>
      <c r="N528" s="136"/>
      <c r="O528" s="139"/>
      <c r="P528" s="142"/>
      <c r="Q528" s="142"/>
      <c r="R528" s="143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3"/>
      <c r="AC528" s="142"/>
      <c r="AD528" s="143"/>
      <c r="AE528" s="142"/>
      <c r="AF528" s="143"/>
    </row>
    <row r="529" spans="1:32" ht="15.75" customHeight="1" x14ac:dyDescent="0.2">
      <c r="A529" s="135"/>
      <c r="B529" s="155"/>
      <c r="C529" s="135"/>
      <c r="D529" s="136"/>
      <c r="E529" s="136"/>
      <c r="F529" s="182"/>
      <c r="G529" s="163"/>
      <c r="H529" s="138"/>
      <c r="I529" s="138"/>
      <c r="J529" s="139"/>
      <c r="K529" s="164"/>
      <c r="L529" s="240"/>
      <c r="M529" s="241"/>
      <c r="N529" s="136"/>
      <c r="O529" s="139"/>
      <c r="P529" s="142"/>
      <c r="Q529" s="142"/>
      <c r="R529" s="143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3"/>
      <c r="AC529" s="142"/>
      <c r="AD529" s="143"/>
      <c r="AE529" s="142"/>
      <c r="AF529" s="143"/>
    </row>
    <row r="530" spans="1:32" ht="15.75" customHeight="1" x14ac:dyDescent="0.2">
      <c r="A530" s="135"/>
      <c r="B530" s="155"/>
      <c r="C530" s="135"/>
      <c r="D530" s="136"/>
      <c r="E530" s="136"/>
      <c r="F530" s="182"/>
      <c r="G530" s="163"/>
      <c r="H530" s="138"/>
      <c r="I530" s="138"/>
      <c r="J530" s="139"/>
      <c r="K530" s="164"/>
      <c r="L530" s="240"/>
      <c r="M530" s="241"/>
      <c r="N530" s="136"/>
      <c r="O530" s="139"/>
      <c r="P530" s="142"/>
      <c r="Q530" s="142"/>
      <c r="R530" s="143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3"/>
      <c r="AC530" s="142"/>
      <c r="AD530" s="143"/>
      <c r="AE530" s="142"/>
      <c r="AF530" s="143"/>
    </row>
    <row r="531" spans="1:32" ht="15.75" customHeight="1" x14ac:dyDescent="0.2">
      <c r="A531" s="135"/>
      <c r="B531" s="155"/>
      <c r="C531" s="135"/>
      <c r="D531" s="136"/>
      <c r="E531" s="136"/>
      <c r="F531" s="182"/>
      <c r="G531" s="163"/>
      <c r="H531" s="138"/>
      <c r="I531" s="138"/>
      <c r="J531" s="139"/>
      <c r="K531" s="164"/>
      <c r="L531" s="240"/>
      <c r="M531" s="241"/>
      <c r="N531" s="136"/>
      <c r="O531" s="139"/>
      <c r="P531" s="142"/>
      <c r="Q531" s="142"/>
      <c r="R531" s="143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3"/>
      <c r="AC531" s="142"/>
      <c r="AD531" s="143"/>
      <c r="AE531" s="142"/>
      <c r="AF531" s="143"/>
    </row>
    <row r="532" spans="1:32" ht="15.75" customHeight="1" x14ac:dyDescent="0.2">
      <c r="A532" s="135"/>
      <c r="B532" s="155"/>
      <c r="C532" s="135"/>
      <c r="D532" s="136"/>
      <c r="E532" s="136"/>
      <c r="F532" s="182"/>
      <c r="G532" s="163"/>
      <c r="H532" s="138"/>
      <c r="I532" s="138"/>
      <c r="J532" s="139"/>
      <c r="K532" s="164"/>
      <c r="L532" s="240"/>
      <c r="M532" s="241"/>
      <c r="N532" s="136"/>
      <c r="O532" s="139"/>
      <c r="P532" s="142"/>
      <c r="Q532" s="142"/>
      <c r="R532" s="143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3"/>
      <c r="AC532" s="142"/>
      <c r="AD532" s="143"/>
      <c r="AE532" s="142"/>
      <c r="AF532" s="143"/>
    </row>
    <row r="533" spans="1:32" ht="15.75" customHeight="1" x14ac:dyDescent="0.2">
      <c r="A533" s="135"/>
      <c r="B533" s="155"/>
      <c r="C533" s="135"/>
      <c r="D533" s="136"/>
      <c r="E533" s="136"/>
      <c r="F533" s="182"/>
      <c r="G533" s="163"/>
      <c r="H533" s="138"/>
      <c r="I533" s="138"/>
      <c r="J533" s="139"/>
      <c r="K533" s="164"/>
      <c r="L533" s="240"/>
      <c r="M533" s="241"/>
      <c r="N533" s="136"/>
      <c r="O533" s="139"/>
      <c r="P533" s="142"/>
      <c r="Q533" s="142"/>
      <c r="R533" s="143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3"/>
      <c r="AC533" s="142"/>
      <c r="AD533" s="143"/>
      <c r="AE533" s="142"/>
      <c r="AF533" s="143"/>
    </row>
    <row r="534" spans="1:32" ht="15.75" customHeight="1" x14ac:dyDescent="0.2">
      <c r="A534" s="135"/>
      <c r="B534" s="155"/>
      <c r="C534" s="135"/>
      <c r="D534" s="136"/>
      <c r="E534" s="136"/>
      <c r="F534" s="182"/>
      <c r="G534" s="163"/>
      <c r="H534" s="138"/>
      <c r="I534" s="138"/>
      <c r="J534" s="139"/>
      <c r="K534" s="164"/>
      <c r="L534" s="240"/>
      <c r="M534" s="241"/>
      <c r="N534" s="136"/>
      <c r="O534" s="139"/>
      <c r="P534" s="142"/>
      <c r="Q534" s="142"/>
      <c r="R534" s="143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3"/>
      <c r="AC534" s="142"/>
      <c r="AD534" s="143"/>
      <c r="AE534" s="142"/>
      <c r="AF534" s="143"/>
    </row>
    <row r="535" spans="1:32" ht="15.75" customHeight="1" x14ac:dyDescent="0.2">
      <c r="A535" s="135"/>
      <c r="B535" s="155"/>
      <c r="C535" s="135"/>
      <c r="D535" s="136"/>
      <c r="E535" s="136"/>
      <c r="F535" s="182"/>
      <c r="G535" s="163"/>
      <c r="H535" s="138"/>
      <c r="I535" s="138"/>
      <c r="J535" s="139"/>
      <c r="K535" s="164"/>
      <c r="L535" s="240"/>
      <c r="M535" s="241"/>
      <c r="N535" s="136"/>
      <c r="O535" s="139"/>
      <c r="P535" s="142"/>
      <c r="Q535" s="142"/>
      <c r="R535" s="143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3"/>
      <c r="AC535" s="142"/>
      <c r="AD535" s="143"/>
      <c r="AE535" s="142"/>
      <c r="AF535" s="143"/>
    </row>
    <row r="536" spans="1:32" ht="15.75" customHeight="1" x14ac:dyDescent="0.2">
      <c r="A536" s="135"/>
      <c r="B536" s="155"/>
      <c r="C536" s="135"/>
      <c r="D536" s="136"/>
      <c r="E536" s="136"/>
      <c r="F536" s="182"/>
      <c r="G536" s="163"/>
      <c r="H536" s="138"/>
      <c r="I536" s="138"/>
      <c r="J536" s="139"/>
      <c r="K536" s="164"/>
      <c r="L536" s="240"/>
      <c r="M536" s="241"/>
      <c r="N536" s="136"/>
      <c r="O536" s="139"/>
      <c r="P536" s="142"/>
      <c r="Q536" s="142"/>
      <c r="R536" s="143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3"/>
      <c r="AC536" s="142"/>
      <c r="AD536" s="143"/>
      <c r="AE536" s="142"/>
      <c r="AF536" s="143"/>
    </row>
    <row r="537" spans="1:32" ht="15.75" customHeight="1" x14ac:dyDescent="0.2">
      <c r="A537" s="135"/>
      <c r="B537" s="155"/>
      <c r="C537" s="135"/>
      <c r="D537" s="136"/>
      <c r="E537" s="136"/>
      <c r="F537" s="182"/>
      <c r="G537" s="163"/>
      <c r="H537" s="138"/>
      <c r="I537" s="138"/>
      <c r="J537" s="139"/>
      <c r="K537" s="164"/>
      <c r="L537" s="240"/>
      <c r="M537" s="241"/>
      <c r="N537" s="136"/>
      <c r="O537" s="139"/>
      <c r="P537" s="142"/>
      <c r="Q537" s="142"/>
      <c r="R537" s="143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3"/>
      <c r="AC537" s="142"/>
      <c r="AD537" s="143"/>
      <c r="AE537" s="142"/>
      <c r="AF537" s="143"/>
    </row>
    <row r="538" spans="1:32" ht="15.75" customHeight="1" x14ac:dyDescent="0.2">
      <c r="A538" s="135"/>
      <c r="B538" s="155"/>
      <c r="C538" s="135"/>
      <c r="D538" s="136"/>
      <c r="E538" s="136"/>
      <c r="F538" s="182"/>
      <c r="G538" s="163"/>
      <c r="H538" s="138"/>
      <c r="I538" s="138"/>
      <c r="J538" s="139"/>
      <c r="K538" s="164"/>
      <c r="L538" s="240"/>
      <c r="M538" s="241"/>
      <c r="N538" s="136"/>
      <c r="O538" s="139"/>
      <c r="P538" s="142"/>
      <c r="Q538" s="142"/>
      <c r="R538" s="143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3"/>
      <c r="AC538" s="142"/>
      <c r="AD538" s="143"/>
      <c r="AE538" s="142"/>
      <c r="AF538" s="143"/>
    </row>
    <row r="539" spans="1:32" ht="15.75" customHeight="1" x14ac:dyDescent="0.2">
      <c r="A539" s="135"/>
      <c r="B539" s="155"/>
      <c r="C539" s="135"/>
      <c r="D539" s="136"/>
      <c r="E539" s="136"/>
      <c r="F539" s="182"/>
      <c r="G539" s="163"/>
      <c r="H539" s="138"/>
      <c r="I539" s="138"/>
      <c r="J539" s="139"/>
      <c r="K539" s="164"/>
      <c r="L539" s="240"/>
      <c r="M539" s="241"/>
      <c r="N539" s="136"/>
      <c r="O539" s="139"/>
      <c r="P539" s="142"/>
      <c r="Q539" s="142"/>
      <c r="R539" s="143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3"/>
      <c r="AC539" s="142"/>
      <c r="AD539" s="143"/>
      <c r="AE539" s="142"/>
      <c r="AF539" s="143"/>
    </row>
    <row r="540" spans="1:32" ht="15.75" customHeight="1" x14ac:dyDescent="0.2">
      <c r="A540" s="135"/>
      <c r="B540" s="155"/>
      <c r="C540" s="135"/>
      <c r="D540" s="136"/>
      <c r="E540" s="136"/>
      <c r="F540" s="182"/>
      <c r="G540" s="163"/>
      <c r="H540" s="138"/>
      <c r="I540" s="138"/>
      <c r="J540" s="139"/>
      <c r="K540" s="164"/>
      <c r="L540" s="240"/>
      <c r="M540" s="241"/>
      <c r="N540" s="136"/>
      <c r="O540" s="139"/>
      <c r="P540" s="142"/>
      <c r="Q540" s="142"/>
      <c r="R540" s="143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3"/>
      <c r="AC540" s="142"/>
      <c r="AD540" s="143"/>
      <c r="AE540" s="142"/>
      <c r="AF540" s="143"/>
    </row>
    <row r="541" spans="1:32" ht="15.75" customHeight="1" x14ac:dyDescent="0.2">
      <c r="A541" s="135"/>
      <c r="B541" s="155"/>
      <c r="C541" s="135"/>
      <c r="D541" s="136"/>
      <c r="E541" s="136"/>
      <c r="F541" s="182"/>
      <c r="G541" s="163"/>
      <c r="H541" s="138"/>
      <c r="I541" s="138"/>
      <c r="J541" s="139"/>
      <c r="K541" s="164"/>
      <c r="L541" s="240"/>
      <c r="M541" s="241"/>
      <c r="N541" s="136"/>
      <c r="O541" s="139"/>
      <c r="P541" s="142"/>
      <c r="Q541" s="142"/>
      <c r="R541" s="143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3"/>
      <c r="AC541" s="142"/>
      <c r="AD541" s="143"/>
      <c r="AE541" s="142"/>
      <c r="AF541" s="143"/>
    </row>
    <row r="542" spans="1:32" ht="15.75" customHeight="1" x14ac:dyDescent="0.2">
      <c r="A542" s="135"/>
      <c r="B542" s="155"/>
      <c r="C542" s="135"/>
      <c r="D542" s="136"/>
      <c r="E542" s="136"/>
      <c r="F542" s="182"/>
      <c r="G542" s="163"/>
      <c r="H542" s="138"/>
      <c r="I542" s="138"/>
      <c r="J542" s="139"/>
      <c r="K542" s="164"/>
      <c r="L542" s="240"/>
      <c r="M542" s="241"/>
      <c r="N542" s="136"/>
      <c r="O542" s="139"/>
      <c r="P542" s="142"/>
      <c r="Q542" s="142"/>
      <c r="R542" s="143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3"/>
      <c r="AC542" s="142"/>
      <c r="AD542" s="143"/>
      <c r="AE542" s="142"/>
      <c r="AF542" s="143"/>
    </row>
    <row r="543" spans="1:32" ht="15.75" customHeight="1" x14ac:dyDescent="0.2">
      <c r="A543" s="135"/>
      <c r="B543" s="155"/>
      <c r="C543" s="135"/>
      <c r="D543" s="136"/>
      <c r="E543" s="136"/>
      <c r="F543" s="182"/>
      <c r="G543" s="163"/>
      <c r="H543" s="138"/>
      <c r="I543" s="138"/>
      <c r="J543" s="139"/>
      <c r="K543" s="164"/>
      <c r="L543" s="240"/>
      <c r="M543" s="241"/>
      <c r="N543" s="136"/>
      <c r="O543" s="139"/>
      <c r="P543" s="142"/>
      <c r="Q543" s="142"/>
      <c r="R543" s="143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3"/>
      <c r="AC543" s="142"/>
      <c r="AD543" s="143"/>
      <c r="AE543" s="142"/>
      <c r="AF543" s="143"/>
    </row>
    <row r="544" spans="1:32" ht="15.75" customHeight="1" x14ac:dyDescent="0.2">
      <c r="A544" s="135"/>
      <c r="B544" s="155"/>
      <c r="C544" s="135"/>
      <c r="D544" s="136"/>
      <c r="E544" s="136"/>
      <c r="F544" s="182"/>
      <c r="G544" s="163"/>
      <c r="H544" s="138"/>
      <c r="I544" s="138"/>
      <c r="J544" s="139"/>
      <c r="K544" s="164"/>
      <c r="L544" s="240"/>
      <c r="M544" s="241"/>
      <c r="N544" s="136"/>
      <c r="O544" s="139"/>
      <c r="P544" s="142"/>
      <c r="Q544" s="142"/>
      <c r="R544" s="143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3"/>
      <c r="AC544" s="142"/>
      <c r="AD544" s="143"/>
      <c r="AE544" s="142"/>
      <c r="AF544" s="143"/>
    </row>
    <row r="545" spans="1:32" ht="15.75" customHeight="1" x14ac:dyDescent="0.2">
      <c r="A545" s="135"/>
      <c r="B545" s="155"/>
      <c r="C545" s="135"/>
      <c r="D545" s="136"/>
      <c r="E545" s="136"/>
      <c r="F545" s="182"/>
      <c r="G545" s="163"/>
      <c r="H545" s="138"/>
      <c r="I545" s="138"/>
      <c r="J545" s="139"/>
      <c r="K545" s="164"/>
      <c r="L545" s="240"/>
      <c r="M545" s="241"/>
      <c r="N545" s="136"/>
      <c r="O545" s="139"/>
      <c r="P545" s="142"/>
      <c r="Q545" s="142"/>
      <c r="R545" s="143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3"/>
      <c r="AC545" s="142"/>
      <c r="AD545" s="143"/>
      <c r="AE545" s="142"/>
      <c r="AF545" s="143"/>
    </row>
    <row r="546" spans="1:32" ht="15.75" customHeight="1" x14ac:dyDescent="0.2">
      <c r="A546" s="135"/>
      <c r="B546" s="155"/>
      <c r="C546" s="135"/>
      <c r="D546" s="136"/>
      <c r="E546" s="136"/>
      <c r="F546" s="182"/>
      <c r="G546" s="163"/>
      <c r="H546" s="138"/>
      <c r="I546" s="138"/>
      <c r="J546" s="139"/>
      <c r="K546" s="164"/>
      <c r="L546" s="240"/>
      <c r="M546" s="241"/>
      <c r="N546" s="136"/>
      <c r="O546" s="139"/>
      <c r="P546" s="142"/>
      <c r="Q546" s="142"/>
      <c r="R546" s="143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3"/>
      <c r="AC546" s="142"/>
      <c r="AD546" s="143"/>
      <c r="AE546" s="142"/>
      <c r="AF546" s="143"/>
    </row>
    <row r="547" spans="1:32" ht="15.75" customHeight="1" x14ac:dyDescent="0.2">
      <c r="A547" s="135"/>
      <c r="B547" s="155"/>
      <c r="C547" s="135"/>
      <c r="D547" s="136"/>
      <c r="E547" s="136"/>
      <c r="F547" s="182"/>
      <c r="G547" s="163"/>
      <c r="H547" s="138"/>
      <c r="I547" s="138"/>
      <c r="J547" s="139"/>
      <c r="K547" s="164"/>
      <c r="L547" s="240"/>
      <c r="M547" s="241"/>
      <c r="N547" s="136"/>
      <c r="O547" s="139"/>
      <c r="P547" s="142"/>
      <c r="Q547" s="142"/>
      <c r="R547" s="143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3"/>
      <c r="AC547" s="142"/>
      <c r="AD547" s="143"/>
      <c r="AE547" s="142"/>
      <c r="AF547" s="143"/>
    </row>
    <row r="548" spans="1:32" ht="15.75" customHeight="1" x14ac:dyDescent="0.2">
      <c r="A548" s="135"/>
      <c r="B548" s="155"/>
      <c r="C548" s="135"/>
      <c r="D548" s="136"/>
      <c r="E548" s="136"/>
      <c r="F548" s="182"/>
      <c r="G548" s="163"/>
      <c r="H548" s="138"/>
      <c r="I548" s="138"/>
      <c r="J548" s="139"/>
      <c r="K548" s="164"/>
      <c r="L548" s="240"/>
      <c r="M548" s="241"/>
      <c r="N548" s="136"/>
      <c r="O548" s="139"/>
      <c r="P548" s="142"/>
      <c r="Q548" s="142"/>
      <c r="R548" s="143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3"/>
      <c r="AC548" s="142"/>
      <c r="AD548" s="143"/>
      <c r="AE548" s="142"/>
      <c r="AF548" s="143"/>
    </row>
    <row r="549" spans="1:32" ht="15.75" customHeight="1" x14ac:dyDescent="0.2">
      <c r="A549" s="135"/>
      <c r="B549" s="155"/>
      <c r="C549" s="135"/>
      <c r="D549" s="136"/>
      <c r="E549" s="136"/>
      <c r="F549" s="182"/>
      <c r="G549" s="163"/>
      <c r="H549" s="138"/>
      <c r="I549" s="138"/>
      <c r="J549" s="139"/>
      <c r="K549" s="164"/>
      <c r="L549" s="240"/>
      <c r="M549" s="241"/>
      <c r="N549" s="136"/>
      <c r="O549" s="139"/>
      <c r="P549" s="142"/>
      <c r="Q549" s="142"/>
      <c r="R549" s="143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3"/>
      <c r="AC549" s="142"/>
      <c r="AD549" s="143"/>
      <c r="AE549" s="142"/>
      <c r="AF549" s="143"/>
    </row>
    <row r="550" spans="1:32" ht="15.75" customHeight="1" x14ac:dyDescent="0.2">
      <c r="A550" s="135"/>
      <c r="B550" s="155"/>
      <c r="C550" s="135"/>
      <c r="D550" s="136"/>
      <c r="E550" s="136"/>
      <c r="F550" s="182"/>
      <c r="G550" s="163"/>
      <c r="H550" s="138"/>
      <c r="I550" s="138"/>
      <c r="J550" s="139"/>
      <c r="K550" s="164"/>
      <c r="L550" s="240"/>
      <c r="M550" s="241"/>
      <c r="N550" s="136"/>
      <c r="O550" s="139"/>
      <c r="P550" s="142"/>
      <c r="Q550" s="142"/>
      <c r="R550" s="143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3"/>
      <c r="AC550" s="142"/>
      <c r="AD550" s="143"/>
      <c r="AE550" s="142"/>
      <c r="AF550" s="143"/>
    </row>
    <row r="551" spans="1:32" ht="15.75" customHeight="1" x14ac:dyDescent="0.2">
      <c r="A551" s="135"/>
      <c r="B551" s="155"/>
      <c r="C551" s="135"/>
      <c r="D551" s="136"/>
      <c r="E551" s="136"/>
      <c r="F551" s="182"/>
      <c r="G551" s="163"/>
      <c r="H551" s="138"/>
      <c r="I551" s="138"/>
      <c r="J551" s="139"/>
      <c r="K551" s="164"/>
      <c r="L551" s="240"/>
      <c r="M551" s="241"/>
      <c r="N551" s="136"/>
      <c r="O551" s="139"/>
      <c r="P551" s="142"/>
      <c r="Q551" s="142"/>
      <c r="R551" s="143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3"/>
      <c r="AC551" s="142"/>
      <c r="AD551" s="143"/>
      <c r="AE551" s="142"/>
      <c r="AF551" s="143"/>
    </row>
    <row r="552" spans="1:32" ht="15.75" customHeight="1" x14ac:dyDescent="0.2">
      <c r="A552" s="135"/>
      <c r="B552" s="155"/>
      <c r="C552" s="135"/>
      <c r="D552" s="136"/>
      <c r="E552" s="136"/>
      <c r="F552" s="182"/>
      <c r="G552" s="163"/>
      <c r="H552" s="138"/>
      <c r="I552" s="138"/>
      <c r="J552" s="139"/>
      <c r="K552" s="164"/>
      <c r="L552" s="240"/>
      <c r="M552" s="241"/>
      <c r="N552" s="136"/>
      <c r="O552" s="139"/>
      <c r="P552" s="142"/>
      <c r="Q552" s="142"/>
      <c r="R552" s="143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3"/>
      <c r="AC552" s="142"/>
      <c r="AD552" s="143"/>
      <c r="AE552" s="142"/>
      <c r="AF552" s="143"/>
    </row>
    <row r="553" spans="1:32" ht="15.75" customHeight="1" x14ac:dyDescent="0.2">
      <c r="A553" s="135"/>
      <c r="B553" s="155"/>
      <c r="C553" s="135"/>
      <c r="D553" s="136"/>
      <c r="E553" s="136"/>
      <c r="F553" s="182"/>
      <c r="G553" s="163"/>
      <c r="H553" s="138"/>
      <c r="I553" s="138"/>
      <c r="J553" s="139"/>
      <c r="K553" s="164"/>
      <c r="L553" s="240"/>
      <c r="M553" s="241"/>
      <c r="N553" s="136"/>
      <c r="O553" s="139"/>
      <c r="P553" s="142"/>
      <c r="Q553" s="142"/>
      <c r="R553" s="143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3"/>
      <c r="AC553" s="142"/>
      <c r="AD553" s="143"/>
      <c r="AE553" s="142"/>
      <c r="AF553" s="143"/>
    </row>
    <row r="554" spans="1:32" ht="15.75" customHeight="1" x14ac:dyDescent="0.2">
      <c r="A554" s="135"/>
      <c r="B554" s="155"/>
      <c r="C554" s="135"/>
      <c r="D554" s="136"/>
      <c r="E554" s="136"/>
      <c r="F554" s="182"/>
      <c r="G554" s="163"/>
      <c r="H554" s="138"/>
      <c r="I554" s="138"/>
      <c r="J554" s="139"/>
      <c r="K554" s="164"/>
      <c r="L554" s="240"/>
      <c r="M554" s="241"/>
      <c r="N554" s="136"/>
      <c r="O554" s="139"/>
      <c r="P554" s="142"/>
      <c r="Q554" s="142"/>
      <c r="R554" s="143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3"/>
      <c r="AC554" s="142"/>
      <c r="AD554" s="143"/>
      <c r="AE554" s="142"/>
      <c r="AF554" s="143"/>
    </row>
    <row r="555" spans="1:32" ht="15.75" customHeight="1" x14ac:dyDescent="0.2">
      <c r="A555" s="135"/>
      <c r="B555" s="155"/>
      <c r="C555" s="135"/>
      <c r="D555" s="136"/>
      <c r="E555" s="136"/>
      <c r="F555" s="182"/>
      <c r="G555" s="163"/>
      <c r="H555" s="138"/>
      <c r="I555" s="138"/>
      <c r="J555" s="139"/>
      <c r="K555" s="164"/>
      <c r="L555" s="240"/>
      <c r="M555" s="241"/>
      <c r="N555" s="136"/>
      <c r="O555" s="139"/>
      <c r="P555" s="142"/>
      <c r="Q555" s="142"/>
      <c r="R555" s="143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3"/>
      <c r="AC555" s="142"/>
      <c r="AD555" s="143"/>
      <c r="AE555" s="142"/>
      <c r="AF555" s="143"/>
    </row>
    <row r="556" spans="1:32" ht="15.75" customHeight="1" x14ac:dyDescent="0.2">
      <c r="A556" s="135"/>
      <c r="B556" s="155"/>
      <c r="C556" s="135"/>
      <c r="D556" s="136"/>
      <c r="E556" s="136"/>
      <c r="F556" s="182"/>
      <c r="G556" s="163"/>
      <c r="H556" s="138"/>
      <c r="I556" s="138"/>
      <c r="J556" s="139"/>
      <c r="K556" s="164"/>
      <c r="L556" s="240"/>
      <c r="M556" s="241"/>
      <c r="N556" s="136"/>
      <c r="O556" s="139"/>
      <c r="P556" s="142"/>
      <c r="Q556" s="142"/>
      <c r="R556" s="143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3"/>
      <c r="AC556" s="142"/>
      <c r="AD556" s="143"/>
      <c r="AE556" s="142"/>
      <c r="AF556" s="143"/>
    </row>
    <row r="557" spans="1:32" ht="15.75" customHeight="1" x14ac:dyDescent="0.2">
      <c r="A557" s="135"/>
      <c r="B557" s="155"/>
      <c r="C557" s="135"/>
      <c r="D557" s="136"/>
      <c r="E557" s="136"/>
      <c r="F557" s="182"/>
      <c r="G557" s="163"/>
      <c r="H557" s="138"/>
      <c r="I557" s="138"/>
      <c r="J557" s="139"/>
      <c r="K557" s="164"/>
      <c r="L557" s="240"/>
      <c r="M557" s="241"/>
      <c r="N557" s="136"/>
      <c r="O557" s="139"/>
      <c r="P557" s="142"/>
      <c r="Q557" s="142"/>
      <c r="R557" s="143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3"/>
      <c r="AC557" s="142"/>
      <c r="AD557" s="143"/>
      <c r="AE557" s="142"/>
      <c r="AF557" s="143"/>
    </row>
    <row r="558" spans="1:32" ht="15.75" customHeight="1" x14ac:dyDescent="0.2">
      <c r="A558" s="135"/>
      <c r="B558" s="155"/>
      <c r="C558" s="135"/>
      <c r="D558" s="136"/>
      <c r="E558" s="136"/>
      <c r="F558" s="182"/>
      <c r="G558" s="163"/>
      <c r="H558" s="138"/>
      <c r="I558" s="138"/>
      <c r="J558" s="139"/>
      <c r="K558" s="164"/>
      <c r="L558" s="240"/>
      <c r="M558" s="241"/>
      <c r="N558" s="136"/>
      <c r="O558" s="139"/>
      <c r="P558" s="142"/>
      <c r="Q558" s="142"/>
      <c r="R558" s="143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3"/>
      <c r="AC558" s="142"/>
      <c r="AD558" s="143"/>
      <c r="AE558" s="142"/>
      <c r="AF558" s="143"/>
    </row>
    <row r="559" spans="1:32" ht="15.75" customHeight="1" x14ac:dyDescent="0.2">
      <c r="A559" s="135"/>
      <c r="B559" s="155"/>
      <c r="C559" s="135"/>
      <c r="D559" s="136"/>
      <c r="E559" s="136"/>
      <c r="F559" s="182"/>
      <c r="G559" s="163"/>
      <c r="H559" s="138"/>
      <c r="I559" s="138"/>
      <c r="J559" s="139"/>
      <c r="K559" s="164"/>
      <c r="L559" s="240"/>
      <c r="M559" s="241"/>
      <c r="N559" s="136"/>
      <c r="O559" s="139"/>
      <c r="P559" s="142"/>
      <c r="Q559" s="142"/>
      <c r="R559" s="143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3"/>
      <c r="AC559" s="142"/>
      <c r="AD559" s="143"/>
      <c r="AE559" s="142"/>
      <c r="AF559" s="143"/>
    </row>
    <row r="560" spans="1:32" ht="15.75" customHeight="1" x14ac:dyDescent="0.2">
      <c r="A560" s="135"/>
      <c r="B560" s="155"/>
      <c r="C560" s="135"/>
      <c r="D560" s="136"/>
      <c r="E560" s="136"/>
      <c r="F560" s="182"/>
      <c r="G560" s="163"/>
      <c r="H560" s="138"/>
      <c r="I560" s="138"/>
      <c r="J560" s="139"/>
      <c r="K560" s="164"/>
      <c r="L560" s="240"/>
      <c r="M560" s="241"/>
      <c r="N560" s="136"/>
      <c r="O560" s="139"/>
      <c r="P560" s="142"/>
      <c r="Q560" s="142"/>
      <c r="R560" s="143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3"/>
      <c r="AC560" s="142"/>
      <c r="AD560" s="143"/>
      <c r="AE560" s="142"/>
      <c r="AF560" s="143"/>
    </row>
    <row r="561" spans="1:32" ht="15.75" customHeight="1" x14ac:dyDescent="0.2">
      <c r="A561" s="135"/>
      <c r="B561" s="155"/>
      <c r="C561" s="135"/>
      <c r="D561" s="136"/>
      <c r="E561" s="136"/>
      <c r="F561" s="182"/>
      <c r="G561" s="163"/>
      <c r="H561" s="138"/>
      <c r="I561" s="138"/>
      <c r="J561" s="139"/>
      <c r="K561" s="164"/>
      <c r="L561" s="240"/>
      <c r="M561" s="241"/>
      <c r="N561" s="136"/>
      <c r="O561" s="139"/>
      <c r="P561" s="142"/>
      <c r="Q561" s="142"/>
      <c r="R561" s="143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3"/>
      <c r="AC561" s="142"/>
      <c r="AD561" s="143"/>
      <c r="AE561" s="142"/>
      <c r="AF561" s="143"/>
    </row>
    <row r="562" spans="1:32" ht="15.75" customHeight="1" x14ac:dyDescent="0.2">
      <c r="A562" s="135"/>
      <c r="B562" s="155"/>
      <c r="C562" s="135"/>
      <c r="D562" s="136"/>
      <c r="E562" s="136"/>
      <c r="F562" s="182"/>
      <c r="G562" s="163"/>
      <c r="H562" s="138"/>
      <c r="I562" s="138"/>
      <c r="J562" s="139"/>
      <c r="K562" s="164"/>
      <c r="L562" s="240"/>
      <c r="M562" s="241"/>
      <c r="N562" s="136"/>
      <c r="O562" s="139"/>
      <c r="P562" s="142"/>
      <c r="Q562" s="142"/>
      <c r="R562" s="143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3"/>
      <c r="AC562" s="142"/>
      <c r="AD562" s="143"/>
      <c r="AE562" s="142"/>
      <c r="AF562" s="143"/>
    </row>
    <row r="563" spans="1:32" ht="15.75" customHeight="1" x14ac:dyDescent="0.2">
      <c r="A563" s="135"/>
      <c r="B563" s="155"/>
      <c r="C563" s="135"/>
      <c r="D563" s="136"/>
      <c r="E563" s="136"/>
      <c r="F563" s="182"/>
      <c r="G563" s="163"/>
      <c r="H563" s="138"/>
      <c r="I563" s="138"/>
      <c r="J563" s="139"/>
      <c r="K563" s="164"/>
      <c r="L563" s="240"/>
      <c r="M563" s="241"/>
      <c r="N563" s="136"/>
      <c r="O563" s="139"/>
      <c r="P563" s="142"/>
      <c r="Q563" s="142"/>
      <c r="R563" s="143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3"/>
      <c r="AC563" s="142"/>
      <c r="AD563" s="143"/>
      <c r="AE563" s="142"/>
      <c r="AF563" s="143"/>
    </row>
    <row r="564" spans="1:32" ht="15.75" customHeight="1" x14ac:dyDescent="0.2">
      <c r="A564" s="135"/>
      <c r="B564" s="155"/>
      <c r="C564" s="135"/>
      <c r="D564" s="136"/>
      <c r="E564" s="136"/>
      <c r="F564" s="182"/>
      <c r="G564" s="163"/>
      <c r="H564" s="138"/>
      <c r="I564" s="138"/>
      <c r="J564" s="139"/>
      <c r="K564" s="164"/>
      <c r="L564" s="240"/>
      <c r="M564" s="241"/>
      <c r="N564" s="136"/>
      <c r="O564" s="139"/>
      <c r="P564" s="142"/>
      <c r="Q564" s="142"/>
      <c r="R564" s="143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3"/>
      <c r="AC564" s="142"/>
      <c r="AD564" s="143"/>
      <c r="AE564" s="142"/>
      <c r="AF564" s="143"/>
    </row>
    <row r="565" spans="1:32" ht="15.75" customHeight="1" x14ac:dyDescent="0.2">
      <c r="A565" s="135"/>
      <c r="B565" s="155"/>
      <c r="C565" s="135"/>
      <c r="D565" s="136"/>
      <c r="E565" s="136"/>
      <c r="F565" s="182"/>
      <c r="G565" s="163"/>
      <c r="H565" s="138"/>
      <c r="I565" s="138"/>
      <c r="J565" s="139"/>
      <c r="K565" s="164"/>
      <c r="L565" s="240"/>
      <c r="M565" s="241"/>
      <c r="N565" s="136"/>
      <c r="O565" s="139"/>
      <c r="P565" s="142"/>
      <c r="Q565" s="142"/>
      <c r="R565" s="143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3"/>
      <c r="AC565" s="142"/>
      <c r="AD565" s="143"/>
      <c r="AE565" s="142"/>
      <c r="AF565" s="143"/>
    </row>
    <row r="566" spans="1:32" ht="15.75" customHeight="1" x14ac:dyDescent="0.2">
      <c r="A566" s="135"/>
      <c r="B566" s="155"/>
      <c r="C566" s="135"/>
      <c r="D566" s="136"/>
      <c r="E566" s="136"/>
      <c r="F566" s="182"/>
      <c r="G566" s="163"/>
      <c r="H566" s="138"/>
      <c r="I566" s="138"/>
      <c r="J566" s="139"/>
      <c r="K566" s="164"/>
      <c r="L566" s="240"/>
      <c r="M566" s="241"/>
      <c r="N566" s="136"/>
      <c r="O566" s="139"/>
      <c r="P566" s="142"/>
      <c r="Q566" s="142"/>
      <c r="R566" s="143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3"/>
      <c r="AC566" s="142"/>
      <c r="AD566" s="143"/>
      <c r="AE566" s="142"/>
      <c r="AF566" s="143"/>
    </row>
    <row r="567" spans="1:32" ht="15.75" customHeight="1" x14ac:dyDescent="0.2">
      <c r="A567" s="135"/>
      <c r="B567" s="155"/>
      <c r="C567" s="135"/>
      <c r="D567" s="136"/>
      <c r="E567" s="136"/>
      <c r="F567" s="182"/>
      <c r="G567" s="163"/>
      <c r="H567" s="138"/>
      <c r="I567" s="138"/>
      <c r="J567" s="139"/>
      <c r="K567" s="164"/>
      <c r="L567" s="240"/>
      <c r="M567" s="241"/>
      <c r="N567" s="136"/>
      <c r="O567" s="139"/>
      <c r="P567" s="142"/>
      <c r="Q567" s="142"/>
      <c r="R567" s="143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3"/>
      <c r="AC567" s="142"/>
      <c r="AD567" s="143"/>
      <c r="AE567" s="142"/>
      <c r="AF567" s="143"/>
    </row>
    <row r="568" spans="1:32" ht="15.75" customHeight="1" x14ac:dyDescent="0.2">
      <c r="A568" s="135"/>
      <c r="B568" s="155"/>
      <c r="C568" s="135"/>
      <c r="D568" s="136"/>
      <c r="E568" s="136"/>
      <c r="F568" s="182"/>
      <c r="G568" s="163"/>
      <c r="H568" s="138"/>
      <c r="I568" s="138"/>
      <c r="J568" s="139"/>
      <c r="K568" s="164"/>
      <c r="L568" s="240"/>
      <c r="M568" s="241"/>
      <c r="N568" s="136"/>
      <c r="O568" s="139"/>
      <c r="P568" s="142"/>
      <c r="Q568" s="142"/>
      <c r="R568" s="143"/>
      <c r="S568" s="142"/>
      <c r="T568" s="142"/>
      <c r="U568" s="142"/>
      <c r="V568" s="142"/>
      <c r="W568" s="142"/>
      <c r="X568" s="142"/>
      <c r="Y568" s="142"/>
      <c r="Z568" s="142"/>
      <c r="AA568" s="142"/>
      <c r="AB568" s="143"/>
      <c r="AC568" s="142"/>
      <c r="AD568" s="143"/>
      <c r="AE568" s="142"/>
      <c r="AF568" s="143"/>
    </row>
    <row r="569" spans="1:32" ht="15.75" customHeight="1" x14ac:dyDescent="0.2">
      <c r="A569" s="135"/>
      <c r="B569" s="155"/>
      <c r="C569" s="135"/>
      <c r="D569" s="136"/>
      <c r="E569" s="136"/>
      <c r="F569" s="182"/>
      <c r="G569" s="163"/>
      <c r="H569" s="138"/>
      <c r="I569" s="138"/>
      <c r="J569" s="139"/>
      <c r="K569" s="164"/>
      <c r="L569" s="240"/>
      <c r="M569" s="241"/>
      <c r="N569" s="136"/>
      <c r="O569" s="139"/>
      <c r="P569" s="142"/>
      <c r="Q569" s="142"/>
      <c r="R569" s="143"/>
      <c r="S569" s="142"/>
      <c r="T569" s="142"/>
      <c r="U569" s="142"/>
      <c r="V569" s="142"/>
      <c r="W569" s="142"/>
      <c r="X569" s="142"/>
      <c r="Y569" s="142"/>
      <c r="Z569" s="142"/>
      <c r="AA569" s="142"/>
      <c r="AB569" s="143"/>
      <c r="AC569" s="142"/>
      <c r="AD569" s="143"/>
      <c r="AE569" s="142"/>
      <c r="AF569" s="143"/>
    </row>
    <row r="570" spans="1:32" ht="15.75" customHeight="1" x14ac:dyDescent="0.2">
      <c r="A570" s="135"/>
      <c r="B570" s="155"/>
      <c r="C570" s="135"/>
      <c r="D570" s="136"/>
      <c r="E570" s="136"/>
      <c r="F570" s="182"/>
      <c r="G570" s="163"/>
      <c r="H570" s="138"/>
      <c r="I570" s="138"/>
      <c r="J570" s="139"/>
      <c r="K570" s="164"/>
      <c r="L570" s="240"/>
      <c r="M570" s="241"/>
      <c r="N570" s="136"/>
      <c r="O570" s="139"/>
      <c r="P570" s="142"/>
      <c r="Q570" s="142"/>
      <c r="R570" s="143"/>
      <c r="S570" s="142"/>
      <c r="T570" s="142"/>
      <c r="U570" s="142"/>
      <c r="V570" s="142"/>
      <c r="W570" s="142"/>
      <c r="X570" s="142"/>
      <c r="Y570" s="142"/>
      <c r="Z570" s="142"/>
      <c r="AA570" s="142"/>
      <c r="AB570" s="143"/>
      <c r="AC570" s="142"/>
      <c r="AD570" s="143"/>
      <c r="AE570" s="142"/>
      <c r="AF570" s="143"/>
    </row>
    <row r="571" spans="1:32" ht="15.75" customHeight="1" x14ac:dyDescent="0.2">
      <c r="A571" s="135"/>
      <c r="B571" s="155"/>
      <c r="C571" s="135"/>
      <c r="D571" s="136"/>
      <c r="E571" s="136"/>
      <c r="F571" s="182"/>
      <c r="G571" s="163"/>
      <c r="H571" s="138"/>
      <c r="I571" s="138"/>
      <c r="J571" s="139"/>
      <c r="K571" s="164"/>
      <c r="L571" s="240"/>
      <c r="M571" s="241"/>
      <c r="N571" s="136"/>
      <c r="O571" s="139"/>
      <c r="P571" s="142"/>
      <c r="Q571" s="142"/>
      <c r="R571" s="143"/>
      <c r="S571" s="142"/>
      <c r="T571" s="142"/>
      <c r="U571" s="142"/>
      <c r="V571" s="142"/>
      <c r="W571" s="142"/>
      <c r="X571" s="142"/>
      <c r="Y571" s="142"/>
      <c r="Z571" s="142"/>
      <c r="AA571" s="142"/>
      <c r="AB571" s="143"/>
      <c r="AC571" s="142"/>
      <c r="AD571" s="143"/>
      <c r="AE571" s="142"/>
      <c r="AF571" s="143"/>
    </row>
    <row r="572" spans="1:32" ht="15.75" customHeight="1" x14ac:dyDescent="0.2">
      <c r="A572" s="135"/>
      <c r="B572" s="155"/>
      <c r="C572" s="135"/>
      <c r="D572" s="136"/>
      <c r="E572" s="136"/>
      <c r="F572" s="182"/>
      <c r="G572" s="163"/>
      <c r="H572" s="138"/>
      <c r="I572" s="138"/>
      <c r="J572" s="139"/>
      <c r="K572" s="164"/>
      <c r="L572" s="240"/>
      <c r="M572" s="241"/>
      <c r="N572" s="136"/>
      <c r="O572" s="139"/>
      <c r="P572" s="142"/>
      <c r="Q572" s="142"/>
      <c r="R572" s="143"/>
      <c r="S572" s="142"/>
      <c r="T572" s="142"/>
      <c r="U572" s="142"/>
      <c r="V572" s="142"/>
      <c r="W572" s="142"/>
      <c r="X572" s="142"/>
      <c r="Y572" s="142"/>
      <c r="Z572" s="142"/>
      <c r="AA572" s="142"/>
      <c r="AB572" s="143"/>
      <c r="AC572" s="142"/>
      <c r="AD572" s="143"/>
      <c r="AE572" s="142"/>
      <c r="AF572" s="143"/>
    </row>
    <row r="573" spans="1:32" ht="15.75" customHeight="1" x14ac:dyDescent="0.2">
      <c r="A573" s="135"/>
      <c r="B573" s="155"/>
      <c r="C573" s="135"/>
      <c r="D573" s="136"/>
      <c r="E573" s="136"/>
      <c r="F573" s="182"/>
      <c r="G573" s="163"/>
      <c r="H573" s="138"/>
      <c r="I573" s="138"/>
      <c r="J573" s="139"/>
      <c r="K573" s="164"/>
      <c r="L573" s="240"/>
      <c r="M573" s="241"/>
      <c r="N573" s="136"/>
      <c r="O573" s="139"/>
      <c r="P573" s="142"/>
      <c r="Q573" s="142"/>
      <c r="R573" s="143"/>
      <c r="S573" s="142"/>
      <c r="T573" s="142"/>
      <c r="U573" s="142"/>
      <c r="V573" s="142"/>
      <c r="W573" s="142"/>
      <c r="X573" s="142"/>
      <c r="Y573" s="142"/>
      <c r="Z573" s="142"/>
      <c r="AA573" s="142"/>
      <c r="AB573" s="143"/>
      <c r="AC573" s="142"/>
      <c r="AD573" s="143"/>
      <c r="AE573" s="142"/>
      <c r="AF573" s="143"/>
    </row>
    <row r="574" spans="1:32" ht="15.75" customHeight="1" x14ac:dyDescent="0.2">
      <c r="A574" s="135"/>
      <c r="B574" s="155"/>
      <c r="C574" s="135"/>
      <c r="D574" s="136"/>
      <c r="E574" s="136"/>
      <c r="F574" s="182"/>
      <c r="G574" s="163"/>
      <c r="H574" s="138"/>
      <c r="I574" s="138"/>
      <c r="J574" s="139"/>
      <c r="K574" s="164"/>
      <c r="L574" s="240"/>
      <c r="M574" s="241"/>
      <c r="N574" s="136"/>
      <c r="O574" s="139"/>
      <c r="P574" s="142"/>
      <c r="Q574" s="142"/>
      <c r="R574" s="143"/>
      <c r="S574" s="142"/>
      <c r="T574" s="142"/>
      <c r="U574" s="142"/>
      <c r="V574" s="142"/>
      <c r="W574" s="142"/>
      <c r="X574" s="142"/>
      <c r="Y574" s="142"/>
      <c r="Z574" s="142"/>
      <c r="AA574" s="142"/>
      <c r="AB574" s="143"/>
      <c r="AC574" s="142"/>
      <c r="AD574" s="143"/>
      <c r="AE574" s="142"/>
      <c r="AF574" s="143"/>
    </row>
    <row r="575" spans="1:32" ht="15.75" customHeight="1" x14ac:dyDescent="0.2">
      <c r="A575" s="135"/>
      <c r="B575" s="155"/>
      <c r="C575" s="135"/>
      <c r="D575" s="136"/>
      <c r="E575" s="136"/>
      <c r="F575" s="182"/>
      <c r="G575" s="163"/>
      <c r="H575" s="138"/>
      <c r="I575" s="138"/>
      <c r="J575" s="139"/>
      <c r="K575" s="164"/>
      <c r="L575" s="240"/>
      <c r="M575" s="241"/>
      <c r="N575" s="136"/>
      <c r="O575" s="139"/>
      <c r="P575" s="142"/>
      <c r="Q575" s="142"/>
      <c r="R575" s="143"/>
      <c r="S575" s="142"/>
      <c r="T575" s="142"/>
      <c r="U575" s="142"/>
      <c r="V575" s="142"/>
      <c r="W575" s="142"/>
      <c r="X575" s="142"/>
      <c r="Y575" s="142"/>
      <c r="Z575" s="142"/>
      <c r="AA575" s="142"/>
      <c r="AB575" s="143"/>
      <c r="AC575" s="142"/>
      <c r="AD575" s="143"/>
      <c r="AE575" s="142"/>
      <c r="AF575" s="143"/>
    </row>
    <row r="576" spans="1:32" ht="15.75" customHeight="1" x14ac:dyDescent="0.2">
      <c r="A576" s="135"/>
      <c r="B576" s="155"/>
      <c r="C576" s="135"/>
      <c r="D576" s="136"/>
      <c r="E576" s="136"/>
      <c r="F576" s="182"/>
      <c r="G576" s="163"/>
      <c r="H576" s="138"/>
      <c r="I576" s="138"/>
      <c r="J576" s="139"/>
      <c r="K576" s="164"/>
      <c r="L576" s="240"/>
      <c r="M576" s="241"/>
      <c r="N576" s="136"/>
      <c r="O576" s="139"/>
      <c r="P576" s="142"/>
      <c r="Q576" s="142"/>
      <c r="R576" s="143"/>
      <c r="S576" s="142"/>
      <c r="T576" s="142"/>
      <c r="U576" s="142"/>
      <c r="V576" s="142"/>
      <c r="W576" s="142"/>
      <c r="X576" s="142"/>
      <c r="Y576" s="142"/>
      <c r="Z576" s="142"/>
      <c r="AA576" s="142"/>
      <c r="AB576" s="143"/>
      <c r="AC576" s="142"/>
      <c r="AD576" s="143"/>
      <c r="AE576" s="142"/>
      <c r="AF576" s="143"/>
    </row>
    <row r="577" spans="1:32" ht="15.75" customHeight="1" x14ac:dyDescent="0.2">
      <c r="A577" s="135"/>
      <c r="B577" s="155"/>
      <c r="C577" s="135"/>
      <c r="D577" s="136"/>
      <c r="E577" s="136"/>
      <c r="F577" s="182"/>
      <c r="G577" s="163"/>
      <c r="H577" s="138"/>
      <c r="I577" s="138"/>
      <c r="J577" s="139"/>
      <c r="K577" s="164"/>
      <c r="L577" s="240"/>
      <c r="M577" s="241"/>
      <c r="N577" s="136"/>
      <c r="O577" s="139"/>
      <c r="P577" s="142"/>
      <c r="Q577" s="142"/>
      <c r="R577" s="143"/>
      <c r="S577" s="142"/>
      <c r="T577" s="142"/>
      <c r="U577" s="142"/>
      <c r="V577" s="142"/>
      <c r="W577" s="142"/>
      <c r="X577" s="142"/>
      <c r="Y577" s="142"/>
      <c r="Z577" s="142"/>
      <c r="AA577" s="142"/>
      <c r="AB577" s="143"/>
      <c r="AC577" s="142"/>
      <c r="AD577" s="143"/>
      <c r="AE577" s="142"/>
      <c r="AF577" s="143"/>
    </row>
    <row r="578" spans="1:32" ht="15.75" customHeight="1" x14ac:dyDescent="0.2">
      <c r="A578" s="135"/>
      <c r="B578" s="155"/>
      <c r="C578" s="135"/>
      <c r="D578" s="136"/>
      <c r="E578" s="136"/>
      <c r="F578" s="182"/>
      <c r="G578" s="163"/>
      <c r="H578" s="138"/>
      <c r="I578" s="138"/>
      <c r="J578" s="139"/>
      <c r="K578" s="164"/>
      <c r="L578" s="240"/>
      <c r="M578" s="241"/>
      <c r="N578" s="136"/>
      <c r="O578" s="139"/>
      <c r="P578" s="142"/>
      <c r="Q578" s="142"/>
      <c r="R578" s="143"/>
      <c r="S578" s="142"/>
      <c r="T578" s="142"/>
      <c r="U578" s="142"/>
      <c r="V578" s="142"/>
      <c r="W578" s="142"/>
      <c r="X578" s="142"/>
      <c r="Y578" s="142"/>
      <c r="Z578" s="142"/>
      <c r="AA578" s="142"/>
      <c r="AB578" s="143"/>
      <c r="AC578" s="142"/>
      <c r="AD578" s="143"/>
      <c r="AE578" s="142"/>
      <c r="AF578" s="143"/>
    </row>
    <row r="579" spans="1:32" ht="15.75" customHeight="1" x14ac:dyDescent="0.2">
      <c r="A579" s="135"/>
      <c r="B579" s="155"/>
      <c r="C579" s="135"/>
      <c r="D579" s="136"/>
      <c r="E579" s="136"/>
      <c r="F579" s="182"/>
      <c r="G579" s="163"/>
      <c r="H579" s="138"/>
      <c r="I579" s="138"/>
      <c r="J579" s="139"/>
      <c r="K579" s="164"/>
      <c r="L579" s="240"/>
      <c r="M579" s="241"/>
      <c r="N579" s="136"/>
      <c r="O579" s="139"/>
      <c r="P579" s="142"/>
      <c r="Q579" s="142"/>
      <c r="R579" s="143"/>
      <c r="S579" s="142"/>
      <c r="T579" s="142"/>
      <c r="U579" s="142"/>
      <c r="V579" s="142"/>
      <c r="W579" s="142"/>
      <c r="X579" s="142"/>
      <c r="Y579" s="142"/>
      <c r="Z579" s="142"/>
      <c r="AA579" s="142"/>
      <c r="AB579" s="143"/>
      <c r="AC579" s="142"/>
      <c r="AD579" s="143"/>
      <c r="AE579" s="142"/>
      <c r="AF579" s="143"/>
    </row>
    <row r="580" spans="1:32" ht="15.75" customHeight="1" x14ac:dyDescent="0.2">
      <c r="A580" s="135"/>
      <c r="B580" s="155"/>
      <c r="C580" s="135"/>
      <c r="D580" s="136"/>
      <c r="E580" s="136"/>
      <c r="F580" s="182"/>
      <c r="G580" s="163"/>
      <c r="H580" s="138"/>
      <c r="I580" s="138"/>
      <c r="J580" s="139"/>
      <c r="K580" s="164"/>
      <c r="L580" s="240"/>
      <c r="M580" s="241"/>
      <c r="N580" s="136"/>
      <c r="O580" s="139"/>
      <c r="P580" s="142"/>
      <c r="Q580" s="142"/>
      <c r="R580" s="143"/>
      <c r="S580" s="142"/>
      <c r="T580" s="142"/>
      <c r="U580" s="142"/>
      <c r="V580" s="142"/>
      <c r="W580" s="142"/>
      <c r="X580" s="142"/>
      <c r="Y580" s="142"/>
      <c r="Z580" s="142"/>
      <c r="AA580" s="142"/>
      <c r="AB580" s="143"/>
      <c r="AC580" s="142"/>
      <c r="AD580" s="143"/>
      <c r="AE580" s="142"/>
      <c r="AF580" s="143"/>
    </row>
    <row r="581" spans="1:32" ht="15.75" customHeight="1" x14ac:dyDescent="0.2">
      <c r="A581" s="135"/>
      <c r="B581" s="155"/>
      <c r="C581" s="135"/>
      <c r="D581" s="136"/>
      <c r="E581" s="136"/>
      <c r="F581" s="182"/>
      <c r="G581" s="163"/>
      <c r="H581" s="138"/>
      <c r="I581" s="138"/>
      <c r="J581" s="139"/>
      <c r="K581" s="164"/>
      <c r="L581" s="240"/>
      <c r="M581" s="241"/>
      <c r="N581" s="136"/>
      <c r="O581" s="139"/>
      <c r="P581" s="142"/>
      <c r="Q581" s="142"/>
      <c r="R581" s="143"/>
      <c r="S581" s="142"/>
      <c r="T581" s="142"/>
      <c r="U581" s="142"/>
      <c r="V581" s="142"/>
      <c r="W581" s="142"/>
      <c r="X581" s="142"/>
      <c r="Y581" s="142"/>
      <c r="Z581" s="142"/>
      <c r="AA581" s="142"/>
      <c r="AB581" s="143"/>
      <c r="AC581" s="142"/>
      <c r="AD581" s="143"/>
      <c r="AE581" s="142"/>
      <c r="AF581" s="143"/>
    </row>
    <row r="582" spans="1:32" ht="15.75" customHeight="1" x14ac:dyDescent="0.2">
      <c r="A582" s="135"/>
      <c r="B582" s="155"/>
      <c r="C582" s="135"/>
      <c r="D582" s="136"/>
      <c r="E582" s="136"/>
      <c r="F582" s="182"/>
      <c r="G582" s="163"/>
      <c r="H582" s="138"/>
      <c r="I582" s="138"/>
      <c r="J582" s="139"/>
      <c r="K582" s="164"/>
      <c r="L582" s="240"/>
      <c r="M582" s="241"/>
      <c r="N582" s="136"/>
      <c r="O582" s="139"/>
      <c r="P582" s="142"/>
      <c r="Q582" s="142"/>
      <c r="R582" s="143"/>
      <c r="S582" s="142"/>
      <c r="T582" s="142"/>
      <c r="U582" s="142"/>
      <c r="V582" s="142"/>
      <c r="W582" s="142"/>
      <c r="X582" s="142"/>
      <c r="Y582" s="142"/>
      <c r="Z582" s="142"/>
      <c r="AA582" s="142"/>
      <c r="AB582" s="143"/>
      <c r="AC582" s="142"/>
      <c r="AD582" s="143"/>
      <c r="AE582" s="142"/>
      <c r="AF582" s="143"/>
    </row>
    <row r="583" spans="1:32" ht="15.75" customHeight="1" x14ac:dyDescent="0.2">
      <c r="A583" s="135"/>
      <c r="B583" s="155"/>
      <c r="C583" s="135"/>
      <c r="D583" s="136"/>
      <c r="E583" s="136"/>
      <c r="F583" s="182"/>
      <c r="G583" s="163"/>
      <c r="H583" s="138"/>
      <c r="I583" s="138"/>
      <c r="J583" s="139"/>
      <c r="K583" s="164"/>
      <c r="L583" s="240"/>
      <c r="M583" s="241"/>
      <c r="N583" s="136"/>
      <c r="O583" s="139"/>
      <c r="P583" s="142"/>
      <c r="Q583" s="142"/>
      <c r="R583" s="143"/>
      <c r="S583" s="142"/>
      <c r="T583" s="142"/>
      <c r="U583" s="142"/>
      <c r="V583" s="142"/>
      <c r="W583" s="142"/>
      <c r="X583" s="142"/>
      <c r="Y583" s="142"/>
      <c r="Z583" s="142"/>
      <c r="AA583" s="142"/>
      <c r="AB583" s="143"/>
      <c r="AC583" s="142"/>
      <c r="AD583" s="143"/>
      <c r="AE583" s="142"/>
      <c r="AF583" s="143"/>
    </row>
    <row r="584" spans="1:32" ht="15.75" customHeight="1" x14ac:dyDescent="0.2">
      <c r="A584" s="135"/>
      <c r="B584" s="155"/>
      <c r="C584" s="135"/>
      <c r="D584" s="136"/>
      <c r="E584" s="136"/>
      <c r="F584" s="182"/>
      <c r="G584" s="163"/>
      <c r="H584" s="138"/>
      <c r="I584" s="138"/>
      <c r="J584" s="139"/>
      <c r="K584" s="164"/>
      <c r="L584" s="240"/>
      <c r="M584" s="241"/>
      <c r="N584" s="136"/>
      <c r="O584" s="139"/>
      <c r="P584" s="142"/>
      <c r="Q584" s="142"/>
      <c r="R584" s="143"/>
      <c r="S584" s="142"/>
      <c r="T584" s="142"/>
      <c r="U584" s="142"/>
      <c r="V584" s="142"/>
      <c r="W584" s="142"/>
      <c r="X584" s="142"/>
      <c r="Y584" s="142"/>
      <c r="Z584" s="142"/>
      <c r="AA584" s="142"/>
      <c r="AB584" s="143"/>
      <c r="AC584" s="142"/>
      <c r="AD584" s="143"/>
      <c r="AE584" s="142"/>
      <c r="AF584" s="143"/>
    </row>
    <row r="585" spans="1:32" ht="15.75" customHeight="1" x14ac:dyDescent="0.2">
      <c r="A585" s="135"/>
      <c r="B585" s="155"/>
      <c r="C585" s="135"/>
      <c r="D585" s="136"/>
      <c r="E585" s="136"/>
      <c r="F585" s="182"/>
      <c r="G585" s="163"/>
      <c r="H585" s="138"/>
      <c r="I585" s="138"/>
      <c r="J585" s="139"/>
      <c r="K585" s="164"/>
      <c r="L585" s="240"/>
      <c r="M585" s="241"/>
      <c r="N585" s="136"/>
      <c r="O585" s="139"/>
      <c r="P585" s="142"/>
      <c r="Q585" s="142"/>
      <c r="R585" s="143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3"/>
      <c r="AC585" s="142"/>
      <c r="AD585" s="143"/>
      <c r="AE585" s="142"/>
      <c r="AF585" s="143"/>
    </row>
    <row r="586" spans="1:32" ht="15.75" customHeight="1" x14ac:dyDescent="0.2">
      <c r="A586" s="135"/>
      <c r="B586" s="155"/>
      <c r="C586" s="135"/>
      <c r="D586" s="136"/>
      <c r="E586" s="136"/>
      <c r="F586" s="182"/>
      <c r="G586" s="163"/>
      <c r="H586" s="138"/>
      <c r="I586" s="138"/>
      <c r="J586" s="139"/>
      <c r="K586" s="164"/>
      <c r="L586" s="240"/>
      <c r="M586" s="241"/>
      <c r="N586" s="136"/>
      <c r="O586" s="139"/>
      <c r="P586" s="142"/>
      <c r="Q586" s="142"/>
      <c r="R586" s="143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3"/>
      <c r="AC586" s="142"/>
      <c r="AD586" s="143"/>
      <c r="AE586" s="142"/>
      <c r="AF586" s="143"/>
    </row>
    <row r="587" spans="1:32" ht="15.75" customHeight="1" x14ac:dyDescent="0.2">
      <c r="A587" s="135"/>
      <c r="B587" s="155"/>
      <c r="C587" s="135"/>
      <c r="D587" s="136"/>
      <c r="E587" s="136"/>
      <c r="F587" s="182"/>
      <c r="G587" s="163"/>
      <c r="H587" s="138"/>
      <c r="I587" s="138"/>
      <c r="J587" s="139"/>
      <c r="K587" s="164"/>
      <c r="L587" s="240"/>
      <c r="M587" s="241"/>
      <c r="N587" s="136"/>
      <c r="O587" s="139"/>
      <c r="P587" s="142"/>
      <c r="Q587" s="142"/>
      <c r="R587" s="143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3"/>
      <c r="AC587" s="142"/>
      <c r="AD587" s="143"/>
      <c r="AE587" s="142"/>
      <c r="AF587" s="143"/>
    </row>
    <row r="588" spans="1:32" ht="15.75" customHeight="1" x14ac:dyDescent="0.2">
      <c r="A588" s="135"/>
      <c r="B588" s="155"/>
      <c r="C588" s="135"/>
      <c r="D588" s="136"/>
      <c r="E588" s="136"/>
      <c r="F588" s="182"/>
      <c r="G588" s="163"/>
      <c r="H588" s="138"/>
      <c r="I588" s="138"/>
      <c r="J588" s="139"/>
      <c r="K588" s="164"/>
      <c r="L588" s="240"/>
      <c r="M588" s="241"/>
      <c r="N588" s="136"/>
      <c r="O588" s="139"/>
      <c r="P588" s="142"/>
      <c r="Q588" s="142"/>
      <c r="R588" s="143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3"/>
      <c r="AC588" s="142"/>
      <c r="AD588" s="143"/>
      <c r="AE588" s="142"/>
      <c r="AF588" s="143"/>
    </row>
    <row r="589" spans="1:32" ht="15.75" customHeight="1" x14ac:dyDescent="0.2">
      <c r="A589" s="135"/>
      <c r="B589" s="155"/>
      <c r="C589" s="135"/>
      <c r="D589" s="136"/>
      <c r="E589" s="136"/>
      <c r="F589" s="182"/>
      <c r="G589" s="163"/>
      <c r="H589" s="138"/>
      <c r="I589" s="138"/>
      <c r="J589" s="139"/>
      <c r="K589" s="164"/>
      <c r="L589" s="240"/>
      <c r="M589" s="241"/>
      <c r="N589" s="136"/>
      <c r="O589" s="139"/>
      <c r="P589" s="142"/>
      <c r="Q589" s="142"/>
      <c r="R589" s="143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3"/>
      <c r="AC589" s="142"/>
      <c r="AD589" s="143"/>
      <c r="AE589" s="142"/>
      <c r="AF589" s="143"/>
    </row>
    <row r="590" spans="1:32" ht="15.75" customHeight="1" x14ac:dyDescent="0.2">
      <c r="A590" s="135"/>
      <c r="B590" s="155"/>
      <c r="C590" s="135"/>
      <c r="D590" s="136"/>
      <c r="E590" s="136"/>
      <c r="F590" s="182"/>
      <c r="G590" s="163"/>
      <c r="H590" s="138"/>
      <c r="I590" s="138"/>
      <c r="J590" s="139"/>
      <c r="K590" s="164"/>
      <c r="L590" s="240"/>
      <c r="M590" s="241"/>
      <c r="N590" s="136"/>
      <c r="O590" s="139"/>
      <c r="P590" s="142"/>
      <c r="Q590" s="142"/>
      <c r="R590" s="143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3"/>
      <c r="AC590" s="142"/>
      <c r="AD590" s="143"/>
      <c r="AE590" s="142"/>
      <c r="AF590" s="143"/>
    </row>
    <row r="591" spans="1:32" ht="15.75" customHeight="1" x14ac:dyDescent="0.2">
      <c r="A591" s="135"/>
      <c r="B591" s="155"/>
      <c r="C591" s="135"/>
      <c r="D591" s="136"/>
      <c r="E591" s="136"/>
      <c r="F591" s="182"/>
      <c r="G591" s="163"/>
      <c r="H591" s="138"/>
      <c r="I591" s="138"/>
      <c r="J591" s="139"/>
      <c r="K591" s="164"/>
      <c r="L591" s="240"/>
      <c r="M591" s="241"/>
      <c r="N591" s="136"/>
      <c r="O591" s="139"/>
      <c r="P591" s="142"/>
      <c r="Q591" s="142"/>
      <c r="R591" s="143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3"/>
      <c r="AC591" s="142"/>
      <c r="AD591" s="143"/>
      <c r="AE591" s="142"/>
      <c r="AF591" s="143"/>
    </row>
    <row r="592" spans="1:32" ht="15.75" customHeight="1" x14ac:dyDescent="0.2">
      <c r="A592" s="135"/>
      <c r="B592" s="155"/>
      <c r="C592" s="135"/>
      <c r="D592" s="136"/>
      <c r="E592" s="136"/>
      <c r="F592" s="182"/>
      <c r="G592" s="163"/>
      <c r="H592" s="138"/>
      <c r="I592" s="138"/>
      <c r="J592" s="139"/>
      <c r="K592" s="164"/>
      <c r="L592" s="240"/>
      <c r="M592" s="241"/>
      <c r="N592" s="136"/>
      <c r="O592" s="139"/>
      <c r="P592" s="142"/>
      <c r="Q592" s="142"/>
      <c r="R592" s="143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3"/>
      <c r="AC592" s="142"/>
      <c r="AD592" s="143"/>
      <c r="AE592" s="142"/>
      <c r="AF592" s="143"/>
    </row>
    <row r="593" spans="1:32" ht="15.75" customHeight="1" x14ac:dyDescent="0.2">
      <c r="A593" s="135"/>
      <c r="B593" s="155"/>
      <c r="C593" s="135"/>
      <c r="D593" s="136"/>
      <c r="E593" s="136"/>
      <c r="F593" s="182"/>
      <c r="G593" s="163"/>
      <c r="H593" s="138"/>
      <c r="I593" s="138"/>
      <c r="J593" s="139"/>
      <c r="K593" s="164"/>
      <c r="L593" s="240"/>
      <c r="M593" s="241"/>
      <c r="N593" s="136"/>
      <c r="O593" s="139"/>
      <c r="P593" s="142"/>
      <c r="Q593" s="142"/>
      <c r="R593" s="143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3"/>
      <c r="AC593" s="142"/>
      <c r="AD593" s="143"/>
      <c r="AE593" s="142"/>
      <c r="AF593" s="143"/>
    </row>
    <row r="594" spans="1:32" ht="15.75" customHeight="1" x14ac:dyDescent="0.2">
      <c r="A594" s="135"/>
      <c r="B594" s="155"/>
      <c r="C594" s="135"/>
      <c r="D594" s="136"/>
      <c r="E594" s="136"/>
      <c r="F594" s="182"/>
      <c r="G594" s="163"/>
      <c r="H594" s="138"/>
      <c r="I594" s="138"/>
      <c r="J594" s="139"/>
      <c r="K594" s="164"/>
      <c r="L594" s="240"/>
      <c r="M594" s="241"/>
      <c r="N594" s="136"/>
      <c r="O594" s="139"/>
      <c r="P594" s="142"/>
      <c r="Q594" s="142"/>
      <c r="R594" s="143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3"/>
      <c r="AC594" s="142"/>
      <c r="AD594" s="143"/>
      <c r="AE594" s="142"/>
      <c r="AF594" s="143"/>
    </row>
    <row r="595" spans="1:32" ht="15.75" customHeight="1" x14ac:dyDescent="0.2">
      <c r="A595" s="135"/>
      <c r="B595" s="155"/>
      <c r="C595" s="135"/>
      <c r="D595" s="136"/>
      <c r="E595" s="136"/>
      <c r="F595" s="182"/>
      <c r="G595" s="163"/>
      <c r="H595" s="138"/>
      <c r="I595" s="138"/>
      <c r="J595" s="139"/>
      <c r="K595" s="164"/>
      <c r="L595" s="240"/>
      <c r="M595" s="241"/>
      <c r="N595" s="136"/>
      <c r="O595" s="139"/>
      <c r="P595" s="142"/>
      <c r="Q595" s="142"/>
      <c r="R595" s="143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3"/>
      <c r="AC595" s="142"/>
      <c r="AD595" s="143"/>
      <c r="AE595" s="142"/>
      <c r="AF595" s="143"/>
    </row>
    <row r="596" spans="1:32" ht="15.75" customHeight="1" x14ac:dyDescent="0.2">
      <c r="A596" s="135"/>
      <c r="B596" s="155"/>
      <c r="C596" s="135"/>
      <c r="D596" s="136"/>
      <c r="E596" s="136"/>
      <c r="F596" s="182"/>
      <c r="G596" s="163"/>
      <c r="H596" s="138"/>
      <c r="I596" s="138"/>
      <c r="J596" s="139"/>
      <c r="K596" s="164"/>
      <c r="L596" s="240"/>
      <c r="M596" s="241"/>
      <c r="N596" s="136"/>
      <c r="O596" s="139"/>
      <c r="P596" s="142"/>
      <c r="Q596" s="142"/>
      <c r="R596" s="143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3"/>
      <c r="AC596" s="142"/>
      <c r="AD596" s="143"/>
      <c r="AE596" s="142"/>
      <c r="AF596" s="143"/>
    </row>
    <row r="597" spans="1:32" ht="15.75" customHeight="1" x14ac:dyDescent="0.2">
      <c r="A597" s="135"/>
      <c r="B597" s="155"/>
      <c r="C597" s="135"/>
      <c r="D597" s="136"/>
      <c r="E597" s="136"/>
      <c r="F597" s="182"/>
      <c r="G597" s="163"/>
      <c r="H597" s="138"/>
      <c r="I597" s="138"/>
      <c r="J597" s="139"/>
      <c r="K597" s="164"/>
      <c r="L597" s="240"/>
      <c r="M597" s="241"/>
      <c r="N597" s="136"/>
      <c r="O597" s="139"/>
      <c r="P597" s="142"/>
      <c r="Q597" s="142"/>
      <c r="R597" s="143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3"/>
      <c r="AC597" s="142"/>
      <c r="AD597" s="143"/>
      <c r="AE597" s="142"/>
      <c r="AF597" s="143"/>
    </row>
    <row r="598" spans="1:32" ht="15.75" customHeight="1" x14ac:dyDescent="0.2">
      <c r="A598" s="135"/>
      <c r="B598" s="155"/>
      <c r="C598" s="135"/>
      <c r="D598" s="136"/>
      <c r="E598" s="136"/>
      <c r="F598" s="182"/>
      <c r="G598" s="163"/>
      <c r="H598" s="138"/>
      <c r="I598" s="138"/>
      <c r="J598" s="139"/>
      <c r="K598" s="164"/>
      <c r="L598" s="240"/>
      <c r="M598" s="241"/>
      <c r="N598" s="136"/>
      <c r="O598" s="139"/>
      <c r="P598" s="142"/>
      <c r="Q598" s="142"/>
      <c r="R598" s="143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3"/>
      <c r="AC598" s="142"/>
      <c r="AD598" s="143"/>
      <c r="AE598" s="142"/>
      <c r="AF598" s="143"/>
    </row>
    <row r="599" spans="1:32" ht="15.75" customHeight="1" x14ac:dyDescent="0.2">
      <c r="A599" s="135"/>
      <c r="B599" s="155"/>
      <c r="C599" s="135"/>
      <c r="D599" s="136"/>
      <c r="E599" s="136"/>
      <c r="F599" s="182"/>
      <c r="G599" s="163"/>
      <c r="H599" s="138"/>
      <c r="I599" s="138"/>
      <c r="J599" s="139"/>
      <c r="K599" s="164"/>
      <c r="L599" s="240"/>
      <c r="M599" s="241"/>
      <c r="N599" s="136"/>
      <c r="O599" s="139"/>
      <c r="P599" s="142"/>
      <c r="Q599" s="142"/>
      <c r="R599" s="143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3"/>
      <c r="AC599" s="142"/>
      <c r="AD599" s="143"/>
      <c r="AE599" s="142"/>
      <c r="AF599" s="143"/>
    </row>
    <row r="600" spans="1:32" ht="15.75" customHeight="1" x14ac:dyDescent="0.2">
      <c r="A600" s="135"/>
      <c r="B600" s="155"/>
      <c r="C600" s="135"/>
      <c r="D600" s="136"/>
      <c r="E600" s="136"/>
      <c r="F600" s="182"/>
      <c r="G600" s="163"/>
      <c r="H600" s="138"/>
      <c r="I600" s="138"/>
      <c r="J600" s="139"/>
      <c r="K600" s="164"/>
      <c r="L600" s="240"/>
      <c r="M600" s="241"/>
      <c r="N600" s="136"/>
      <c r="O600" s="139"/>
      <c r="P600" s="142"/>
      <c r="Q600" s="142"/>
      <c r="R600" s="143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3"/>
      <c r="AC600" s="142"/>
      <c r="AD600" s="143"/>
      <c r="AE600" s="142"/>
      <c r="AF600" s="143"/>
    </row>
    <row r="601" spans="1:32" ht="15.75" customHeight="1" x14ac:dyDescent="0.2">
      <c r="A601" s="135"/>
      <c r="B601" s="155"/>
      <c r="C601" s="135"/>
      <c r="D601" s="136"/>
      <c r="E601" s="136"/>
      <c r="F601" s="182"/>
      <c r="G601" s="163"/>
      <c r="H601" s="138"/>
      <c r="I601" s="138"/>
      <c r="J601" s="139"/>
      <c r="K601" s="164"/>
      <c r="L601" s="240"/>
      <c r="M601" s="241"/>
      <c r="N601" s="136"/>
      <c r="O601" s="139"/>
      <c r="P601" s="142"/>
      <c r="Q601" s="142"/>
      <c r="R601" s="143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3"/>
      <c r="AC601" s="142"/>
      <c r="AD601" s="143"/>
      <c r="AE601" s="142"/>
      <c r="AF601" s="143"/>
    </row>
    <row r="602" spans="1:32" ht="15.75" customHeight="1" x14ac:dyDescent="0.2">
      <c r="A602" s="135"/>
      <c r="B602" s="155"/>
      <c r="C602" s="135"/>
      <c r="D602" s="136"/>
      <c r="E602" s="136"/>
      <c r="F602" s="182"/>
      <c r="G602" s="163"/>
      <c r="H602" s="138"/>
      <c r="I602" s="138"/>
      <c r="J602" s="139"/>
      <c r="K602" s="164"/>
      <c r="L602" s="240"/>
      <c r="M602" s="241"/>
      <c r="N602" s="136"/>
      <c r="O602" s="139"/>
      <c r="P602" s="142"/>
      <c r="Q602" s="142"/>
      <c r="R602" s="143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3"/>
      <c r="AC602" s="142"/>
      <c r="AD602" s="143"/>
      <c r="AE602" s="142"/>
      <c r="AF602" s="143"/>
    </row>
    <row r="603" spans="1:32" ht="15.75" customHeight="1" x14ac:dyDescent="0.2">
      <c r="A603" s="135"/>
      <c r="B603" s="155"/>
      <c r="C603" s="135"/>
      <c r="D603" s="136"/>
      <c r="E603" s="136"/>
      <c r="F603" s="182"/>
      <c r="G603" s="163"/>
      <c r="H603" s="138"/>
      <c r="I603" s="138"/>
      <c r="J603" s="139"/>
      <c r="K603" s="164"/>
      <c r="L603" s="240"/>
      <c r="M603" s="241"/>
      <c r="N603" s="136"/>
      <c r="O603" s="139"/>
      <c r="P603" s="142"/>
      <c r="Q603" s="142"/>
      <c r="R603" s="143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3"/>
      <c r="AC603" s="142"/>
      <c r="AD603" s="143"/>
      <c r="AE603" s="142"/>
      <c r="AF603" s="143"/>
    </row>
    <row r="604" spans="1:32" ht="15.75" customHeight="1" x14ac:dyDescent="0.2">
      <c r="A604" s="135"/>
      <c r="B604" s="155"/>
      <c r="C604" s="135"/>
      <c r="D604" s="136"/>
      <c r="E604" s="136"/>
      <c r="F604" s="182"/>
      <c r="G604" s="163"/>
      <c r="H604" s="138"/>
      <c r="I604" s="138"/>
      <c r="J604" s="139"/>
      <c r="K604" s="164"/>
      <c r="L604" s="240"/>
      <c r="M604" s="241"/>
      <c r="N604" s="136"/>
      <c r="O604" s="139"/>
      <c r="P604" s="142"/>
      <c r="Q604" s="142"/>
      <c r="R604" s="143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3"/>
      <c r="AC604" s="142"/>
      <c r="AD604" s="143"/>
      <c r="AE604" s="142"/>
      <c r="AF604" s="143"/>
    </row>
    <row r="605" spans="1:32" ht="15.75" customHeight="1" x14ac:dyDescent="0.2">
      <c r="A605" s="135"/>
      <c r="B605" s="155"/>
      <c r="C605" s="135"/>
      <c r="D605" s="136"/>
      <c r="E605" s="136"/>
      <c r="F605" s="182"/>
      <c r="G605" s="163"/>
      <c r="H605" s="138"/>
      <c r="I605" s="138"/>
      <c r="J605" s="139"/>
      <c r="K605" s="164"/>
      <c r="L605" s="240"/>
      <c r="M605" s="241"/>
      <c r="N605" s="136"/>
      <c r="O605" s="139"/>
      <c r="P605" s="142"/>
      <c r="Q605" s="142"/>
      <c r="R605" s="143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3"/>
      <c r="AC605" s="142"/>
      <c r="AD605" s="143"/>
      <c r="AE605" s="142"/>
      <c r="AF605" s="143"/>
    </row>
    <row r="606" spans="1:32" ht="15.75" customHeight="1" x14ac:dyDescent="0.2">
      <c r="A606" s="135"/>
      <c r="B606" s="155"/>
      <c r="C606" s="135"/>
      <c r="D606" s="136"/>
      <c r="E606" s="136"/>
      <c r="F606" s="182"/>
      <c r="G606" s="163"/>
      <c r="H606" s="138"/>
      <c r="I606" s="138"/>
      <c r="J606" s="139"/>
      <c r="K606" s="164"/>
      <c r="L606" s="240"/>
      <c r="M606" s="241"/>
      <c r="N606" s="136"/>
      <c r="O606" s="139"/>
      <c r="P606" s="142"/>
      <c r="Q606" s="142"/>
      <c r="R606" s="143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3"/>
      <c r="AC606" s="142"/>
      <c r="AD606" s="143"/>
      <c r="AE606" s="142"/>
      <c r="AF606" s="143"/>
    </row>
    <row r="607" spans="1:32" ht="15.75" customHeight="1" x14ac:dyDescent="0.2">
      <c r="A607" s="135"/>
      <c r="B607" s="155"/>
      <c r="C607" s="135"/>
      <c r="D607" s="136"/>
      <c r="E607" s="136"/>
      <c r="F607" s="182"/>
      <c r="G607" s="163"/>
      <c r="H607" s="138"/>
      <c r="I607" s="138"/>
      <c r="J607" s="139"/>
      <c r="K607" s="164"/>
      <c r="L607" s="240"/>
      <c r="M607" s="241"/>
      <c r="N607" s="136"/>
      <c r="O607" s="139"/>
      <c r="P607" s="142"/>
      <c r="Q607" s="142"/>
      <c r="R607" s="143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3"/>
      <c r="AC607" s="142"/>
      <c r="AD607" s="143"/>
      <c r="AE607" s="142"/>
      <c r="AF607" s="143"/>
    </row>
    <row r="608" spans="1:32" ht="15.75" customHeight="1" x14ac:dyDescent="0.2">
      <c r="A608" s="135"/>
      <c r="B608" s="155"/>
      <c r="C608" s="135"/>
      <c r="D608" s="136"/>
      <c r="E608" s="136"/>
      <c r="F608" s="182"/>
      <c r="G608" s="163"/>
      <c r="H608" s="138"/>
      <c r="I608" s="138"/>
      <c r="J608" s="139"/>
      <c r="K608" s="164"/>
      <c r="L608" s="240"/>
      <c r="M608" s="241"/>
      <c r="N608" s="136"/>
      <c r="O608" s="139"/>
      <c r="P608" s="142"/>
      <c r="Q608" s="142"/>
      <c r="R608" s="143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3"/>
      <c r="AC608" s="142"/>
      <c r="AD608" s="143"/>
      <c r="AE608" s="142"/>
      <c r="AF608" s="143"/>
    </row>
    <row r="609" spans="1:32" ht="15.75" customHeight="1" x14ac:dyDescent="0.2">
      <c r="A609" s="135"/>
      <c r="B609" s="155"/>
      <c r="C609" s="135"/>
      <c r="D609" s="136"/>
      <c r="E609" s="136"/>
      <c r="F609" s="182"/>
      <c r="G609" s="163"/>
      <c r="H609" s="138"/>
      <c r="I609" s="138"/>
      <c r="J609" s="139"/>
      <c r="K609" s="164"/>
      <c r="L609" s="240"/>
      <c r="M609" s="241"/>
      <c r="N609" s="136"/>
      <c r="O609" s="139"/>
      <c r="P609" s="142"/>
      <c r="Q609" s="142"/>
      <c r="R609" s="143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3"/>
      <c r="AC609" s="142"/>
      <c r="AD609" s="143"/>
      <c r="AE609" s="142"/>
      <c r="AF609" s="143"/>
    </row>
    <row r="610" spans="1:32" ht="15.75" customHeight="1" x14ac:dyDescent="0.2">
      <c r="A610" s="135"/>
      <c r="B610" s="155"/>
      <c r="C610" s="135"/>
      <c r="D610" s="136"/>
      <c r="E610" s="136"/>
      <c r="F610" s="182"/>
      <c r="G610" s="163"/>
      <c r="H610" s="138"/>
      <c r="I610" s="138"/>
      <c r="J610" s="139"/>
      <c r="K610" s="164"/>
      <c r="L610" s="240"/>
      <c r="M610" s="241"/>
      <c r="N610" s="136"/>
      <c r="O610" s="139"/>
      <c r="P610" s="142"/>
      <c r="Q610" s="142"/>
      <c r="R610" s="143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3"/>
      <c r="AC610" s="142"/>
      <c r="AD610" s="143"/>
      <c r="AE610" s="142"/>
      <c r="AF610" s="143"/>
    </row>
    <row r="611" spans="1:32" ht="15.75" customHeight="1" x14ac:dyDescent="0.2">
      <c r="A611" s="135"/>
      <c r="B611" s="155"/>
      <c r="C611" s="135"/>
      <c r="D611" s="136"/>
      <c r="E611" s="136"/>
      <c r="F611" s="182"/>
      <c r="G611" s="163"/>
      <c r="H611" s="138"/>
      <c r="I611" s="138"/>
      <c r="J611" s="139"/>
      <c r="K611" s="164"/>
      <c r="L611" s="240"/>
      <c r="M611" s="241"/>
      <c r="N611" s="136"/>
      <c r="O611" s="139"/>
      <c r="P611" s="142"/>
      <c r="Q611" s="142"/>
      <c r="R611" s="143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3"/>
      <c r="AC611" s="142"/>
      <c r="AD611" s="143"/>
      <c r="AE611" s="142"/>
      <c r="AF611" s="143"/>
    </row>
    <row r="612" spans="1:32" ht="15.75" customHeight="1" x14ac:dyDescent="0.2">
      <c r="A612" s="135"/>
      <c r="B612" s="155"/>
      <c r="C612" s="135"/>
      <c r="D612" s="136"/>
      <c r="E612" s="136"/>
      <c r="F612" s="182"/>
      <c r="G612" s="163"/>
      <c r="H612" s="138"/>
      <c r="I612" s="138"/>
      <c r="J612" s="139"/>
      <c r="K612" s="164"/>
      <c r="L612" s="240"/>
      <c r="M612" s="241"/>
      <c r="N612" s="136"/>
      <c r="O612" s="139"/>
      <c r="P612" s="142"/>
      <c r="Q612" s="142"/>
      <c r="R612" s="143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3"/>
      <c r="AC612" s="142"/>
      <c r="AD612" s="143"/>
      <c r="AE612" s="142"/>
      <c r="AF612" s="143"/>
    </row>
    <row r="613" spans="1:32" ht="15.75" customHeight="1" x14ac:dyDescent="0.2">
      <c r="A613" s="135"/>
      <c r="B613" s="155"/>
      <c r="C613" s="135"/>
      <c r="D613" s="136"/>
      <c r="E613" s="136"/>
      <c r="F613" s="182"/>
      <c r="G613" s="163"/>
      <c r="H613" s="138"/>
      <c r="I613" s="138"/>
      <c r="J613" s="139"/>
      <c r="K613" s="164"/>
      <c r="L613" s="240"/>
      <c r="M613" s="241"/>
      <c r="N613" s="136"/>
      <c r="O613" s="139"/>
      <c r="P613" s="142"/>
      <c r="Q613" s="142"/>
      <c r="R613" s="143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3"/>
      <c r="AC613" s="142"/>
      <c r="AD613" s="143"/>
      <c r="AE613" s="142"/>
      <c r="AF613" s="143"/>
    </row>
    <row r="614" spans="1:32" ht="15.75" customHeight="1" x14ac:dyDescent="0.2">
      <c r="A614" s="135"/>
      <c r="B614" s="155"/>
      <c r="C614" s="135"/>
      <c r="D614" s="136"/>
      <c r="E614" s="136"/>
      <c r="F614" s="182"/>
      <c r="G614" s="163"/>
      <c r="H614" s="138"/>
      <c r="I614" s="138"/>
      <c r="J614" s="139"/>
      <c r="K614" s="164"/>
      <c r="L614" s="240"/>
      <c r="M614" s="241"/>
      <c r="N614" s="136"/>
      <c r="O614" s="139"/>
      <c r="P614" s="142"/>
      <c r="Q614" s="142"/>
      <c r="R614" s="143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3"/>
      <c r="AC614" s="142"/>
      <c r="AD614" s="143"/>
      <c r="AE614" s="142"/>
      <c r="AF614" s="143"/>
    </row>
    <row r="615" spans="1:32" ht="15.75" customHeight="1" x14ac:dyDescent="0.2">
      <c r="A615" s="135"/>
      <c r="B615" s="155"/>
      <c r="C615" s="135"/>
      <c r="D615" s="136"/>
      <c r="E615" s="136"/>
      <c r="F615" s="182"/>
      <c r="G615" s="163"/>
      <c r="H615" s="138"/>
      <c r="I615" s="138"/>
      <c r="J615" s="139"/>
      <c r="K615" s="164"/>
      <c r="L615" s="240"/>
      <c r="M615" s="241"/>
      <c r="N615" s="136"/>
      <c r="O615" s="139"/>
      <c r="P615" s="142"/>
      <c r="Q615" s="142"/>
      <c r="R615" s="143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3"/>
      <c r="AC615" s="142"/>
      <c r="AD615" s="143"/>
      <c r="AE615" s="142"/>
      <c r="AF615" s="143"/>
    </row>
    <row r="616" spans="1:32" ht="15.75" customHeight="1" x14ac:dyDescent="0.2">
      <c r="A616" s="135"/>
      <c r="B616" s="155"/>
      <c r="C616" s="135"/>
      <c r="D616" s="136"/>
      <c r="E616" s="136"/>
      <c r="F616" s="182"/>
      <c r="G616" s="163"/>
      <c r="H616" s="138"/>
      <c r="I616" s="138"/>
      <c r="J616" s="139"/>
      <c r="K616" s="164"/>
      <c r="L616" s="240"/>
      <c r="M616" s="241"/>
      <c r="N616" s="136"/>
      <c r="O616" s="139"/>
      <c r="P616" s="142"/>
      <c r="Q616" s="142"/>
      <c r="R616" s="143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3"/>
      <c r="AC616" s="142"/>
      <c r="AD616" s="143"/>
      <c r="AE616" s="142"/>
      <c r="AF616" s="143"/>
    </row>
    <row r="617" spans="1:32" ht="15.75" customHeight="1" x14ac:dyDescent="0.2">
      <c r="A617" s="135"/>
      <c r="B617" s="155"/>
      <c r="C617" s="135"/>
      <c r="D617" s="136"/>
      <c r="E617" s="136"/>
      <c r="F617" s="182"/>
      <c r="G617" s="163"/>
      <c r="H617" s="138"/>
      <c r="I617" s="138"/>
      <c r="J617" s="139"/>
      <c r="K617" s="164"/>
      <c r="L617" s="240"/>
      <c r="M617" s="241"/>
      <c r="N617" s="136"/>
      <c r="O617" s="139"/>
      <c r="P617" s="142"/>
      <c r="Q617" s="142"/>
      <c r="R617" s="143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3"/>
      <c r="AC617" s="142"/>
      <c r="AD617" s="143"/>
      <c r="AE617" s="142"/>
      <c r="AF617" s="143"/>
    </row>
    <row r="618" spans="1:32" ht="15.75" customHeight="1" x14ac:dyDescent="0.2">
      <c r="A618" s="135"/>
      <c r="B618" s="155"/>
      <c r="C618" s="135"/>
      <c r="D618" s="136"/>
      <c r="E618" s="136"/>
      <c r="F618" s="182"/>
      <c r="G618" s="163"/>
      <c r="H618" s="138"/>
      <c r="I618" s="138"/>
      <c r="J618" s="139"/>
      <c r="K618" s="164"/>
      <c r="L618" s="240"/>
      <c r="M618" s="241"/>
      <c r="N618" s="136"/>
      <c r="O618" s="139"/>
      <c r="P618" s="142"/>
      <c r="Q618" s="142"/>
      <c r="R618" s="143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3"/>
      <c r="AC618" s="142"/>
      <c r="AD618" s="143"/>
      <c r="AE618" s="142"/>
      <c r="AF618" s="143"/>
    </row>
    <row r="619" spans="1:32" ht="15.75" customHeight="1" x14ac:dyDescent="0.2">
      <c r="A619" s="135"/>
      <c r="B619" s="155"/>
      <c r="C619" s="135"/>
      <c r="D619" s="136"/>
      <c r="E619" s="136"/>
      <c r="F619" s="182"/>
      <c r="G619" s="163"/>
      <c r="H619" s="138"/>
      <c r="I619" s="138"/>
      <c r="J619" s="139"/>
      <c r="K619" s="164"/>
      <c r="L619" s="240"/>
      <c r="M619" s="241"/>
      <c r="N619" s="136"/>
      <c r="O619" s="139"/>
      <c r="P619" s="142"/>
      <c r="Q619" s="142"/>
      <c r="R619" s="143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3"/>
      <c r="AC619" s="142"/>
      <c r="AD619" s="143"/>
      <c r="AE619" s="142"/>
      <c r="AF619" s="143"/>
    </row>
    <row r="620" spans="1:32" ht="15.75" customHeight="1" x14ac:dyDescent="0.2">
      <c r="A620" s="135"/>
      <c r="B620" s="155"/>
      <c r="C620" s="135"/>
      <c r="D620" s="136"/>
      <c r="E620" s="136"/>
      <c r="F620" s="182"/>
      <c r="G620" s="163"/>
      <c r="H620" s="138"/>
      <c r="I620" s="138"/>
      <c r="J620" s="139"/>
      <c r="K620" s="164"/>
      <c r="L620" s="240"/>
      <c r="M620" s="241"/>
      <c r="N620" s="136"/>
      <c r="O620" s="139"/>
      <c r="P620" s="142"/>
      <c r="Q620" s="142"/>
      <c r="R620" s="143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3"/>
      <c r="AC620" s="142"/>
      <c r="AD620" s="143"/>
      <c r="AE620" s="142"/>
      <c r="AF620" s="143"/>
    </row>
    <row r="621" spans="1:32" ht="15.75" customHeight="1" x14ac:dyDescent="0.2">
      <c r="A621" s="135"/>
      <c r="B621" s="155"/>
      <c r="C621" s="135"/>
      <c r="D621" s="136"/>
      <c r="E621" s="136"/>
      <c r="F621" s="182"/>
      <c r="G621" s="163"/>
      <c r="H621" s="138"/>
      <c r="I621" s="138"/>
      <c r="J621" s="139"/>
      <c r="K621" s="164"/>
      <c r="L621" s="240"/>
      <c r="M621" s="241"/>
      <c r="N621" s="136"/>
      <c r="O621" s="139"/>
      <c r="P621" s="142"/>
      <c r="Q621" s="142"/>
      <c r="R621" s="143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3"/>
      <c r="AC621" s="142"/>
      <c r="AD621" s="143"/>
      <c r="AE621" s="142"/>
      <c r="AF621" s="143"/>
    </row>
    <row r="622" spans="1:32" ht="15.75" customHeight="1" x14ac:dyDescent="0.2">
      <c r="A622" s="135"/>
      <c r="B622" s="155"/>
      <c r="C622" s="135"/>
      <c r="D622" s="136"/>
      <c r="E622" s="136"/>
      <c r="F622" s="182"/>
      <c r="G622" s="163"/>
      <c r="H622" s="138"/>
      <c r="I622" s="138"/>
      <c r="J622" s="139"/>
      <c r="K622" s="164"/>
      <c r="L622" s="240"/>
      <c r="M622" s="241"/>
      <c r="N622" s="136"/>
      <c r="O622" s="139"/>
      <c r="P622" s="142"/>
      <c r="Q622" s="142"/>
      <c r="R622" s="143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3"/>
      <c r="AC622" s="142"/>
      <c r="AD622" s="143"/>
      <c r="AE622" s="142"/>
      <c r="AF622" s="143"/>
    </row>
    <row r="623" spans="1:32" ht="15.75" customHeight="1" x14ac:dyDescent="0.2">
      <c r="A623" s="135"/>
      <c r="B623" s="155"/>
      <c r="C623" s="135"/>
      <c r="D623" s="136"/>
      <c r="E623" s="136"/>
      <c r="F623" s="182"/>
      <c r="G623" s="163"/>
      <c r="H623" s="138"/>
      <c r="I623" s="138"/>
      <c r="J623" s="139"/>
      <c r="K623" s="164"/>
      <c r="L623" s="240"/>
      <c r="M623" s="241"/>
      <c r="N623" s="136"/>
      <c r="O623" s="139"/>
      <c r="P623" s="142"/>
      <c r="Q623" s="142"/>
      <c r="R623" s="143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3"/>
      <c r="AC623" s="142"/>
      <c r="AD623" s="143"/>
      <c r="AE623" s="142"/>
      <c r="AF623" s="143"/>
    </row>
    <row r="624" spans="1:32" ht="15.75" customHeight="1" x14ac:dyDescent="0.2">
      <c r="A624" s="135"/>
      <c r="B624" s="155"/>
      <c r="C624" s="135"/>
      <c r="D624" s="136"/>
      <c r="E624" s="136"/>
      <c r="F624" s="182"/>
      <c r="G624" s="163"/>
      <c r="H624" s="138"/>
      <c r="I624" s="138"/>
      <c r="J624" s="139"/>
      <c r="K624" s="164"/>
      <c r="L624" s="240"/>
      <c r="M624" s="241"/>
      <c r="N624" s="136"/>
      <c r="O624" s="139"/>
      <c r="P624" s="142"/>
      <c r="Q624" s="142"/>
      <c r="R624" s="143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3"/>
      <c r="AC624" s="142"/>
      <c r="AD624" s="143"/>
      <c r="AE624" s="142"/>
      <c r="AF624" s="143"/>
    </row>
    <row r="625" spans="1:32" ht="15.75" customHeight="1" x14ac:dyDescent="0.2">
      <c r="A625" s="135"/>
      <c r="B625" s="155"/>
      <c r="C625" s="135"/>
      <c r="D625" s="136"/>
      <c r="E625" s="136"/>
      <c r="F625" s="182"/>
      <c r="G625" s="163"/>
      <c r="H625" s="138"/>
      <c r="I625" s="138"/>
      <c r="J625" s="139"/>
      <c r="K625" s="164"/>
      <c r="L625" s="240"/>
      <c r="M625" s="241"/>
      <c r="N625" s="136"/>
      <c r="O625" s="139"/>
      <c r="P625" s="142"/>
      <c r="Q625" s="142"/>
      <c r="R625" s="143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3"/>
      <c r="AC625" s="142"/>
      <c r="AD625" s="143"/>
      <c r="AE625" s="142"/>
      <c r="AF625" s="143"/>
    </row>
    <row r="626" spans="1:32" ht="15.75" customHeight="1" x14ac:dyDescent="0.2">
      <c r="A626" s="135"/>
      <c r="B626" s="155"/>
      <c r="C626" s="135"/>
      <c r="D626" s="136"/>
      <c r="E626" s="136"/>
      <c r="F626" s="182"/>
      <c r="G626" s="163"/>
      <c r="H626" s="138"/>
      <c r="I626" s="138"/>
      <c r="J626" s="139"/>
      <c r="K626" s="164"/>
      <c r="L626" s="240"/>
      <c r="M626" s="241"/>
      <c r="N626" s="136"/>
      <c r="O626" s="139"/>
      <c r="P626" s="142"/>
      <c r="Q626" s="142"/>
      <c r="R626" s="143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3"/>
      <c r="AC626" s="142"/>
      <c r="AD626" s="143"/>
      <c r="AE626" s="142"/>
      <c r="AF626" s="143"/>
    </row>
    <row r="627" spans="1:32" ht="15.75" customHeight="1" x14ac:dyDescent="0.2">
      <c r="A627" s="135"/>
      <c r="B627" s="155"/>
      <c r="C627" s="135"/>
      <c r="D627" s="136"/>
      <c r="E627" s="136"/>
      <c r="F627" s="182"/>
      <c r="G627" s="163"/>
      <c r="H627" s="138"/>
      <c r="I627" s="138"/>
      <c r="J627" s="139"/>
      <c r="K627" s="164"/>
      <c r="L627" s="240"/>
      <c r="M627" s="241"/>
      <c r="N627" s="136"/>
      <c r="O627" s="139"/>
      <c r="P627" s="142"/>
      <c r="Q627" s="142"/>
      <c r="R627" s="143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3"/>
      <c r="AC627" s="142"/>
      <c r="AD627" s="143"/>
      <c r="AE627" s="142"/>
      <c r="AF627" s="143"/>
    </row>
    <row r="628" spans="1:32" ht="15.75" customHeight="1" x14ac:dyDescent="0.2">
      <c r="A628" s="135"/>
      <c r="B628" s="155"/>
      <c r="C628" s="135"/>
      <c r="D628" s="136"/>
      <c r="E628" s="136"/>
      <c r="F628" s="182"/>
      <c r="G628" s="163"/>
      <c r="H628" s="138"/>
      <c r="I628" s="138"/>
      <c r="J628" s="139"/>
      <c r="K628" s="164"/>
      <c r="L628" s="240"/>
      <c r="M628" s="241"/>
      <c r="N628" s="136"/>
      <c r="O628" s="139"/>
      <c r="P628" s="142"/>
      <c r="Q628" s="142"/>
      <c r="R628" s="143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3"/>
      <c r="AC628" s="142"/>
      <c r="AD628" s="143"/>
      <c r="AE628" s="142"/>
      <c r="AF628" s="143"/>
    </row>
    <row r="629" spans="1:32" ht="15.75" customHeight="1" x14ac:dyDescent="0.2">
      <c r="A629" s="135"/>
      <c r="B629" s="155"/>
      <c r="C629" s="135"/>
      <c r="D629" s="136"/>
      <c r="E629" s="136"/>
      <c r="F629" s="182"/>
      <c r="G629" s="163"/>
      <c r="H629" s="138"/>
      <c r="I629" s="138"/>
      <c r="J629" s="139"/>
      <c r="K629" s="164"/>
      <c r="L629" s="240"/>
      <c r="M629" s="241"/>
      <c r="N629" s="136"/>
      <c r="O629" s="139"/>
      <c r="P629" s="142"/>
      <c r="Q629" s="142"/>
      <c r="R629" s="143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3"/>
      <c r="AC629" s="142"/>
      <c r="AD629" s="143"/>
      <c r="AE629" s="142"/>
      <c r="AF629" s="143"/>
    </row>
    <row r="630" spans="1:32" ht="15.75" customHeight="1" x14ac:dyDescent="0.2">
      <c r="A630" s="135"/>
      <c r="B630" s="155"/>
      <c r="C630" s="135"/>
      <c r="D630" s="136"/>
      <c r="E630" s="136"/>
      <c r="F630" s="182"/>
      <c r="G630" s="163"/>
      <c r="H630" s="138"/>
      <c r="I630" s="138"/>
      <c r="J630" s="139"/>
      <c r="K630" s="164"/>
      <c r="L630" s="240"/>
      <c r="M630" s="241"/>
      <c r="N630" s="136"/>
      <c r="O630" s="139"/>
      <c r="P630" s="142"/>
      <c r="Q630" s="142"/>
      <c r="R630" s="143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3"/>
      <c r="AC630" s="142"/>
      <c r="AD630" s="143"/>
      <c r="AE630" s="142"/>
      <c r="AF630" s="143"/>
    </row>
    <row r="631" spans="1:32" ht="15.75" customHeight="1" x14ac:dyDescent="0.2">
      <c r="A631" s="135"/>
      <c r="B631" s="155"/>
      <c r="C631" s="135"/>
      <c r="D631" s="136"/>
      <c r="E631" s="136"/>
      <c r="F631" s="182"/>
      <c r="G631" s="163"/>
      <c r="H631" s="138"/>
      <c r="I631" s="138"/>
      <c r="J631" s="139"/>
      <c r="K631" s="164"/>
      <c r="L631" s="240"/>
      <c r="M631" s="241"/>
      <c r="N631" s="136"/>
      <c r="O631" s="139"/>
      <c r="P631" s="142"/>
      <c r="Q631" s="142"/>
      <c r="R631" s="143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3"/>
      <c r="AC631" s="142"/>
      <c r="AD631" s="143"/>
      <c r="AE631" s="142"/>
      <c r="AF631" s="143"/>
    </row>
    <row r="632" spans="1:32" ht="15.75" customHeight="1" x14ac:dyDescent="0.2">
      <c r="A632" s="135"/>
      <c r="B632" s="155"/>
      <c r="C632" s="135"/>
      <c r="D632" s="136"/>
      <c r="E632" s="136"/>
      <c r="F632" s="182"/>
      <c r="G632" s="163"/>
      <c r="H632" s="138"/>
      <c r="I632" s="138"/>
      <c r="J632" s="139"/>
      <c r="K632" s="164"/>
      <c r="L632" s="240"/>
      <c r="M632" s="241"/>
      <c r="N632" s="136"/>
      <c r="O632" s="139"/>
      <c r="P632" s="142"/>
      <c r="Q632" s="142"/>
      <c r="R632" s="143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3"/>
      <c r="AC632" s="142"/>
      <c r="AD632" s="143"/>
      <c r="AE632" s="142"/>
      <c r="AF632" s="143"/>
    </row>
    <row r="633" spans="1:32" ht="15.75" customHeight="1" x14ac:dyDescent="0.2">
      <c r="A633" s="135"/>
      <c r="B633" s="155"/>
      <c r="C633" s="135"/>
      <c r="D633" s="136"/>
      <c r="E633" s="136"/>
      <c r="F633" s="182"/>
      <c r="G633" s="163"/>
      <c r="H633" s="138"/>
      <c r="I633" s="138"/>
      <c r="J633" s="139"/>
      <c r="K633" s="164"/>
      <c r="L633" s="240"/>
      <c r="M633" s="241"/>
      <c r="N633" s="136"/>
      <c r="O633" s="139"/>
      <c r="P633" s="142"/>
      <c r="Q633" s="142"/>
      <c r="R633" s="143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3"/>
      <c r="AC633" s="142"/>
      <c r="AD633" s="143"/>
      <c r="AE633" s="142"/>
      <c r="AF633" s="143"/>
    </row>
    <row r="634" spans="1:32" ht="15.75" customHeight="1" x14ac:dyDescent="0.2">
      <c r="A634" s="135"/>
      <c r="B634" s="155"/>
      <c r="C634" s="135"/>
      <c r="D634" s="136"/>
      <c r="E634" s="136"/>
      <c r="F634" s="182"/>
      <c r="G634" s="163"/>
      <c r="H634" s="138"/>
      <c r="I634" s="138"/>
      <c r="J634" s="139"/>
      <c r="K634" s="164"/>
      <c r="L634" s="240"/>
      <c r="M634" s="241"/>
      <c r="N634" s="136"/>
      <c r="O634" s="139"/>
      <c r="P634" s="142"/>
      <c r="Q634" s="142"/>
      <c r="R634" s="143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3"/>
      <c r="AC634" s="142"/>
      <c r="AD634" s="143"/>
      <c r="AE634" s="142"/>
      <c r="AF634" s="143"/>
    </row>
    <row r="635" spans="1:32" ht="15.75" customHeight="1" x14ac:dyDescent="0.2">
      <c r="A635" s="135"/>
      <c r="B635" s="155"/>
      <c r="C635" s="135"/>
      <c r="D635" s="136"/>
      <c r="E635" s="136"/>
      <c r="F635" s="182"/>
      <c r="G635" s="163"/>
      <c r="H635" s="138"/>
      <c r="I635" s="138"/>
      <c r="J635" s="139"/>
      <c r="K635" s="164"/>
      <c r="L635" s="240"/>
      <c r="M635" s="241"/>
      <c r="N635" s="136"/>
      <c r="O635" s="139"/>
      <c r="P635" s="142"/>
      <c r="Q635" s="142"/>
      <c r="R635" s="143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3"/>
      <c r="AC635" s="142"/>
      <c r="AD635" s="143"/>
      <c r="AE635" s="142"/>
      <c r="AF635" s="143"/>
    </row>
    <row r="636" spans="1:32" ht="15.75" customHeight="1" x14ac:dyDescent="0.2">
      <c r="A636" s="135"/>
      <c r="B636" s="155"/>
      <c r="C636" s="135"/>
      <c r="D636" s="136"/>
      <c r="E636" s="136"/>
      <c r="F636" s="182"/>
      <c r="G636" s="163"/>
      <c r="H636" s="138"/>
      <c r="I636" s="138"/>
      <c r="J636" s="139"/>
      <c r="K636" s="164"/>
      <c r="L636" s="240"/>
      <c r="M636" s="241"/>
      <c r="N636" s="136"/>
      <c r="O636" s="139"/>
      <c r="P636" s="142"/>
      <c r="Q636" s="142"/>
      <c r="R636" s="143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3"/>
      <c r="AC636" s="142"/>
      <c r="AD636" s="143"/>
      <c r="AE636" s="142"/>
      <c r="AF636" s="143"/>
    </row>
    <row r="637" spans="1:32" ht="15.75" customHeight="1" x14ac:dyDescent="0.2">
      <c r="A637" s="135"/>
      <c r="B637" s="155"/>
      <c r="C637" s="135"/>
      <c r="D637" s="136"/>
      <c r="E637" s="136"/>
      <c r="F637" s="182"/>
      <c r="G637" s="163"/>
      <c r="H637" s="138"/>
      <c r="I637" s="138"/>
      <c r="J637" s="139"/>
      <c r="K637" s="164"/>
      <c r="L637" s="240"/>
      <c r="M637" s="241"/>
      <c r="N637" s="136"/>
      <c r="O637" s="139"/>
      <c r="P637" s="142"/>
      <c r="Q637" s="142"/>
      <c r="R637" s="143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3"/>
      <c r="AC637" s="142"/>
      <c r="AD637" s="143"/>
      <c r="AE637" s="142"/>
      <c r="AF637" s="143"/>
    </row>
    <row r="638" spans="1:32" ht="15.75" customHeight="1" x14ac:dyDescent="0.2">
      <c r="A638" s="135"/>
      <c r="B638" s="155"/>
      <c r="C638" s="135"/>
      <c r="D638" s="136"/>
      <c r="E638" s="136"/>
      <c r="F638" s="182"/>
      <c r="G638" s="163"/>
      <c r="H638" s="138"/>
      <c r="I638" s="138"/>
      <c r="J638" s="139"/>
      <c r="K638" s="164"/>
      <c r="L638" s="240"/>
      <c r="M638" s="241"/>
      <c r="N638" s="136"/>
      <c r="O638" s="139"/>
      <c r="P638" s="142"/>
      <c r="Q638" s="142"/>
      <c r="R638" s="143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3"/>
      <c r="AC638" s="142"/>
      <c r="AD638" s="143"/>
      <c r="AE638" s="142"/>
      <c r="AF638" s="143"/>
    </row>
    <row r="639" spans="1:32" ht="15.75" customHeight="1" x14ac:dyDescent="0.2">
      <c r="A639" s="135"/>
      <c r="B639" s="155"/>
      <c r="C639" s="135"/>
      <c r="D639" s="136"/>
      <c r="E639" s="136"/>
      <c r="F639" s="182"/>
      <c r="G639" s="163"/>
      <c r="H639" s="138"/>
      <c r="I639" s="138"/>
      <c r="J639" s="139"/>
      <c r="K639" s="164"/>
      <c r="L639" s="240"/>
      <c r="M639" s="241"/>
      <c r="N639" s="136"/>
      <c r="O639" s="139"/>
      <c r="P639" s="142"/>
      <c r="Q639" s="142"/>
      <c r="R639" s="143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3"/>
      <c r="AC639" s="142"/>
      <c r="AD639" s="143"/>
      <c r="AE639" s="142"/>
      <c r="AF639" s="143"/>
    </row>
    <row r="640" spans="1:32" ht="15.75" customHeight="1" x14ac:dyDescent="0.2">
      <c r="A640" s="135"/>
      <c r="B640" s="155"/>
      <c r="C640" s="135"/>
      <c r="D640" s="136"/>
      <c r="E640" s="136"/>
      <c r="F640" s="182"/>
      <c r="G640" s="163"/>
      <c r="H640" s="138"/>
      <c r="I640" s="138"/>
      <c r="J640" s="139"/>
      <c r="K640" s="164"/>
      <c r="L640" s="240"/>
      <c r="M640" s="241"/>
      <c r="N640" s="136"/>
      <c r="O640" s="139"/>
      <c r="P640" s="142"/>
      <c r="Q640" s="142"/>
      <c r="R640" s="143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3"/>
      <c r="AC640" s="142"/>
      <c r="AD640" s="143"/>
      <c r="AE640" s="142"/>
      <c r="AF640" s="143"/>
    </row>
    <row r="641" spans="1:32" ht="15.75" customHeight="1" x14ac:dyDescent="0.2">
      <c r="A641" s="135"/>
      <c r="B641" s="155"/>
      <c r="C641" s="135"/>
      <c r="D641" s="136"/>
      <c r="E641" s="136"/>
      <c r="F641" s="182"/>
      <c r="G641" s="163"/>
      <c r="H641" s="138"/>
      <c r="I641" s="138"/>
      <c r="J641" s="139"/>
      <c r="K641" s="164"/>
      <c r="L641" s="240"/>
      <c r="M641" s="241"/>
      <c r="N641" s="136"/>
      <c r="O641" s="139"/>
      <c r="P641" s="142"/>
      <c r="Q641" s="142"/>
      <c r="R641" s="143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3"/>
      <c r="AC641" s="142"/>
      <c r="AD641" s="143"/>
      <c r="AE641" s="142"/>
      <c r="AF641" s="143"/>
    </row>
    <row r="642" spans="1:32" ht="15.75" customHeight="1" x14ac:dyDescent="0.2">
      <c r="A642" s="135"/>
      <c r="B642" s="155"/>
      <c r="C642" s="135"/>
      <c r="D642" s="136"/>
      <c r="E642" s="136"/>
      <c r="F642" s="182"/>
      <c r="G642" s="163"/>
      <c r="H642" s="138"/>
      <c r="I642" s="138"/>
      <c r="J642" s="139"/>
      <c r="K642" s="164"/>
      <c r="L642" s="240"/>
      <c r="M642" s="241"/>
      <c r="N642" s="136"/>
      <c r="O642" s="139"/>
      <c r="P642" s="142"/>
      <c r="Q642" s="142"/>
      <c r="R642" s="143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3"/>
      <c r="AC642" s="142"/>
      <c r="AD642" s="143"/>
      <c r="AE642" s="142"/>
      <c r="AF642" s="143"/>
    </row>
    <row r="643" spans="1:32" ht="15.75" customHeight="1" x14ac:dyDescent="0.2">
      <c r="A643" s="135"/>
      <c r="B643" s="155"/>
      <c r="C643" s="135"/>
      <c r="D643" s="136"/>
      <c r="E643" s="136"/>
      <c r="F643" s="182"/>
      <c r="G643" s="163"/>
      <c r="H643" s="138"/>
      <c r="I643" s="138"/>
      <c r="J643" s="139"/>
      <c r="K643" s="164"/>
      <c r="L643" s="240"/>
      <c r="M643" s="241"/>
      <c r="N643" s="136"/>
      <c r="O643" s="139"/>
      <c r="P643" s="142"/>
      <c r="Q643" s="142"/>
      <c r="R643" s="143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3"/>
      <c r="AC643" s="142"/>
      <c r="AD643" s="143"/>
      <c r="AE643" s="142"/>
      <c r="AF643" s="143"/>
    </row>
    <row r="644" spans="1:32" ht="15.75" customHeight="1" x14ac:dyDescent="0.2">
      <c r="A644" s="135"/>
      <c r="B644" s="155"/>
      <c r="C644" s="135"/>
      <c r="D644" s="136"/>
      <c r="E644" s="136"/>
      <c r="F644" s="182"/>
      <c r="G644" s="163"/>
      <c r="H644" s="138"/>
      <c r="I644" s="138"/>
      <c r="J644" s="139"/>
      <c r="K644" s="164"/>
      <c r="L644" s="240"/>
      <c r="M644" s="241"/>
      <c r="N644" s="136"/>
      <c r="O644" s="139"/>
      <c r="P644" s="142"/>
      <c r="Q644" s="142"/>
      <c r="R644" s="143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3"/>
      <c r="AC644" s="142"/>
      <c r="AD644" s="143"/>
      <c r="AE644" s="142"/>
      <c r="AF644" s="143"/>
    </row>
    <row r="645" spans="1:32" ht="15.75" customHeight="1" x14ac:dyDescent="0.2">
      <c r="A645" s="135"/>
      <c r="B645" s="155"/>
      <c r="C645" s="135"/>
      <c r="D645" s="136"/>
      <c r="E645" s="136"/>
      <c r="F645" s="182"/>
      <c r="G645" s="163"/>
      <c r="H645" s="138"/>
      <c r="I645" s="138"/>
      <c r="J645" s="139"/>
      <c r="K645" s="164"/>
      <c r="L645" s="240"/>
      <c r="M645" s="241"/>
      <c r="N645" s="136"/>
      <c r="O645" s="139"/>
      <c r="P645" s="142"/>
      <c r="Q645" s="142"/>
      <c r="R645" s="143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3"/>
      <c r="AC645" s="142"/>
      <c r="AD645" s="143"/>
      <c r="AE645" s="142"/>
      <c r="AF645" s="143"/>
    </row>
    <row r="646" spans="1:32" ht="15.75" customHeight="1" x14ac:dyDescent="0.2">
      <c r="A646" s="135"/>
      <c r="B646" s="155"/>
      <c r="C646" s="135"/>
      <c r="D646" s="136"/>
      <c r="E646" s="136"/>
      <c r="F646" s="182"/>
      <c r="G646" s="163"/>
      <c r="H646" s="138"/>
      <c r="I646" s="138"/>
      <c r="J646" s="139"/>
      <c r="K646" s="164"/>
      <c r="L646" s="240"/>
      <c r="M646" s="241"/>
      <c r="N646" s="136"/>
      <c r="O646" s="139"/>
      <c r="P646" s="142"/>
      <c r="Q646" s="142"/>
      <c r="R646" s="143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3"/>
      <c r="AC646" s="142"/>
      <c r="AD646" s="143"/>
      <c r="AE646" s="142"/>
      <c r="AF646" s="143"/>
    </row>
    <row r="647" spans="1:32" ht="15.75" customHeight="1" x14ac:dyDescent="0.2">
      <c r="A647" s="135"/>
      <c r="B647" s="155"/>
      <c r="C647" s="135"/>
      <c r="D647" s="136"/>
      <c r="E647" s="136"/>
      <c r="F647" s="182"/>
      <c r="G647" s="163"/>
      <c r="H647" s="138"/>
      <c r="I647" s="138"/>
      <c r="J647" s="139"/>
      <c r="K647" s="164"/>
      <c r="L647" s="240"/>
      <c r="M647" s="241"/>
      <c r="N647" s="136"/>
      <c r="O647" s="139"/>
      <c r="P647" s="142"/>
      <c r="Q647" s="142"/>
      <c r="R647" s="143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3"/>
      <c r="AC647" s="142"/>
      <c r="AD647" s="143"/>
      <c r="AE647" s="142"/>
      <c r="AF647" s="143"/>
    </row>
    <row r="648" spans="1:32" ht="15.75" customHeight="1" x14ac:dyDescent="0.2">
      <c r="A648" s="135"/>
      <c r="B648" s="155"/>
      <c r="C648" s="135"/>
      <c r="D648" s="136"/>
      <c r="E648" s="136"/>
      <c r="F648" s="182"/>
      <c r="G648" s="163"/>
      <c r="H648" s="138"/>
      <c r="I648" s="138"/>
      <c r="J648" s="139"/>
      <c r="K648" s="164"/>
      <c r="L648" s="240"/>
      <c r="M648" s="241"/>
      <c r="N648" s="136"/>
      <c r="O648" s="139"/>
      <c r="P648" s="142"/>
      <c r="Q648" s="142"/>
      <c r="R648" s="143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3"/>
      <c r="AC648" s="142"/>
      <c r="AD648" s="143"/>
      <c r="AE648" s="142"/>
      <c r="AF648" s="143"/>
    </row>
    <row r="649" spans="1:32" ht="15.75" customHeight="1" x14ac:dyDescent="0.2">
      <c r="A649" s="135"/>
      <c r="B649" s="155"/>
      <c r="C649" s="135"/>
      <c r="D649" s="136"/>
      <c r="E649" s="136"/>
      <c r="F649" s="182"/>
      <c r="G649" s="163"/>
      <c r="H649" s="138"/>
      <c r="I649" s="138"/>
      <c r="J649" s="139"/>
      <c r="K649" s="164"/>
      <c r="L649" s="240"/>
      <c r="M649" s="241"/>
      <c r="N649" s="136"/>
      <c r="O649" s="139"/>
      <c r="P649" s="142"/>
      <c r="Q649" s="142"/>
      <c r="R649" s="143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3"/>
      <c r="AC649" s="142"/>
      <c r="AD649" s="143"/>
      <c r="AE649" s="142"/>
      <c r="AF649" s="143"/>
    </row>
    <row r="650" spans="1:32" ht="15.75" customHeight="1" x14ac:dyDescent="0.2">
      <c r="A650" s="135"/>
      <c r="B650" s="155"/>
      <c r="C650" s="135"/>
      <c r="D650" s="136"/>
      <c r="E650" s="136"/>
      <c r="F650" s="182"/>
      <c r="G650" s="163"/>
      <c r="H650" s="138"/>
      <c r="I650" s="138"/>
      <c r="J650" s="139"/>
      <c r="K650" s="164"/>
      <c r="L650" s="240"/>
      <c r="M650" s="241"/>
      <c r="N650" s="136"/>
      <c r="O650" s="139"/>
      <c r="P650" s="142"/>
      <c r="Q650" s="142"/>
      <c r="R650" s="143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3"/>
      <c r="AC650" s="142"/>
      <c r="AD650" s="143"/>
      <c r="AE650" s="142"/>
      <c r="AF650" s="143"/>
    </row>
    <row r="651" spans="1:32" ht="15.75" customHeight="1" x14ac:dyDescent="0.2">
      <c r="A651" s="135"/>
      <c r="B651" s="155"/>
      <c r="C651" s="135"/>
      <c r="D651" s="136"/>
      <c r="E651" s="136"/>
      <c r="F651" s="182"/>
      <c r="G651" s="163"/>
      <c r="H651" s="138"/>
      <c r="I651" s="138"/>
      <c r="J651" s="139"/>
      <c r="K651" s="164"/>
      <c r="L651" s="240"/>
      <c r="M651" s="241"/>
      <c r="N651" s="136"/>
      <c r="O651" s="139"/>
      <c r="P651" s="142"/>
      <c r="Q651" s="142"/>
      <c r="R651" s="143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3"/>
      <c r="AC651" s="142"/>
      <c r="AD651" s="143"/>
      <c r="AE651" s="142"/>
      <c r="AF651" s="143"/>
    </row>
    <row r="652" spans="1:32" ht="15.75" customHeight="1" x14ac:dyDescent="0.2">
      <c r="A652" s="135"/>
      <c r="B652" s="155"/>
      <c r="C652" s="135"/>
      <c r="D652" s="136"/>
      <c r="E652" s="136"/>
      <c r="F652" s="182"/>
      <c r="G652" s="163"/>
      <c r="H652" s="138"/>
      <c r="I652" s="138"/>
      <c r="J652" s="139"/>
      <c r="K652" s="164"/>
      <c r="L652" s="240"/>
      <c r="M652" s="241"/>
      <c r="N652" s="136"/>
      <c r="O652" s="139"/>
      <c r="P652" s="142"/>
      <c r="Q652" s="142"/>
      <c r="R652" s="143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3"/>
      <c r="AC652" s="142"/>
      <c r="AD652" s="143"/>
      <c r="AE652" s="142"/>
      <c r="AF652" s="143"/>
    </row>
    <row r="653" spans="1:32" ht="15.75" customHeight="1" x14ac:dyDescent="0.2">
      <c r="A653" s="135"/>
      <c r="B653" s="155"/>
      <c r="C653" s="135"/>
      <c r="D653" s="136"/>
      <c r="E653" s="136"/>
      <c r="F653" s="182"/>
      <c r="G653" s="163"/>
      <c r="H653" s="138"/>
      <c r="I653" s="138"/>
      <c r="J653" s="139"/>
      <c r="K653" s="164"/>
      <c r="L653" s="240"/>
      <c r="M653" s="241"/>
      <c r="N653" s="136"/>
      <c r="O653" s="139"/>
      <c r="P653" s="142"/>
      <c r="Q653" s="142"/>
      <c r="R653" s="143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3"/>
      <c r="AC653" s="142"/>
      <c r="AD653" s="143"/>
      <c r="AE653" s="142"/>
      <c r="AF653" s="143"/>
    </row>
    <row r="654" spans="1:32" ht="15.75" customHeight="1" x14ac:dyDescent="0.2">
      <c r="A654" s="135"/>
      <c r="B654" s="155"/>
      <c r="C654" s="135"/>
      <c r="D654" s="136"/>
      <c r="E654" s="136"/>
      <c r="F654" s="182"/>
      <c r="G654" s="163"/>
      <c r="H654" s="138"/>
      <c r="I654" s="138"/>
      <c r="J654" s="139"/>
      <c r="K654" s="164"/>
      <c r="L654" s="240"/>
      <c r="M654" s="241"/>
      <c r="N654" s="136"/>
      <c r="O654" s="139"/>
      <c r="P654" s="142"/>
      <c r="Q654" s="142"/>
      <c r="R654" s="143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3"/>
      <c r="AC654" s="142"/>
      <c r="AD654" s="143"/>
      <c r="AE654" s="142"/>
      <c r="AF654" s="143"/>
    </row>
    <row r="655" spans="1:32" ht="15.75" customHeight="1" x14ac:dyDescent="0.2">
      <c r="A655" s="135"/>
      <c r="B655" s="155"/>
      <c r="C655" s="135"/>
      <c r="D655" s="136"/>
      <c r="E655" s="136"/>
      <c r="F655" s="182"/>
      <c r="G655" s="163"/>
      <c r="H655" s="138"/>
      <c r="I655" s="138"/>
      <c r="J655" s="139"/>
      <c r="K655" s="164"/>
      <c r="L655" s="240"/>
      <c r="M655" s="241"/>
      <c r="N655" s="136"/>
      <c r="O655" s="139"/>
      <c r="P655" s="142"/>
      <c r="Q655" s="142"/>
      <c r="R655" s="143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3"/>
      <c r="AC655" s="142"/>
      <c r="AD655" s="143"/>
      <c r="AE655" s="142"/>
      <c r="AF655" s="143"/>
    </row>
    <row r="656" spans="1:32" ht="15.75" customHeight="1" x14ac:dyDescent="0.2">
      <c r="A656" s="135"/>
      <c r="B656" s="155"/>
      <c r="C656" s="135"/>
      <c r="D656" s="136"/>
      <c r="E656" s="136"/>
      <c r="F656" s="182"/>
      <c r="G656" s="163"/>
      <c r="H656" s="138"/>
      <c r="I656" s="138"/>
      <c r="J656" s="139"/>
      <c r="K656" s="164"/>
      <c r="L656" s="240"/>
      <c r="M656" s="241"/>
      <c r="N656" s="136"/>
      <c r="O656" s="139"/>
      <c r="P656" s="142"/>
      <c r="Q656" s="142"/>
      <c r="R656" s="143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3"/>
      <c r="AC656" s="142"/>
      <c r="AD656" s="143"/>
      <c r="AE656" s="142"/>
      <c r="AF656" s="143"/>
    </row>
    <row r="657" spans="1:32" ht="15.75" customHeight="1" x14ac:dyDescent="0.2">
      <c r="A657" s="135"/>
      <c r="B657" s="155"/>
      <c r="C657" s="135"/>
      <c r="D657" s="136"/>
      <c r="E657" s="136"/>
      <c r="F657" s="182"/>
      <c r="G657" s="163"/>
      <c r="H657" s="138"/>
      <c r="I657" s="138"/>
      <c r="J657" s="139"/>
      <c r="K657" s="164"/>
      <c r="L657" s="240"/>
      <c r="M657" s="241"/>
      <c r="N657" s="136"/>
      <c r="O657" s="139"/>
      <c r="P657" s="142"/>
      <c r="Q657" s="142"/>
      <c r="R657" s="143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3"/>
      <c r="AC657" s="142"/>
      <c r="AD657" s="143"/>
      <c r="AE657" s="142"/>
      <c r="AF657" s="143"/>
    </row>
    <row r="658" spans="1:32" ht="15.75" customHeight="1" x14ac:dyDescent="0.2">
      <c r="A658" s="135"/>
      <c r="B658" s="155"/>
      <c r="C658" s="135"/>
      <c r="D658" s="136"/>
      <c r="E658" s="136"/>
      <c r="F658" s="182"/>
      <c r="G658" s="163"/>
      <c r="H658" s="138"/>
      <c r="I658" s="138"/>
      <c r="J658" s="139"/>
      <c r="K658" s="164"/>
      <c r="L658" s="240"/>
      <c r="M658" s="241"/>
      <c r="N658" s="136"/>
      <c r="O658" s="139"/>
      <c r="P658" s="142"/>
      <c r="Q658" s="142"/>
      <c r="R658" s="143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3"/>
      <c r="AC658" s="142"/>
      <c r="AD658" s="143"/>
      <c r="AE658" s="142"/>
      <c r="AF658" s="143"/>
    </row>
    <row r="659" spans="1:32" ht="15.75" customHeight="1" x14ac:dyDescent="0.2">
      <c r="A659" s="135"/>
      <c r="B659" s="155"/>
      <c r="C659" s="135"/>
      <c r="D659" s="136"/>
      <c r="E659" s="136"/>
      <c r="F659" s="182"/>
      <c r="G659" s="163"/>
      <c r="H659" s="138"/>
      <c r="I659" s="138"/>
      <c r="J659" s="139"/>
      <c r="K659" s="164"/>
      <c r="L659" s="240"/>
      <c r="M659" s="241"/>
      <c r="N659" s="136"/>
      <c r="O659" s="139"/>
      <c r="P659" s="142"/>
      <c r="Q659" s="142"/>
      <c r="R659" s="143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3"/>
      <c r="AC659" s="142"/>
      <c r="AD659" s="143"/>
      <c r="AE659" s="142"/>
      <c r="AF659" s="143"/>
    </row>
    <row r="660" spans="1:32" ht="15.75" customHeight="1" x14ac:dyDescent="0.2">
      <c r="A660" s="135"/>
      <c r="B660" s="155"/>
      <c r="C660" s="135"/>
      <c r="D660" s="136"/>
      <c r="E660" s="136"/>
      <c r="F660" s="182"/>
      <c r="G660" s="163"/>
      <c r="H660" s="138"/>
      <c r="I660" s="138"/>
      <c r="J660" s="139"/>
      <c r="K660" s="164"/>
      <c r="L660" s="240"/>
      <c r="M660" s="241"/>
      <c r="N660" s="136"/>
      <c r="O660" s="139"/>
      <c r="P660" s="142"/>
      <c r="Q660" s="142"/>
      <c r="R660" s="143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3"/>
      <c r="AC660" s="142"/>
      <c r="AD660" s="143"/>
      <c r="AE660" s="142"/>
      <c r="AF660" s="143"/>
    </row>
    <row r="661" spans="1:32" ht="15.75" customHeight="1" x14ac:dyDescent="0.2">
      <c r="A661" s="135"/>
      <c r="B661" s="155"/>
      <c r="C661" s="135"/>
      <c r="D661" s="136"/>
      <c r="E661" s="136"/>
      <c r="F661" s="182"/>
      <c r="G661" s="163"/>
      <c r="H661" s="138"/>
      <c r="I661" s="138"/>
      <c r="J661" s="139"/>
      <c r="K661" s="164"/>
      <c r="L661" s="240"/>
      <c r="M661" s="241"/>
      <c r="N661" s="136"/>
      <c r="O661" s="139"/>
      <c r="P661" s="142"/>
      <c r="Q661" s="142"/>
      <c r="R661" s="143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3"/>
      <c r="AC661" s="142"/>
      <c r="AD661" s="143"/>
      <c r="AE661" s="142"/>
      <c r="AF661" s="143"/>
    </row>
    <row r="662" spans="1:32" ht="15.75" customHeight="1" x14ac:dyDescent="0.2">
      <c r="A662" s="135"/>
      <c r="B662" s="155"/>
      <c r="C662" s="135"/>
      <c r="D662" s="136"/>
      <c r="E662" s="136"/>
      <c r="F662" s="182"/>
      <c r="G662" s="163"/>
      <c r="H662" s="138"/>
      <c r="I662" s="138"/>
      <c r="J662" s="139"/>
      <c r="K662" s="164"/>
      <c r="L662" s="240"/>
      <c r="M662" s="241"/>
      <c r="N662" s="136"/>
      <c r="O662" s="139"/>
      <c r="P662" s="142"/>
      <c r="Q662" s="142"/>
      <c r="R662" s="143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3"/>
      <c r="AC662" s="142"/>
      <c r="AD662" s="143"/>
      <c r="AE662" s="142"/>
      <c r="AF662" s="143"/>
    </row>
    <row r="663" spans="1:32" ht="15.75" customHeight="1" x14ac:dyDescent="0.2">
      <c r="A663" s="135"/>
      <c r="B663" s="155"/>
      <c r="C663" s="135"/>
      <c r="D663" s="136"/>
      <c r="E663" s="136"/>
      <c r="F663" s="182"/>
      <c r="G663" s="163"/>
      <c r="H663" s="138"/>
      <c r="I663" s="138"/>
      <c r="J663" s="139"/>
      <c r="K663" s="164"/>
      <c r="L663" s="240"/>
      <c r="M663" s="241"/>
      <c r="N663" s="136"/>
      <c r="O663" s="139"/>
      <c r="P663" s="142"/>
      <c r="Q663" s="142"/>
      <c r="R663" s="143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3"/>
      <c r="AC663" s="142"/>
      <c r="AD663" s="143"/>
      <c r="AE663" s="142"/>
      <c r="AF663" s="143"/>
    </row>
    <row r="664" spans="1:32" ht="15.75" customHeight="1" x14ac:dyDescent="0.2">
      <c r="A664" s="135"/>
      <c r="B664" s="155"/>
      <c r="C664" s="135"/>
      <c r="D664" s="136"/>
      <c r="E664" s="136"/>
      <c r="F664" s="182"/>
      <c r="G664" s="163"/>
      <c r="H664" s="138"/>
      <c r="I664" s="138"/>
      <c r="J664" s="139"/>
      <c r="K664" s="164"/>
      <c r="L664" s="240"/>
      <c r="M664" s="241"/>
      <c r="N664" s="136"/>
      <c r="O664" s="139"/>
      <c r="P664" s="142"/>
      <c r="Q664" s="142"/>
      <c r="R664" s="143"/>
      <c r="S664" s="142"/>
      <c r="T664" s="142"/>
      <c r="U664" s="142"/>
      <c r="V664" s="142"/>
      <c r="W664" s="142"/>
      <c r="X664" s="142"/>
      <c r="Y664" s="142"/>
      <c r="Z664" s="142"/>
      <c r="AA664" s="142"/>
      <c r="AB664" s="143"/>
      <c r="AC664" s="142"/>
      <c r="AD664" s="143"/>
      <c r="AE664" s="142"/>
      <c r="AF664" s="143"/>
    </row>
    <row r="665" spans="1:32" ht="15.75" customHeight="1" x14ac:dyDescent="0.2">
      <c r="A665" s="135"/>
      <c r="B665" s="155"/>
      <c r="C665" s="135"/>
      <c r="D665" s="136"/>
      <c r="E665" s="136"/>
      <c r="F665" s="182"/>
      <c r="G665" s="163"/>
      <c r="H665" s="138"/>
      <c r="I665" s="138"/>
      <c r="J665" s="139"/>
      <c r="K665" s="164"/>
      <c r="L665" s="240"/>
      <c r="M665" s="241"/>
      <c r="N665" s="136"/>
      <c r="O665" s="139"/>
      <c r="P665" s="142"/>
      <c r="Q665" s="142"/>
      <c r="R665" s="143"/>
      <c r="S665" s="142"/>
      <c r="T665" s="142"/>
      <c r="U665" s="142"/>
      <c r="V665" s="142"/>
      <c r="W665" s="142"/>
      <c r="X665" s="142"/>
      <c r="Y665" s="142"/>
      <c r="Z665" s="142"/>
      <c r="AA665" s="142"/>
      <c r="AB665" s="143"/>
      <c r="AC665" s="142"/>
      <c r="AD665" s="143"/>
      <c r="AE665" s="142"/>
      <c r="AF665" s="143"/>
    </row>
    <row r="666" spans="1:32" ht="15.75" customHeight="1" x14ac:dyDescent="0.2">
      <c r="A666" s="135"/>
      <c r="B666" s="155"/>
      <c r="C666" s="135"/>
      <c r="D666" s="136"/>
      <c r="E666" s="136"/>
      <c r="F666" s="182"/>
      <c r="G666" s="163"/>
      <c r="H666" s="138"/>
      <c r="I666" s="138"/>
      <c r="J666" s="139"/>
      <c r="K666" s="164"/>
      <c r="L666" s="240"/>
      <c r="M666" s="241"/>
      <c r="N666" s="136"/>
      <c r="O666" s="139"/>
      <c r="P666" s="142"/>
      <c r="Q666" s="142"/>
      <c r="R666" s="143"/>
      <c r="S666" s="142"/>
      <c r="T666" s="142"/>
      <c r="U666" s="142"/>
      <c r="V666" s="142"/>
      <c r="W666" s="142"/>
      <c r="X666" s="142"/>
      <c r="Y666" s="142"/>
      <c r="Z666" s="142"/>
      <c r="AA666" s="142"/>
      <c r="AB666" s="143"/>
      <c r="AC666" s="142"/>
      <c r="AD666" s="143"/>
      <c r="AE666" s="142"/>
      <c r="AF666" s="143"/>
    </row>
    <row r="667" spans="1:32" ht="15.75" customHeight="1" x14ac:dyDescent="0.2">
      <c r="A667" s="135"/>
      <c r="B667" s="155"/>
      <c r="C667" s="135"/>
      <c r="D667" s="136"/>
      <c r="E667" s="136"/>
      <c r="F667" s="182"/>
      <c r="G667" s="163"/>
      <c r="H667" s="138"/>
      <c r="I667" s="138"/>
      <c r="J667" s="139"/>
      <c r="K667" s="164"/>
      <c r="L667" s="240"/>
      <c r="M667" s="241"/>
      <c r="N667" s="136"/>
      <c r="O667" s="139"/>
      <c r="P667" s="142"/>
      <c r="Q667" s="142"/>
      <c r="R667" s="143"/>
      <c r="S667" s="142"/>
      <c r="T667" s="142"/>
      <c r="U667" s="142"/>
      <c r="V667" s="142"/>
      <c r="W667" s="142"/>
      <c r="X667" s="142"/>
      <c r="Y667" s="142"/>
      <c r="Z667" s="142"/>
      <c r="AA667" s="142"/>
      <c r="AB667" s="143"/>
      <c r="AC667" s="142"/>
      <c r="AD667" s="143"/>
      <c r="AE667" s="142"/>
      <c r="AF667" s="143"/>
    </row>
    <row r="668" spans="1:32" ht="15.75" customHeight="1" x14ac:dyDescent="0.2">
      <c r="A668" s="135"/>
      <c r="B668" s="155"/>
      <c r="C668" s="135"/>
      <c r="D668" s="136"/>
      <c r="E668" s="136"/>
      <c r="F668" s="182"/>
      <c r="G668" s="163"/>
      <c r="H668" s="138"/>
      <c r="I668" s="138"/>
      <c r="J668" s="139"/>
      <c r="K668" s="164"/>
      <c r="L668" s="240"/>
      <c r="M668" s="241"/>
      <c r="N668" s="136"/>
      <c r="O668" s="139"/>
      <c r="P668" s="142"/>
      <c r="Q668" s="142"/>
      <c r="R668" s="143"/>
      <c r="S668" s="142"/>
      <c r="T668" s="142"/>
      <c r="U668" s="142"/>
      <c r="V668" s="142"/>
      <c r="W668" s="142"/>
      <c r="X668" s="142"/>
      <c r="Y668" s="142"/>
      <c r="Z668" s="142"/>
      <c r="AA668" s="142"/>
      <c r="AB668" s="143"/>
      <c r="AC668" s="142"/>
      <c r="AD668" s="143"/>
      <c r="AE668" s="142"/>
      <c r="AF668" s="143"/>
    </row>
    <row r="669" spans="1:32" ht="15.75" customHeight="1" x14ac:dyDescent="0.2">
      <c r="A669" s="135"/>
      <c r="B669" s="155"/>
      <c r="C669" s="135"/>
      <c r="D669" s="136"/>
      <c r="E669" s="136"/>
      <c r="F669" s="182"/>
      <c r="G669" s="163"/>
      <c r="H669" s="138"/>
      <c r="I669" s="138"/>
      <c r="J669" s="139"/>
      <c r="K669" s="164"/>
      <c r="L669" s="240"/>
      <c r="M669" s="241"/>
      <c r="N669" s="136"/>
      <c r="O669" s="139"/>
      <c r="P669" s="142"/>
      <c r="Q669" s="142"/>
      <c r="R669" s="143"/>
      <c r="S669" s="142"/>
      <c r="T669" s="142"/>
      <c r="U669" s="142"/>
      <c r="V669" s="142"/>
      <c r="W669" s="142"/>
      <c r="X669" s="142"/>
      <c r="Y669" s="142"/>
      <c r="Z669" s="142"/>
      <c r="AA669" s="142"/>
      <c r="AB669" s="143"/>
      <c r="AC669" s="142"/>
      <c r="AD669" s="143"/>
      <c r="AE669" s="142"/>
      <c r="AF669" s="143"/>
    </row>
    <row r="670" spans="1:32" ht="15.75" customHeight="1" x14ac:dyDescent="0.2">
      <c r="A670" s="135"/>
      <c r="B670" s="155"/>
      <c r="C670" s="135"/>
      <c r="D670" s="136"/>
      <c r="E670" s="136"/>
      <c r="F670" s="182"/>
      <c r="G670" s="163"/>
      <c r="H670" s="138"/>
      <c r="I670" s="138"/>
      <c r="J670" s="139"/>
      <c r="K670" s="164"/>
      <c r="L670" s="240"/>
      <c r="M670" s="241"/>
      <c r="N670" s="136"/>
      <c r="O670" s="139"/>
      <c r="P670" s="142"/>
      <c r="Q670" s="142"/>
      <c r="R670" s="143"/>
      <c r="S670" s="142"/>
      <c r="T670" s="142"/>
      <c r="U670" s="142"/>
      <c r="V670" s="142"/>
      <c r="W670" s="142"/>
      <c r="X670" s="142"/>
      <c r="Y670" s="142"/>
      <c r="Z670" s="142"/>
      <c r="AA670" s="142"/>
      <c r="AB670" s="143"/>
      <c r="AC670" s="142"/>
      <c r="AD670" s="143"/>
      <c r="AE670" s="142"/>
      <c r="AF670" s="143"/>
    </row>
    <row r="671" spans="1:32" ht="15.75" customHeight="1" x14ac:dyDescent="0.2">
      <c r="A671" s="135"/>
      <c r="B671" s="155"/>
      <c r="C671" s="135"/>
      <c r="D671" s="136"/>
      <c r="E671" s="136"/>
      <c r="F671" s="182"/>
      <c r="G671" s="163"/>
      <c r="H671" s="138"/>
      <c r="I671" s="138"/>
      <c r="J671" s="139"/>
      <c r="K671" s="164"/>
      <c r="L671" s="240"/>
      <c r="M671" s="241"/>
      <c r="N671" s="136"/>
      <c r="O671" s="139"/>
      <c r="P671" s="142"/>
      <c r="Q671" s="142"/>
      <c r="R671" s="143"/>
      <c r="S671" s="142"/>
      <c r="T671" s="142"/>
      <c r="U671" s="142"/>
      <c r="V671" s="142"/>
      <c r="W671" s="142"/>
      <c r="X671" s="142"/>
      <c r="Y671" s="142"/>
      <c r="Z671" s="142"/>
      <c r="AA671" s="142"/>
      <c r="AB671" s="143"/>
      <c r="AC671" s="142"/>
      <c r="AD671" s="143"/>
      <c r="AE671" s="142"/>
      <c r="AF671" s="143"/>
    </row>
    <row r="672" spans="1:32" ht="15.75" customHeight="1" x14ac:dyDescent="0.2">
      <c r="A672" s="135"/>
      <c r="B672" s="155"/>
      <c r="C672" s="135"/>
      <c r="D672" s="136"/>
      <c r="E672" s="136"/>
      <c r="F672" s="182"/>
      <c r="G672" s="163"/>
      <c r="H672" s="138"/>
      <c r="I672" s="138"/>
      <c r="J672" s="139"/>
      <c r="K672" s="164"/>
      <c r="L672" s="240"/>
      <c r="M672" s="241"/>
      <c r="N672" s="136"/>
      <c r="O672" s="139"/>
      <c r="P672" s="142"/>
      <c r="Q672" s="142"/>
      <c r="R672" s="143"/>
      <c r="S672" s="142"/>
      <c r="T672" s="142"/>
      <c r="U672" s="142"/>
      <c r="V672" s="142"/>
      <c r="W672" s="142"/>
      <c r="X672" s="142"/>
      <c r="Y672" s="142"/>
      <c r="Z672" s="142"/>
      <c r="AA672" s="142"/>
      <c r="AB672" s="143"/>
      <c r="AC672" s="142"/>
      <c r="AD672" s="143"/>
      <c r="AE672" s="142"/>
      <c r="AF672" s="143"/>
    </row>
    <row r="673" spans="1:32" ht="15.75" customHeight="1" x14ac:dyDescent="0.2">
      <c r="A673" s="135"/>
      <c r="B673" s="155"/>
      <c r="C673" s="135"/>
      <c r="D673" s="136"/>
      <c r="E673" s="136"/>
      <c r="F673" s="182"/>
      <c r="G673" s="163"/>
      <c r="H673" s="138"/>
      <c r="I673" s="138"/>
      <c r="J673" s="139"/>
      <c r="K673" s="164"/>
      <c r="L673" s="240"/>
      <c r="M673" s="241"/>
      <c r="N673" s="136"/>
      <c r="O673" s="139"/>
      <c r="P673" s="142"/>
      <c r="Q673" s="142"/>
      <c r="R673" s="143"/>
      <c r="S673" s="142"/>
      <c r="T673" s="142"/>
      <c r="U673" s="142"/>
      <c r="V673" s="142"/>
      <c r="W673" s="142"/>
      <c r="X673" s="142"/>
      <c r="Y673" s="142"/>
      <c r="Z673" s="142"/>
      <c r="AA673" s="142"/>
      <c r="AB673" s="143"/>
      <c r="AC673" s="142"/>
      <c r="AD673" s="143"/>
      <c r="AE673" s="142"/>
      <c r="AF673" s="143"/>
    </row>
    <row r="674" spans="1:32" ht="15.75" customHeight="1" x14ac:dyDescent="0.2">
      <c r="A674" s="135"/>
      <c r="B674" s="155"/>
      <c r="C674" s="135"/>
      <c r="D674" s="136"/>
      <c r="E674" s="136"/>
      <c r="F674" s="182"/>
      <c r="G674" s="163"/>
      <c r="H674" s="138"/>
      <c r="I674" s="138"/>
      <c r="J674" s="139"/>
      <c r="K674" s="164"/>
      <c r="L674" s="240"/>
      <c r="M674" s="241"/>
      <c r="N674" s="136"/>
      <c r="O674" s="139"/>
      <c r="P674" s="142"/>
      <c r="Q674" s="142"/>
      <c r="R674" s="143"/>
      <c r="S674" s="142"/>
      <c r="T674" s="142"/>
      <c r="U674" s="142"/>
      <c r="V674" s="142"/>
      <c r="W674" s="142"/>
      <c r="X674" s="142"/>
      <c r="Y674" s="142"/>
      <c r="Z674" s="142"/>
      <c r="AA674" s="142"/>
      <c r="AB674" s="143"/>
      <c r="AC674" s="142"/>
      <c r="AD674" s="143"/>
      <c r="AE674" s="142"/>
      <c r="AF674" s="143"/>
    </row>
    <row r="675" spans="1:32" ht="15.75" customHeight="1" x14ac:dyDescent="0.2">
      <c r="A675" s="135"/>
      <c r="B675" s="155"/>
      <c r="C675" s="135"/>
      <c r="D675" s="136"/>
      <c r="E675" s="136"/>
      <c r="F675" s="182"/>
      <c r="G675" s="163"/>
      <c r="H675" s="138"/>
      <c r="I675" s="138"/>
      <c r="J675" s="139"/>
      <c r="K675" s="164"/>
      <c r="L675" s="240"/>
      <c r="M675" s="241"/>
      <c r="N675" s="136"/>
      <c r="O675" s="139"/>
      <c r="P675" s="142"/>
      <c r="Q675" s="142"/>
      <c r="R675" s="143"/>
      <c r="S675" s="142"/>
      <c r="T675" s="142"/>
      <c r="U675" s="142"/>
      <c r="V675" s="142"/>
      <c r="W675" s="142"/>
      <c r="X675" s="142"/>
      <c r="Y675" s="142"/>
      <c r="Z675" s="142"/>
      <c r="AA675" s="142"/>
      <c r="AB675" s="143"/>
      <c r="AC675" s="142"/>
      <c r="AD675" s="143"/>
      <c r="AE675" s="142"/>
      <c r="AF675" s="143"/>
    </row>
    <row r="676" spans="1:32" ht="15.75" customHeight="1" x14ac:dyDescent="0.2">
      <c r="A676" s="135"/>
      <c r="B676" s="155"/>
      <c r="C676" s="135"/>
      <c r="D676" s="136"/>
      <c r="E676" s="136"/>
      <c r="F676" s="182"/>
      <c r="G676" s="163"/>
      <c r="H676" s="138"/>
      <c r="I676" s="138"/>
      <c r="J676" s="139"/>
      <c r="K676" s="164"/>
      <c r="L676" s="240"/>
      <c r="M676" s="241"/>
      <c r="N676" s="136"/>
      <c r="O676" s="139"/>
      <c r="P676" s="142"/>
      <c r="Q676" s="142"/>
      <c r="R676" s="143"/>
      <c r="S676" s="142"/>
      <c r="T676" s="142"/>
      <c r="U676" s="142"/>
      <c r="V676" s="142"/>
      <c r="W676" s="142"/>
      <c r="X676" s="142"/>
      <c r="Y676" s="142"/>
      <c r="Z676" s="142"/>
      <c r="AA676" s="142"/>
      <c r="AB676" s="143"/>
      <c r="AC676" s="142"/>
      <c r="AD676" s="143"/>
      <c r="AE676" s="142"/>
      <c r="AF676" s="143"/>
    </row>
    <row r="677" spans="1:32" ht="15.75" customHeight="1" x14ac:dyDescent="0.2">
      <c r="A677" s="135"/>
      <c r="B677" s="155"/>
      <c r="C677" s="135"/>
      <c r="D677" s="136"/>
      <c r="E677" s="136"/>
      <c r="F677" s="182"/>
      <c r="G677" s="163"/>
      <c r="H677" s="138"/>
      <c r="I677" s="138"/>
      <c r="J677" s="139"/>
      <c r="K677" s="164"/>
      <c r="L677" s="240"/>
      <c r="M677" s="241"/>
      <c r="N677" s="136"/>
      <c r="O677" s="139"/>
      <c r="P677" s="142"/>
      <c r="Q677" s="142"/>
      <c r="R677" s="143"/>
      <c r="S677" s="142"/>
      <c r="T677" s="142"/>
      <c r="U677" s="142"/>
      <c r="V677" s="142"/>
      <c r="W677" s="142"/>
      <c r="X677" s="142"/>
      <c r="Y677" s="142"/>
      <c r="Z677" s="142"/>
      <c r="AA677" s="142"/>
      <c r="AB677" s="143"/>
      <c r="AC677" s="142"/>
      <c r="AD677" s="143"/>
      <c r="AE677" s="142"/>
      <c r="AF677" s="143"/>
    </row>
    <row r="678" spans="1:32" ht="15.75" customHeight="1" x14ac:dyDescent="0.2">
      <c r="A678" s="135"/>
      <c r="B678" s="155"/>
      <c r="C678" s="135"/>
      <c r="D678" s="136"/>
      <c r="E678" s="136"/>
      <c r="F678" s="182"/>
      <c r="G678" s="163"/>
      <c r="H678" s="138"/>
      <c r="I678" s="138"/>
      <c r="J678" s="139"/>
      <c r="K678" s="164"/>
      <c r="L678" s="240"/>
      <c r="M678" s="241"/>
      <c r="N678" s="136"/>
      <c r="O678" s="139"/>
      <c r="P678" s="142"/>
      <c r="Q678" s="142"/>
      <c r="R678" s="143"/>
      <c r="S678" s="142"/>
      <c r="T678" s="142"/>
      <c r="U678" s="142"/>
      <c r="V678" s="142"/>
      <c r="W678" s="142"/>
      <c r="X678" s="142"/>
      <c r="Y678" s="142"/>
      <c r="Z678" s="142"/>
      <c r="AA678" s="142"/>
      <c r="AB678" s="143"/>
      <c r="AC678" s="142"/>
      <c r="AD678" s="143"/>
      <c r="AE678" s="142"/>
      <c r="AF678" s="143"/>
    </row>
    <row r="679" spans="1:32" ht="15.75" customHeight="1" x14ac:dyDescent="0.2">
      <c r="A679" s="135"/>
      <c r="B679" s="155"/>
      <c r="C679" s="135"/>
      <c r="D679" s="136"/>
      <c r="E679" s="136"/>
      <c r="F679" s="182"/>
      <c r="G679" s="163"/>
      <c r="H679" s="138"/>
      <c r="I679" s="138"/>
      <c r="J679" s="139"/>
      <c r="K679" s="164"/>
      <c r="L679" s="240"/>
      <c r="M679" s="241"/>
      <c r="N679" s="136"/>
      <c r="O679" s="139"/>
      <c r="P679" s="142"/>
      <c r="Q679" s="142"/>
      <c r="R679" s="143"/>
      <c r="S679" s="142"/>
      <c r="T679" s="142"/>
      <c r="U679" s="142"/>
      <c r="V679" s="142"/>
      <c r="W679" s="142"/>
      <c r="X679" s="142"/>
      <c r="Y679" s="142"/>
      <c r="Z679" s="142"/>
      <c r="AA679" s="142"/>
      <c r="AB679" s="143"/>
      <c r="AC679" s="142"/>
      <c r="AD679" s="143"/>
      <c r="AE679" s="142"/>
      <c r="AF679" s="143"/>
    </row>
    <row r="680" spans="1:32" ht="15.75" customHeight="1" x14ac:dyDescent="0.2">
      <c r="A680" s="135"/>
      <c r="B680" s="155"/>
      <c r="C680" s="135"/>
      <c r="D680" s="136"/>
      <c r="E680" s="136"/>
      <c r="F680" s="182"/>
      <c r="G680" s="163"/>
      <c r="H680" s="138"/>
      <c r="I680" s="138"/>
      <c r="J680" s="139"/>
      <c r="K680" s="164"/>
      <c r="L680" s="240"/>
      <c r="M680" s="241"/>
      <c r="N680" s="136"/>
      <c r="O680" s="139"/>
      <c r="P680" s="142"/>
      <c r="Q680" s="142"/>
      <c r="R680" s="143"/>
      <c r="S680" s="142"/>
      <c r="T680" s="142"/>
      <c r="U680" s="142"/>
      <c r="V680" s="142"/>
      <c r="W680" s="142"/>
      <c r="X680" s="142"/>
      <c r="Y680" s="142"/>
      <c r="Z680" s="142"/>
      <c r="AA680" s="142"/>
      <c r="AB680" s="143"/>
      <c r="AC680" s="142"/>
      <c r="AD680" s="143"/>
      <c r="AE680" s="142"/>
      <c r="AF680" s="143"/>
    </row>
    <row r="681" spans="1:32" ht="15.75" customHeight="1" x14ac:dyDescent="0.2">
      <c r="A681" s="135"/>
      <c r="B681" s="155"/>
      <c r="C681" s="135"/>
      <c r="D681" s="136"/>
      <c r="E681" s="136"/>
      <c r="F681" s="182"/>
      <c r="G681" s="163"/>
      <c r="H681" s="138"/>
      <c r="I681" s="138"/>
      <c r="J681" s="139"/>
      <c r="K681" s="164"/>
      <c r="L681" s="240"/>
      <c r="M681" s="241"/>
      <c r="N681" s="136"/>
      <c r="O681" s="139"/>
      <c r="P681" s="142"/>
      <c r="Q681" s="142"/>
      <c r="R681" s="143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3"/>
      <c r="AC681" s="142"/>
      <c r="AD681" s="143"/>
      <c r="AE681" s="142"/>
      <c r="AF681" s="143"/>
    </row>
    <row r="682" spans="1:32" ht="15.75" customHeight="1" x14ac:dyDescent="0.2">
      <c r="A682" s="135"/>
      <c r="B682" s="155"/>
      <c r="C682" s="135"/>
      <c r="D682" s="136"/>
      <c r="E682" s="136"/>
      <c r="F682" s="182"/>
      <c r="G682" s="163"/>
      <c r="H682" s="138"/>
      <c r="I682" s="138"/>
      <c r="J682" s="139"/>
      <c r="K682" s="164"/>
      <c r="L682" s="240"/>
      <c r="M682" s="241"/>
      <c r="N682" s="136"/>
      <c r="O682" s="139"/>
      <c r="P682" s="142"/>
      <c r="Q682" s="142"/>
      <c r="R682" s="143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3"/>
      <c r="AC682" s="142"/>
      <c r="AD682" s="143"/>
      <c r="AE682" s="142"/>
      <c r="AF682" s="143"/>
    </row>
    <row r="683" spans="1:32" ht="15.75" customHeight="1" x14ac:dyDescent="0.2">
      <c r="A683" s="135"/>
      <c r="B683" s="155"/>
      <c r="C683" s="135"/>
      <c r="D683" s="136"/>
      <c r="E683" s="136"/>
      <c r="F683" s="182"/>
      <c r="G683" s="163"/>
      <c r="H683" s="138"/>
      <c r="I683" s="138"/>
      <c r="J683" s="139"/>
      <c r="K683" s="164"/>
      <c r="L683" s="240"/>
      <c r="M683" s="241"/>
      <c r="N683" s="136"/>
      <c r="O683" s="139"/>
      <c r="P683" s="142"/>
      <c r="Q683" s="142"/>
      <c r="R683" s="143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3"/>
      <c r="AC683" s="142"/>
      <c r="AD683" s="143"/>
      <c r="AE683" s="142"/>
      <c r="AF683" s="143"/>
    </row>
    <row r="684" spans="1:32" ht="15.75" customHeight="1" x14ac:dyDescent="0.2">
      <c r="A684" s="135"/>
      <c r="B684" s="155"/>
      <c r="C684" s="135"/>
      <c r="D684" s="136"/>
      <c r="E684" s="136"/>
      <c r="F684" s="182"/>
      <c r="G684" s="163"/>
      <c r="H684" s="138"/>
      <c r="I684" s="138"/>
      <c r="J684" s="139"/>
      <c r="K684" s="164"/>
      <c r="L684" s="240"/>
      <c r="M684" s="241"/>
      <c r="N684" s="136"/>
      <c r="O684" s="139"/>
      <c r="P684" s="142"/>
      <c r="Q684" s="142"/>
      <c r="R684" s="143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3"/>
      <c r="AC684" s="142"/>
      <c r="AD684" s="143"/>
      <c r="AE684" s="142"/>
      <c r="AF684" s="143"/>
    </row>
    <row r="685" spans="1:32" ht="15.75" customHeight="1" x14ac:dyDescent="0.2">
      <c r="A685" s="135"/>
      <c r="B685" s="155"/>
      <c r="C685" s="135"/>
      <c r="D685" s="136"/>
      <c r="E685" s="136"/>
      <c r="F685" s="182"/>
      <c r="G685" s="163"/>
      <c r="H685" s="138"/>
      <c r="I685" s="138"/>
      <c r="J685" s="139"/>
      <c r="K685" s="164"/>
      <c r="L685" s="240"/>
      <c r="M685" s="241"/>
      <c r="N685" s="136"/>
      <c r="O685" s="139"/>
      <c r="P685" s="142"/>
      <c r="Q685" s="142"/>
      <c r="R685" s="143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3"/>
      <c r="AC685" s="142"/>
      <c r="AD685" s="143"/>
      <c r="AE685" s="142"/>
      <c r="AF685" s="143"/>
    </row>
    <row r="686" spans="1:32" ht="15.75" customHeight="1" x14ac:dyDescent="0.2">
      <c r="A686" s="135"/>
      <c r="B686" s="155"/>
      <c r="C686" s="135"/>
      <c r="D686" s="136"/>
      <c r="E686" s="136"/>
      <c r="F686" s="182"/>
      <c r="G686" s="163"/>
      <c r="H686" s="138"/>
      <c r="I686" s="138"/>
      <c r="J686" s="139"/>
      <c r="K686" s="164"/>
      <c r="L686" s="240"/>
      <c r="M686" s="241"/>
      <c r="N686" s="136"/>
      <c r="O686" s="139"/>
      <c r="P686" s="142"/>
      <c r="Q686" s="142"/>
      <c r="R686" s="143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3"/>
      <c r="AC686" s="142"/>
      <c r="AD686" s="143"/>
      <c r="AE686" s="142"/>
      <c r="AF686" s="143"/>
    </row>
    <row r="687" spans="1:32" ht="15.75" customHeight="1" x14ac:dyDescent="0.2">
      <c r="A687" s="135"/>
      <c r="B687" s="155"/>
      <c r="C687" s="135"/>
      <c r="D687" s="136"/>
      <c r="E687" s="136"/>
      <c r="F687" s="182"/>
      <c r="G687" s="163"/>
      <c r="H687" s="138"/>
      <c r="I687" s="138"/>
      <c r="J687" s="139"/>
      <c r="K687" s="164"/>
      <c r="L687" s="240"/>
      <c r="M687" s="241"/>
      <c r="N687" s="136"/>
      <c r="O687" s="139"/>
      <c r="P687" s="142"/>
      <c r="Q687" s="142"/>
      <c r="R687" s="143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3"/>
      <c r="AC687" s="142"/>
      <c r="AD687" s="143"/>
      <c r="AE687" s="142"/>
      <c r="AF687" s="143"/>
    </row>
    <row r="688" spans="1:32" ht="15.75" customHeight="1" x14ac:dyDescent="0.2">
      <c r="A688" s="135"/>
      <c r="B688" s="155"/>
      <c r="C688" s="135"/>
      <c r="D688" s="136"/>
      <c r="E688" s="136"/>
      <c r="F688" s="182"/>
      <c r="G688" s="163"/>
      <c r="H688" s="138"/>
      <c r="I688" s="138"/>
      <c r="J688" s="139"/>
      <c r="K688" s="164"/>
      <c r="L688" s="240"/>
      <c r="M688" s="241"/>
      <c r="N688" s="136"/>
      <c r="O688" s="139"/>
      <c r="P688" s="142"/>
      <c r="Q688" s="142"/>
      <c r="R688" s="143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3"/>
      <c r="AC688" s="142"/>
      <c r="AD688" s="143"/>
      <c r="AE688" s="142"/>
      <c r="AF688" s="143"/>
    </row>
    <row r="689" spans="1:32" ht="15.75" customHeight="1" x14ac:dyDescent="0.2">
      <c r="A689" s="135"/>
      <c r="B689" s="155"/>
      <c r="C689" s="135"/>
      <c r="D689" s="136"/>
      <c r="E689" s="136"/>
      <c r="F689" s="182"/>
      <c r="G689" s="163"/>
      <c r="H689" s="138"/>
      <c r="I689" s="138"/>
      <c r="J689" s="139"/>
      <c r="K689" s="164"/>
      <c r="L689" s="240"/>
      <c r="M689" s="241"/>
      <c r="N689" s="136"/>
      <c r="O689" s="139"/>
      <c r="P689" s="142"/>
      <c r="Q689" s="142"/>
      <c r="R689" s="143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3"/>
      <c r="AC689" s="142"/>
      <c r="AD689" s="143"/>
      <c r="AE689" s="142"/>
      <c r="AF689" s="143"/>
    </row>
    <row r="690" spans="1:32" ht="15.75" customHeight="1" x14ac:dyDescent="0.2">
      <c r="A690" s="135"/>
      <c r="B690" s="155"/>
      <c r="C690" s="135"/>
      <c r="D690" s="136"/>
      <c r="E690" s="136"/>
      <c r="F690" s="182"/>
      <c r="G690" s="163"/>
      <c r="H690" s="138"/>
      <c r="I690" s="138"/>
      <c r="J690" s="139"/>
      <c r="K690" s="164"/>
      <c r="L690" s="240"/>
      <c r="M690" s="241"/>
      <c r="N690" s="136"/>
      <c r="O690" s="139"/>
      <c r="P690" s="142"/>
      <c r="Q690" s="142"/>
      <c r="R690" s="143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3"/>
      <c r="AC690" s="142"/>
      <c r="AD690" s="143"/>
      <c r="AE690" s="142"/>
      <c r="AF690" s="143"/>
    </row>
    <row r="691" spans="1:32" ht="15.75" customHeight="1" x14ac:dyDescent="0.2">
      <c r="A691" s="135"/>
      <c r="B691" s="155"/>
      <c r="C691" s="135"/>
      <c r="D691" s="136"/>
      <c r="E691" s="136"/>
      <c r="F691" s="182"/>
      <c r="G691" s="163"/>
      <c r="H691" s="138"/>
      <c r="I691" s="138"/>
      <c r="J691" s="139"/>
      <c r="K691" s="164"/>
      <c r="L691" s="240"/>
      <c r="M691" s="241"/>
      <c r="N691" s="136"/>
      <c r="O691" s="139"/>
      <c r="P691" s="142"/>
      <c r="Q691" s="142"/>
      <c r="R691" s="143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3"/>
      <c r="AC691" s="142"/>
      <c r="AD691" s="143"/>
      <c r="AE691" s="142"/>
      <c r="AF691" s="143"/>
    </row>
    <row r="692" spans="1:32" ht="15.75" customHeight="1" x14ac:dyDescent="0.2">
      <c r="A692" s="135"/>
      <c r="B692" s="155"/>
      <c r="C692" s="135"/>
      <c r="D692" s="136"/>
      <c r="E692" s="136"/>
      <c r="F692" s="182"/>
      <c r="G692" s="163"/>
      <c r="H692" s="138"/>
      <c r="I692" s="138"/>
      <c r="J692" s="139"/>
      <c r="K692" s="164"/>
      <c r="L692" s="240"/>
      <c r="M692" s="241"/>
      <c r="N692" s="136"/>
      <c r="O692" s="139"/>
      <c r="P692" s="142"/>
      <c r="Q692" s="142"/>
      <c r="R692" s="143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3"/>
      <c r="AC692" s="142"/>
      <c r="AD692" s="143"/>
      <c r="AE692" s="142"/>
      <c r="AF692" s="143"/>
    </row>
    <row r="693" spans="1:32" ht="15.75" customHeight="1" x14ac:dyDescent="0.2">
      <c r="A693" s="135"/>
      <c r="B693" s="155"/>
      <c r="C693" s="135"/>
      <c r="D693" s="136"/>
      <c r="E693" s="136"/>
      <c r="F693" s="182"/>
      <c r="G693" s="163"/>
      <c r="H693" s="138"/>
      <c r="I693" s="138"/>
      <c r="J693" s="139"/>
      <c r="K693" s="164"/>
      <c r="L693" s="240"/>
      <c r="M693" s="241"/>
      <c r="N693" s="136"/>
      <c r="O693" s="139"/>
      <c r="P693" s="142"/>
      <c r="Q693" s="142"/>
      <c r="R693" s="143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3"/>
      <c r="AC693" s="142"/>
      <c r="AD693" s="143"/>
      <c r="AE693" s="142"/>
      <c r="AF693" s="143"/>
    </row>
    <row r="694" spans="1:32" ht="15.75" customHeight="1" x14ac:dyDescent="0.2">
      <c r="A694" s="135"/>
      <c r="B694" s="155"/>
      <c r="C694" s="135"/>
      <c r="D694" s="136"/>
      <c r="E694" s="136"/>
      <c r="F694" s="182"/>
      <c r="G694" s="163"/>
      <c r="H694" s="138"/>
      <c r="I694" s="138"/>
      <c r="J694" s="139"/>
      <c r="K694" s="164"/>
      <c r="L694" s="240"/>
      <c r="M694" s="241"/>
      <c r="N694" s="136"/>
      <c r="O694" s="139"/>
      <c r="P694" s="142"/>
      <c r="Q694" s="142"/>
      <c r="R694" s="143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3"/>
      <c r="AC694" s="142"/>
      <c r="AD694" s="143"/>
      <c r="AE694" s="142"/>
      <c r="AF694" s="143"/>
    </row>
    <row r="695" spans="1:32" ht="15.75" customHeight="1" x14ac:dyDescent="0.2">
      <c r="A695" s="135"/>
      <c r="B695" s="155"/>
      <c r="C695" s="135"/>
      <c r="D695" s="136"/>
      <c r="E695" s="136"/>
      <c r="F695" s="182"/>
      <c r="G695" s="163"/>
      <c r="H695" s="138"/>
      <c r="I695" s="138"/>
      <c r="J695" s="139"/>
      <c r="K695" s="164"/>
      <c r="L695" s="240"/>
      <c r="M695" s="241"/>
      <c r="N695" s="136"/>
      <c r="O695" s="139"/>
      <c r="P695" s="142"/>
      <c r="Q695" s="142"/>
      <c r="R695" s="143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3"/>
      <c r="AC695" s="142"/>
      <c r="AD695" s="143"/>
      <c r="AE695" s="142"/>
      <c r="AF695" s="143"/>
    </row>
    <row r="696" spans="1:32" ht="15.75" customHeight="1" x14ac:dyDescent="0.2">
      <c r="A696" s="135"/>
      <c r="B696" s="155"/>
      <c r="C696" s="135"/>
      <c r="D696" s="136"/>
      <c r="E696" s="136"/>
      <c r="F696" s="182"/>
      <c r="G696" s="163"/>
      <c r="H696" s="138"/>
      <c r="I696" s="138"/>
      <c r="J696" s="139"/>
      <c r="K696" s="164"/>
      <c r="L696" s="240"/>
      <c r="M696" s="241"/>
      <c r="N696" s="136"/>
      <c r="O696" s="139"/>
      <c r="P696" s="142"/>
      <c r="Q696" s="142"/>
      <c r="R696" s="143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3"/>
      <c r="AC696" s="142"/>
      <c r="AD696" s="143"/>
      <c r="AE696" s="142"/>
      <c r="AF696" s="143"/>
    </row>
    <row r="697" spans="1:32" ht="15.75" customHeight="1" x14ac:dyDescent="0.2">
      <c r="A697" s="135"/>
      <c r="B697" s="155"/>
      <c r="C697" s="135"/>
      <c r="D697" s="136"/>
      <c r="E697" s="136"/>
      <c r="F697" s="182"/>
      <c r="G697" s="163"/>
      <c r="H697" s="138"/>
      <c r="I697" s="138"/>
      <c r="J697" s="139"/>
      <c r="K697" s="164"/>
      <c r="L697" s="240"/>
      <c r="M697" s="241"/>
      <c r="N697" s="136"/>
      <c r="O697" s="139"/>
      <c r="P697" s="142"/>
      <c r="Q697" s="142"/>
      <c r="R697" s="143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3"/>
      <c r="AC697" s="142"/>
      <c r="AD697" s="143"/>
      <c r="AE697" s="142"/>
      <c r="AF697" s="143"/>
    </row>
    <row r="698" spans="1:32" ht="15.75" customHeight="1" x14ac:dyDescent="0.2">
      <c r="A698" s="135"/>
      <c r="B698" s="155"/>
      <c r="C698" s="135"/>
      <c r="D698" s="136"/>
      <c r="E698" s="136"/>
      <c r="F698" s="182"/>
      <c r="G698" s="163"/>
      <c r="H698" s="138"/>
      <c r="I698" s="138"/>
      <c r="J698" s="139"/>
      <c r="K698" s="164"/>
      <c r="L698" s="240"/>
      <c r="M698" s="241"/>
      <c r="N698" s="136"/>
      <c r="O698" s="139"/>
      <c r="P698" s="142"/>
      <c r="Q698" s="142"/>
      <c r="R698" s="143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3"/>
      <c r="AC698" s="142"/>
      <c r="AD698" s="143"/>
      <c r="AE698" s="142"/>
      <c r="AF698" s="143"/>
    </row>
    <row r="699" spans="1:32" ht="15.75" customHeight="1" x14ac:dyDescent="0.2">
      <c r="A699" s="135"/>
      <c r="B699" s="155"/>
      <c r="C699" s="135"/>
      <c r="D699" s="136"/>
      <c r="E699" s="136"/>
      <c r="F699" s="182"/>
      <c r="G699" s="163"/>
      <c r="H699" s="138"/>
      <c r="I699" s="138"/>
      <c r="J699" s="139"/>
      <c r="K699" s="164"/>
      <c r="L699" s="240"/>
      <c r="M699" s="241"/>
      <c r="N699" s="136"/>
      <c r="O699" s="139"/>
      <c r="P699" s="142"/>
      <c r="Q699" s="142"/>
      <c r="R699" s="143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3"/>
      <c r="AC699" s="142"/>
      <c r="AD699" s="143"/>
      <c r="AE699" s="142"/>
      <c r="AF699" s="143"/>
    </row>
    <row r="700" spans="1:32" ht="15.75" customHeight="1" x14ac:dyDescent="0.2">
      <c r="A700" s="135"/>
      <c r="B700" s="155"/>
      <c r="C700" s="135"/>
      <c r="D700" s="136"/>
      <c r="E700" s="136"/>
      <c r="F700" s="182"/>
      <c r="G700" s="163"/>
      <c r="H700" s="138"/>
      <c r="I700" s="138"/>
      <c r="J700" s="139"/>
      <c r="K700" s="164"/>
      <c r="L700" s="240"/>
      <c r="M700" s="241"/>
      <c r="N700" s="136"/>
      <c r="O700" s="139"/>
      <c r="P700" s="142"/>
      <c r="Q700" s="142"/>
      <c r="R700" s="143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3"/>
      <c r="AC700" s="142"/>
      <c r="AD700" s="143"/>
      <c r="AE700" s="142"/>
      <c r="AF700" s="143"/>
    </row>
    <row r="701" spans="1:32" ht="15.75" customHeight="1" x14ac:dyDescent="0.2">
      <c r="A701" s="135"/>
      <c r="B701" s="155"/>
      <c r="C701" s="135"/>
      <c r="D701" s="136"/>
      <c r="E701" s="136"/>
      <c r="F701" s="182"/>
      <c r="G701" s="163"/>
      <c r="H701" s="138"/>
      <c r="I701" s="138"/>
      <c r="J701" s="139"/>
      <c r="K701" s="164"/>
      <c r="L701" s="240"/>
      <c r="M701" s="241"/>
      <c r="N701" s="136"/>
      <c r="O701" s="139"/>
      <c r="P701" s="142"/>
      <c r="Q701" s="142"/>
      <c r="R701" s="143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3"/>
      <c r="AC701" s="142"/>
      <c r="AD701" s="143"/>
      <c r="AE701" s="142"/>
      <c r="AF701" s="143"/>
    </row>
    <row r="702" spans="1:32" ht="15.75" customHeight="1" x14ac:dyDescent="0.2">
      <c r="A702" s="135"/>
      <c r="B702" s="155"/>
      <c r="C702" s="135"/>
      <c r="D702" s="136"/>
      <c r="E702" s="136"/>
      <c r="F702" s="182"/>
      <c r="G702" s="163"/>
      <c r="H702" s="138"/>
      <c r="I702" s="138"/>
      <c r="J702" s="139"/>
      <c r="K702" s="164"/>
      <c r="L702" s="240"/>
      <c r="M702" s="241"/>
      <c r="N702" s="136"/>
      <c r="O702" s="139"/>
      <c r="P702" s="142"/>
      <c r="Q702" s="142"/>
      <c r="R702" s="143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3"/>
      <c r="AC702" s="142"/>
      <c r="AD702" s="143"/>
      <c r="AE702" s="142"/>
      <c r="AF702" s="143"/>
    </row>
    <row r="703" spans="1:32" ht="15.75" customHeight="1" x14ac:dyDescent="0.2">
      <c r="A703" s="135"/>
      <c r="B703" s="155"/>
      <c r="C703" s="135"/>
      <c r="D703" s="136"/>
      <c r="E703" s="136"/>
      <c r="F703" s="182"/>
      <c r="G703" s="163"/>
      <c r="H703" s="138"/>
      <c r="I703" s="138"/>
      <c r="J703" s="139"/>
      <c r="K703" s="164"/>
      <c r="L703" s="240"/>
      <c r="M703" s="241"/>
      <c r="N703" s="136"/>
      <c r="O703" s="139"/>
      <c r="P703" s="142"/>
      <c r="Q703" s="142"/>
      <c r="R703" s="143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3"/>
      <c r="AC703" s="142"/>
      <c r="AD703" s="143"/>
      <c r="AE703" s="142"/>
      <c r="AF703" s="143"/>
    </row>
    <row r="704" spans="1:32" ht="15.75" customHeight="1" x14ac:dyDescent="0.2">
      <c r="A704" s="135"/>
      <c r="B704" s="155"/>
      <c r="C704" s="135"/>
      <c r="D704" s="136"/>
      <c r="E704" s="136"/>
      <c r="F704" s="182"/>
      <c r="G704" s="163"/>
      <c r="H704" s="138"/>
      <c r="I704" s="138"/>
      <c r="J704" s="139"/>
      <c r="K704" s="164"/>
      <c r="L704" s="240"/>
      <c r="M704" s="241"/>
      <c r="N704" s="136"/>
      <c r="O704" s="139"/>
      <c r="P704" s="142"/>
      <c r="Q704" s="142"/>
      <c r="R704" s="143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3"/>
      <c r="AC704" s="142"/>
      <c r="AD704" s="143"/>
      <c r="AE704" s="142"/>
      <c r="AF704" s="143"/>
    </row>
    <row r="705" spans="1:32" ht="15.75" customHeight="1" x14ac:dyDescent="0.2">
      <c r="A705" s="135"/>
      <c r="B705" s="155"/>
      <c r="C705" s="135"/>
      <c r="D705" s="136"/>
      <c r="E705" s="136"/>
      <c r="F705" s="182"/>
      <c r="G705" s="163"/>
      <c r="H705" s="138"/>
      <c r="I705" s="138"/>
      <c r="J705" s="139"/>
      <c r="K705" s="164"/>
      <c r="L705" s="240"/>
      <c r="M705" s="241"/>
      <c r="N705" s="136"/>
      <c r="O705" s="139"/>
      <c r="P705" s="142"/>
      <c r="Q705" s="142"/>
      <c r="R705" s="143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3"/>
      <c r="AC705" s="142"/>
      <c r="AD705" s="143"/>
      <c r="AE705" s="142"/>
      <c r="AF705" s="143"/>
    </row>
    <row r="706" spans="1:32" ht="15.75" customHeight="1" x14ac:dyDescent="0.2">
      <c r="A706" s="135"/>
      <c r="B706" s="155"/>
      <c r="C706" s="135"/>
      <c r="D706" s="136"/>
      <c r="E706" s="136"/>
      <c r="F706" s="182"/>
      <c r="G706" s="163"/>
      <c r="H706" s="138"/>
      <c r="I706" s="138"/>
      <c r="J706" s="139"/>
      <c r="K706" s="164"/>
      <c r="L706" s="240"/>
      <c r="M706" s="241"/>
      <c r="N706" s="136"/>
      <c r="O706" s="139"/>
      <c r="P706" s="142"/>
      <c r="Q706" s="142"/>
      <c r="R706" s="143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3"/>
      <c r="AC706" s="142"/>
      <c r="AD706" s="143"/>
      <c r="AE706" s="142"/>
      <c r="AF706" s="143"/>
    </row>
    <row r="707" spans="1:32" ht="15.75" customHeight="1" x14ac:dyDescent="0.2">
      <c r="A707" s="135"/>
      <c r="B707" s="155"/>
      <c r="C707" s="135"/>
      <c r="D707" s="136"/>
      <c r="E707" s="136"/>
      <c r="F707" s="182"/>
      <c r="G707" s="163"/>
      <c r="H707" s="138"/>
      <c r="I707" s="138"/>
      <c r="J707" s="139"/>
      <c r="K707" s="164"/>
      <c r="L707" s="240"/>
      <c r="M707" s="241"/>
      <c r="N707" s="136"/>
      <c r="O707" s="139"/>
      <c r="P707" s="142"/>
      <c r="Q707" s="142"/>
      <c r="R707" s="143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3"/>
      <c r="AC707" s="142"/>
      <c r="AD707" s="143"/>
      <c r="AE707" s="142"/>
      <c r="AF707" s="143"/>
    </row>
    <row r="708" spans="1:32" ht="15.75" customHeight="1" x14ac:dyDescent="0.2">
      <c r="A708" s="135"/>
      <c r="B708" s="155"/>
      <c r="C708" s="135"/>
      <c r="D708" s="136"/>
      <c r="E708" s="136"/>
      <c r="F708" s="182"/>
      <c r="G708" s="163"/>
      <c r="H708" s="138"/>
      <c r="I708" s="138"/>
      <c r="J708" s="139"/>
      <c r="K708" s="164"/>
      <c r="L708" s="240"/>
      <c r="M708" s="241"/>
      <c r="N708" s="136"/>
      <c r="O708" s="139"/>
      <c r="P708" s="142"/>
      <c r="Q708" s="142"/>
      <c r="R708" s="143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3"/>
      <c r="AC708" s="142"/>
      <c r="AD708" s="143"/>
      <c r="AE708" s="142"/>
      <c r="AF708" s="143"/>
    </row>
    <row r="709" spans="1:32" ht="15.75" customHeight="1" x14ac:dyDescent="0.2">
      <c r="A709" s="135"/>
      <c r="B709" s="155"/>
      <c r="C709" s="135"/>
      <c r="D709" s="136"/>
      <c r="E709" s="136"/>
      <c r="F709" s="182"/>
      <c r="G709" s="163"/>
      <c r="H709" s="138"/>
      <c r="I709" s="138"/>
      <c r="J709" s="139"/>
      <c r="K709" s="164"/>
      <c r="L709" s="240"/>
      <c r="M709" s="241"/>
      <c r="N709" s="136"/>
      <c r="O709" s="139"/>
      <c r="P709" s="142"/>
      <c r="Q709" s="142"/>
      <c r="R709" s="143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3"/>
      <c r="AC709" s="142"/>
      <c r="AD709" s="143"/>
      <c r="AE709" s="142"/>
      <c r="AF709" s="143"/>
    </row>
    <row r="710" spans="1:32" ht="15.75" customHeight="1" x14ac:dyDescent="0.2">
      <c r="A710" s="135"/>
      <c r="B710" s="155"/>
      <c r="C710" s="135"/>
      <c r="D710" s="136"/>
      <c r="E710" s="136"/>
      <c r="F710" s="182"/>
      <c r="G710" s="163"/>
      <c r="H710" s="138"/>
      <c r="I710" s="138"/>
      <c r="J710" s="139"/>
      <c r="K710" s="164"/>
      <c r="L710" s="240"/>
      <c r="M710" s="241"/>
      <c r="N710" s="136"/>
      <c r="O710" s="139"/>
      <c r="P710" s="142"/>
      <c r="Q710" s="142"/>
      <c r="R710" s="143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3"/>
      <c r="AC710" s="142"/>
      <c r="AD710" s="143"/>
      <c r="AE710" s="142"/>
      <c r="AF710" s="143"/>
    </row>
    <row r="711" spans="1:32" ht="15.75" customHeight="1" x14ac:dyDescent="0.2">
      <c r="A711" s="135"/>
      <c r="B711" s="155"/>
      <c r="C711" s="135"/>
      <c r="D711" s="136"/>
      <c r="E711" s="136"/>
      <c r="F711" s="182"/>
      <c r="G711" s="163"/>
      <c r="H711" s="138"/>
      <c r="I711" s="138"/>
      <c r="J711" s="139"/>
      <c r="K711" s="164"/>
      <c r="L711" s="240"/>
      <c r="M711" s="241"/>
      <c r="N711" s="136"/>
      <c r="O711" s="139"/>
      <c r="P711" s="142"/>
      <c r="Q711" s="142"/>
      <c r="R711" s="143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3"/>
      <c r="AC711" s="142"/>
      <c r="AD711" s="143"/>
      <c r="AE711" s="142"/>
      <c r="AF711" s="143"/>
    </row>
    <row r="712" spans="1:32" ht="15.75" customHeight="1" x14ac:dyDescent="0.2">
      <c r="A712" s="135"/>
      <c r="B712" s="155"/>
      <c r="C712" s="135"/>
      <c r="D712" s="136"/>
      <c r="E712" s="136"/>
      <c r="F712" s="182"/>
      <c r="G712" s="163"/>
      <c r="H712" s="138"/>
      <c r="I712" s="138"/>
      <c r="J712" s="139"/>
      <c r="K712" s="164"/>
      <c r="L712" s="240"/>
      <c r="M712" s="241"/>
      <c r="N712" s="136"/>
      <c r="O712" s="139"/>
      <c r="P712" s="142"/>
      <c r="Q712" s="142"/>
      <c r="R712" s="143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3"/>
      <c r="AC712" s="142"/>
      <c r="AD712" s="143"/>
      <c r="AE712" s="142"/>
      <c r="AF712" s="143"/>
    </row>
    <row r="713" spans="1:32" ht="15.75" customHeight="1" x14ac:dyDescent="0.2">
      <c r="A713" s="135"/>
      <c r="B713" s="155"/>
      <c r="C713" s="135"/>
      <c r="D713" s="136"/>
      <c r="E713" s="136"/>
      <c r="F713" s="182"/>
      <c r="G713" s="163"/>
      <c r="H713" s="138"/>
      <c r="I713" s="138"/>
      <c r="J713" s="139"/>
      <c r="K713" s="164"/>
      <c r="L713" s="240"/>
      <c r="M713" s="241"/>
      <c r="N713" s="136"/>
      <c r="O713" s="139"/>
      <c r="P713" s="142"/>
      <c r="Q713" s="142"/>
      <c r="R713" s="143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3"/>
      <c r="AC713" s="142"/>
      <c r="AD713" s="143"/>
      <c r="AE713" s="142"/>
      <c r="AF713" s="143"/>
    </row>
    <row r="714" spans="1:32" ht="15.75" customHeight="1" x14ac:dyDescent="0.2">
      <c r="A714" s="135"/>
      <c r="B714" s="155"/>
      <c r="C714" s="135"/>
      <c r="D714" s="136"/>
      <c r="E714" s="136"/>
      <c r="F714" s="182"/>
      <c r="G714" s="163"/>
      <c r="H714" s="138"/>
      <c r="I714" s="138"/>
      <c r="J714" s="139"/>
      <c r="K714" s="164"/>
      <c r="L714" s="240"/>
      <c r="M714" s="241"/>
      <c r="N714" s="136"/>
      <c r="O714" s="139"/>
      <c r="P714" s="142"/>
      <c r="Q714" s="142"/>
      <c r="R714" s="143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3"/>
      <c r="AC714" s="142"/>
      <c r="AD714" s="143"/>
      <c r="AE714" s="142"/>
      <c r="AF714" s="143"/>
    </row>
    <row r="715" spans="1:32" ht="15.75" customHeight="1" x14ac:dyDescent="0.2">
      <c r="A715" s="135"/>
      <c r="B715" s="155"/>
      <c r="C715" s="135"/>
      <c r="D715" s="136"/>
      <c r="E715" s="136"/>
      <c r="F715" s="182"/>
      <c r="G715" s="163"/>
      <c r="H715" s="138"/>
      <c r="I715" s="138"/>
      <c r="J715" s="139"/>
      <c r="K715" s="164"/>
      <c r="L715" s="240"/>
      <c r="M715" s="241"/>
      <c r="N715" s="136"/>
      <c r="O715" s="139"/>
      <c r="P715" s="142"/>
      <c r="Q715" s="142"/>
      <c r="R715" s="143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3"/>
      <c r="AC715" s="142"/>
      <c r="AD715" s="143"/>
      <c r="AE715" s="142"/>
      <c r="AF715" s="143"/>
    </row>
    <row r="716" spans="1:32" ht="15.75" customHeight="1" x14ac:dyDescent="0.2">
      <c r="A716" s="135"/>
      <c r="B716" s="155"/>
      <c r="C716" s="135"/>
      <c r="D716" s="136"/>
      <c r="E716" s="136"/>
      <c r="F716" s="182"/>
      <c r="G716" s="163"/>
      <c r="H716" s="138"/>
      <c r="I716" s="138"/>
      <c r="J716" s="139"/>
      <c r="K716" s="164"/>
      <c r="L716" s="240"/>
      <c r="M716" s="241"/>
      <c r="N716" s="136"/>
      <c r="O716" s="139"/>
      <c r="P716" s="142"/>
      <c r="Q716" s="142"/>
      <c r="R716" s="143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3"/>
      <c r="AC716" s="142"/>
      <c r="AD716" s="143"/>
      <c r="AE716" s="142"/>
      <c r="AF716" s="143"/>
    </row>
    <row r="717" spans="1:32" ht="15.75" customHeight="1" x14ac:dyDescent="0.2">
      <c r="A717" s="135"/>
      <c r="B717" s="155"/>
      <c r="C717" s="135"/>
      <c r="D717" s="136"/>
      <c r="E717" s="136"/>
      <c r="F717" s="182"/>
      <c r="G717" s="163"/>
      <c r="H717" s="138"/>
      <c r="I717" s="138"/>
      <c r="J717" s="139"/>
      <c r="K717" s="164"/>
      <c r="L717" s="240"/>
      <c r="M717" s="241"/>
      <c r="N717" s="136"/>
      <c r="O717" s="139"/>
      <c r="P717" s="142"/>
      <c r="Q717" s="142"/>
      <c r="R717" s="143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3"/>
      <c r="AC717" s="142"/>
      <c r="AD717" s="143"/>
      <c r="AE717" s="142"/>
      <c r="AF717" s="143"/>
    </row>
    <row r="718" spans="1:32" ht="15.75" customHeight="1" x14ac:dyDescent="0.2">
      <c r="A718" s="135"/>
      <c r="B718" s="155"/>
      <c r="C718" s="135"/>
      <c r="D718" s="136"/>
      <c r="E718" s="136"/>
      <c r="F718" s="182"/>
      <c r="G718" s="163"/>
      <c r="H718" s="138"/>
      <c r="I718" s="138"/>
      <c r="J718" s="139"/>
      <c r="K718" s="164"/>
      <c r="L718" s="240"/>
      <c r="M718" s="241"/>
      <c r="N718" s="136"/>
      <c r="O718" s="139"/>
      <c r="P718" s="142"/>
      <c r="Q718" s="142"/>
      <c r="R718" s="143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3"/>
      <c r="AC718" s="142"/>
      <c r="AD718" s="143"/>
      <c r="AE718" s="142"/>
      <c r="AF718" s="143"/>
    </row>
    <row r="719" spans="1:32" ht="15.75" customHeight="1" x14ac:dyDescent="0.2">
      <c r="A719" s="135"/>
      <c r="B719" s="155"/>
      <c r="C719" s="135"/>
      <c r="D719" s="136"/>
      <c r="E719" s="136"/>
      <c r="F719" s="182"/>
      <c r="G719" s="163"/>
      <c r="H719" s="138"/>
      <c r="I719" s="138"/>
      <c r="J719" s="139"/>
      <c r="K719" s="164"/>
      <c r="L719" s="240"/>
      <c r="M719" s="241"/>
      <c r="N719" s="136"/>
      <c r="O719" s="139"/>
      <c r="P719" s="142"/>
      <c r="Q719" s="142"/>
      <c r="R719" s="143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3"/>
      <c r="AC719" s="142"/>
      <c r="AD719" s="143"/>
      <c r="AE719" s="142"/>
      <c r="AF719" s="143"/>
    </row>
    <row r="720" spans="1:32" ht="15.75" customHeight="1" x14ac:dyDescent="0.2">
      <c r="A720" s="135"/>
      <c r="B720" s="155"/>
      <c r="C720" s="135"/>
      <c r="D720" s="136"/>
      <c r="E720" s="136"/>
      <c r="F720" s="182"/>
      <c r="G720" s="163"/>
      <c r="H720" s="138"/>
      <c r="I720" s="138"/>
      <c r="J720" s="139"/>
      <c r="K720" s="164"/>
      <c r="L720" s="240"/>
      <c r="M720" s="241"/>
      <c r="N720" s="136"/>
      <c r="O720" s="139"/>
      <c r="P720" s="142"/>
      <c r="Q720" s="142"/>
      <c r="R720" s="143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3"/>
      <c r="AC720" s="142"/>
      <c r="AD720" s="143"/>
      <c r="AE720" s="142"/>
      <c r="AF720" s="143"/>
    </row>
    <row r="721" spans="1:32" ht="15.75" customHeight="1" x14ac:dyDescent="0.2">
      <c r="A721" s="135"/>
      <c r="B721" s="155"/>
      <c r="C721" s="135"/>
      <c r="D721" s="136"/>
      <c r="E721" s="136"/>
      <c r="F721" s="182"/>
      <c r="G721" s="163"/>
      <c r="H721" s="138"/>
      <c r="I721" s="138"/>
      <c r="J721" s="139"/>
      <c r="K721" s="164"/>
      <c r="L721" s="240"/>
      <c r="M721" s="241"/>
      <c r="N721" s="136"/>
      <c r="O721" s="139"/>
      <c r="P721" s="142"/>
      <c r="Q721" s="142"/>
      <c r="R721" s="143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3"/>
      <c r="AC721" s="142"/>
      <c r="AD721" s="143"/>
      <c r="AE721" s="142"/>
      <c r="AF721" s="143"/>
    </row>
    <row r="722" spans="1:32" ht="15.75" customHeight="1" x14ac:dyDescent="0.2">
      <c r="A722" s="135"/>
      <c r="B722" s="155"/>
      <c r="C722" s="135"/>
      <c r="D722" s="136"/>
      <c r="E722" s="136"/>
      <c r="F722" s="182"/>
      <c r="G722" s="163"/>
      <c r="H722" s="138"/>
      <c r="I722" s="138"/>
      <c r="J722" s="139"/>
      <c r="K722" s="164"/>
      <c r="L722" s="240"/>
      <c r="M722" s="241"/>
      <c r="N722" s="136"/>
      <c r="O722" s="139"/>
      <c r="P722" s="142"/>
      <c r="Q722" s="142"/>
      <c r="R722" s="143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3"/>
      <c r="AC722" s="142"/>
      <c r="AD722" s="143"/>
      <c r="AE722" s="142"/>
      <c r="AF722" s="143"/>
    </row>
    <row r="723" spans="1:32" ht="15.75" customHeight="1" x14ac:dyDescent="0.2">
      <c r="A723" s="135"/>
      <c r="B723" s="155"/>
      <c r="C723" s="135"/>
      <c r="D723" s="136"/>
      <c r="E723" s="136"/>
      <c r="F723" s="182"/>
      <c r="G723" s="163"/>
      <c r="H723" s="138"/>
      <c r="I723" s="138"/>
      <c r="J723" s="139"/>
      <c r="K723" s="164"/>
      <c r="L723" s="240"/>
      <c r="M723" s="241"/>
      <c r="N723" s="136"/>
      <c r="O723" s="139"/>
      <c r="P723" s="142"/>
      <c r="Q723" s="142"/>
      <c r="R723" s="143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3"/>
      <c r="AC723" s="142"/>
      <c r="AD723" s="143"/>
      <c r="AE723" s="142"/>
      <c r="AF723" s="143"/>
    </row>
    <row r="724" spans="1:32" ht="15.75" customHeight="1" x14ac:dyDescent="0.2">
      <c r="A724" s="135"/>
      <c r="B724" s="155"/>
      <c r="C724" s="135"/>
      <c r="D724" s="136"/>
      <c r="E724" s="136"/>
      <c r="F724" s="182"/>
      <c r="G724" s="163"/>
      <c r="H724" s="138"/>
      <c r="I724" s="138"/>
      <c r="J724" s="139"/>
      <c r="K724" s="164"/>
      <c r="L724" s="240"/>
      <c r="M724" s="241"/>
      <c r="N724" s="136"/>
      <c r="O724" s="139"/>
      <c r="P724" s="142"/>
      <c r="Q724" s="142"/>
      <c r="R724" s="143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3"/>
      <c r="AC724" s="142"/>
      <c r="AD724" s="143"/>
      <c r="AE724" s="142"/>
      <c r="AF724" s="143"/>
    </row>
    <row r="725" spans="1:32" ht="15.75" customHeight="1" x14ac:dyDescent="0.2">
      <c r="A725" s="135"/>
      <c r="B725" s="155"/>
      <c r="C725" s="135"/>
      <c r="D725" s="136"/>
      <c r="E725" s="136"/>
      <c r="F725" s="182"/>
      <c r="G725" s="163"/>
      <c r="H725" s="138"/>
      <c r="I725" s="138"/>
      <c r="J725" s="139"/>
      <c r="K725" s="164"/>
      <c r="L725" s="240"/>
      <c r="M725" s="241"/>
      <c r="N725" s="136"/>
      <c r="O725" s="139"/>
      <c r="P725" s="142"/>
      <c r="Q725" s="142"/>
      <c r="R725" s="143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3"/>
      <c r="AC725" s="142"/>
      <c r="AD725" s="143"/>
      <c r="AE725" s="142"/>
      <c r="AF725" s="143"/>
    </row>
    <row r="726" spans="1:32" ht="15.75" customHeight="1" x14ac:dyDescent="0.2">
      <c r="A726" s="135"/>
      <c r="B726" s="155"/>
      <c r="C726" s="135"/>
      <c r="D726" s="136"/>
      <c r="E726" s="136"/>
      <c r="F726" s="182"/>
      <c r="G726" s="163"/>
      <c r="H726" s="138"/>
      <c r="I726" s="138"/>
      <c r="J726" s="139"/>
      <c r="K726" s="164"/>
      <c r="L726" s="240"/>
      <c r="M726" s="241"/>
      <c r="N726" s="136"/>
      <c r="O726" s="139"/>
      <c r="P726" s="142"/>
      <c r="Q726" s="142"/>
      <c r="R726" s="143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3"/>
      <c r="AC726" s="142"/>
      <c r="AD726" s="143"/>
      <c r="AE726" s="142"/>
      <c r="AF726" s="143"/>
    </row>
    <row r="727" spans="1:32" ht="15.75" customHeight="1" x14ac:dyDescent="0.2">
      <c r="A727" s="135"/>
      <c r="B727" s="155"/>
      <c r="C727" s="135"/>
      <c r="D727" s="136"/>
      <c r="E727" s="136"/>
      <c r="F727" s="182"/>
      <c r="G727" s="163"/>
      <c r="H727" s="138"/>
      <c r="I727" s="138"/>
      <c r="J727" s="139"/>
      <c r="K727" s="164"/>
      <c r="L727" s="240"/>
      <c r="M727" s="241"/>
      <c r="N727" s="136"/>
      <c r="O727" s="139"/>
      <c r="P727" s="142"/>
      <c r="Q727" s="142"/>
      <c r="R727" s="143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3"/>
      <c r="AC727" s="142"/>
      <c r="AD727" s="143"/>
      <c r="AE727" s="142"/>
      <c r="AF727" s="143"/>
    </row>
    <row r="728" spans="1:32" ht="15.75" customHeight="1" x14ac:dyDescent="0.2">
      <c r="A728" s="135"/>
      <c r="B728" s="155"/>
      <c r="C728" s="135"/>
      <c r="D728" s="136"/>
      <c r="E728" s="136"/>
      <c r="F728" s="182"/>
      <c r="G728" s="163"/>
      <c r="H728" s="138"/>
      <c r="I728" s="138"/>
      <c r="J728" s="139"/>
      <c r="K728" s="164"/>
      <c r="L728" s="240"/>
      <c r="M728" s="241"/>
      <c r="N728" s="136"/>
      <c r="O728" s="139"/>
      <c r="P728" s="142"/>
      <c r="Q728" s="142"/>
      <c r="R728" s="143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3"/>
      <c r="AC728" s="142"/>
      <c r="AD728" s="143"/>
      <c r="AE728" s="142"/>
      <c r="AF728" s="143"/>
    </row>
    <row r="729" spans="1:32" ht="15.75" customHeight="1" x14ac:dyDescent="0.2">
      <c r="A729" s="135"/>
      <c r="B729" s="155"/>
      <c r="C729" s="135"/>
      <c r="D729" s="136"/>
      <c r="E729" s="136"/>
      <c r="F729" s="182"/>
      <c r="G729" s="163"/>
      <c r="H729" s="138"/>
      <c r="I729" s="138"/>
      <c r="J729" s="139"/>
      <c r="K729" s="164"/>
      <c r="L729" s="240"/>
      <c r="M729" s="241"/>
      <c r="N729" s="136"/>
      <c r="O729" s="139"/>
      <c r="P729" s="142"/>
      <c r="Q729" s="142"/>
      <c r="R729" s="143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3"/>
      <c r="AC729" s="142"/>
      <c r="AD729" s="143"/>
      <c r="AE729" s="142"/>
      <c r="AF729" s="143"/>
    </row>
    <row r="730" spans="1:32" ht="15.75" customHeight="1" x14ac:dyDescent="0.2">
      <c r="A730" s="135"/>
      <c r="B730" s="155"/>
      <c r="C730" s="135"/>
      <c r="D730" s="136"/>
      <c r="E730" s="136"/>
      <c r="F730" s="182"/>
      <c r="G730" s="163"/>
      <c r="H730" s="138"/>
      <c r="I730" s="138"/>
      <c r="J730" s="139"/>
      <c r="K730" s="164"/>
      <c r="L730" s="240"/>
      <c r="M730" s="241"/>
      <c r="N730" s="136"/>
      <c r="O730" s="139"/>
      <c r="P730" s="142"/>
      <c r="Q730" s="142"/>
      <c r="R730" s="143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3"/>
      <c r="AC730" s="142"/>
      <c r="AD730" s="143"/>
      <c r="AE730" s="142"/>
      <c r="AF730" s="143"/>
    </row>
    <row r="731" spans="1:32" ht="15.75" customHeight="1" x14ac:dyDescent="0.2">
      <c r="A731" s="135"/>
      <c r="B731" s="155"/>
      <c r="C731" s="135"/>
      <c r="D731" s="136"/>
      <c r="E731" s="136"/>
      <c r="F731" s="182"/>
      <c r="G731" s="163"/>
      <c r="H731" s="138"/>
      <c r="I731" s="138"/>
      <c r="J731" s="139"/>
      <c r="K731" s="164"/>
      <c r="L731" s="240"/>
      <c r="M731" s="241"/>
      <c r="N731" s="136"/>
      <c r="O731" s="139"/>
      <c r="P731" s="142"/>
      <c r="Q731" s="142"/>
      <c r="R731" s="143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3"/>
      <c r="AC731" s="142"/>
      <c r="AD731" s="143"/>
      <c r="AE731" s="142"/>
      <c r="AF731" s="143"/>
    </row>
    <row r="732" spans="1:32" ht="15.75" customHeight="1" x14ac:dyDescent="0.2">
      <c r="A732" s="135"/>
      <c r="B732" s="155"/>
      <c r="C732" s="135"/>
      <c r="D732" s="136"/>
      <c r="E732" s="136"/>
      <c r="F732" s="182"/>
      <c r="G732" s="163"/>
      <c r="H732" s="138"/>
      <c r="I732" s="138"/>
      <c r="J732" s="139"/>
      <c r="K732" s="164"/>
      <c r="L732" s="240"/>
      <c r="M732" s="241"/>
      <c r="N732" s="136"/>
      <c r="O732" s="139"/>
      <c r="P732" s="142"/>
      <c r="Q732" s="142"/>
      <c r="R732" s="143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3"/>
      <c r="AC732" s="142"/>
      <c r="AD732" s="143"/>
      <c r="AE732" s="142"/>
      <c r="AF732" s="143"/>
    </row>
    <row r="733" spans="1:32" ht="15.75" customHeight="1" x14ac:dyDescent="0.2">
      <c r="A733" s="135"/>
      <c r="B733" s="155"/>
      <c r="C733" s="135"/>
      <c r="D733" s="136"/>
      <c r="E733" s="136"/>
      <c r="F733" s="182"/>
      <c r="G733" s="163"/>
      <c r="H733" s="138"/>
      <c r="I733" s="138"/>
      <c r="J733" s="139"/>
      <c r="K733" s="164"/>
      <c r="L733" s="240"/>
      <c r="M733" s="241"/>
      <c r="N733" s="136"/>
      <c r="O733" s="139"/>
      <c r="P733" s="142"/>
      <c r="Q733" s="142"/>
      <c r="R733" s="143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3"/>
      <c r="AC733" s="142"/>
      <c r="AD733" s="143"/>
      <c r="AE733" s="142"/>
      <c r="AF733" s="143"/>
    </row>
    <row r="734" spans="1:32" ht="15.75" customHeight="1" x14ac:dyDescent="0.2">
      <c r="A734" s="135"/>
      <c r="B734" s="155"/>
      <c r="C734" s="135"/>
      <c r="D734" s="136"/>
      <c r="E734" s="136"/>
      <c r="F734" s="182"/>
      <c r="G734" s="163"/>
      <c r="H734" s="138"/>
      <c r="I734" s="138"/>
      <c r="J734" s="139"/>
      <c r="K734" s="164"/>
      <c r="L734" s="240"/>
      <c r="M734" s="241"/>
      <c r="N734" s="136"/>
      <c r="O734" s="139"/>
      <c r="P734" s="142"/>
      <c r="Q734" s="142"/>
      <c r="R734" s="143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3"/>
      <c r="AC734" s="142"/>
      <c r="AD734" s="143"/>
      <c r="AE734" s="142"/>
      <c r="AF734" s="143"/>
    </row>
    <row r="735" spans="1:32" ht="15.75" customHeight="1" x14ac:dyDescent="0.2">
      <c r="A735" s="135"/>
      <c r="B735" s="155"/>
      <c r="C735" s="135"/>
      <c r="D735" s="136"/>
      <c r="E735" s="136"/>
      <c r="F735" s="182"/>
      <c r="G735" s="163"/>
      <c r="H735" s="138"/>
      <c r="I735" s="138"/>
      <c r="J735" s="139"/>
      <c r="K735" s="164"/>
      <c r="L735" s="240"/>
      <c r="M735" s="241"/>
      <c r="N735" s="136"/>
      <c r="O735" s="139"/>
      <c r="P735" s="142"/>
      <c r="Q735" s="142"/>
      <c r="R735" s="143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3"/>
      <c r="AC735" s="142"/>
      <c r="AD735" s="143"/>
      <c r="AE735" s="142"/>
      <c r="AF735" s="143"/>
    </row>
    <row r="736" spans="1:32" ht="15.75" customHeight="1" x14ac:dyDescent="0.2">
      <c r="A736" s="135"/>
      <c r="B736" s="155"/>
      <c r="C736" s="135"/>
      <c r="D736" s="136"/>
      <c r="E736" s="136"/>
      <c r="F736" s="182"/>
      <c r="G736" s="163"/>
      <c r="H736" s="138"/>
      <c r="I736" s="138"/>
      <c r="J736" s="139"/>
      <c r="K736" s="164"/>
      <c r="L736" s="240"/>
      <c r="M736" s="241"/>
      <c r="N736" s="136"/>
      <c r="O736" s="139"/>
      <c r="P736" s="142"/>
      <c r="Q736" s="142"/>
      <c r="R736" s="143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3"/>
      <c r="AC736" s="142"/>
      <c r="AD736" s="143"/>
      <c r="AE736" s="142"/>
      <c r="AF736" s="143"/>
    </row>
    <row r="737" spans="1:32" ht="15.75" customHeight="1" x14ac:dyDescent="0.2">
      <c r="A737" s="135"/>
      <c r="B737" s="155"/>
      <c r="C737" s="135"/>
      <c r="D737" s="136"/>
      <c r="E737" s="136"/>
      <c r="F737" s="182"/>
      <c r="G737" s="163"/>
      <c r="H737" s="138"/>
      <c r="I737" s="138"/>
      <c r="J737" s="139"/>
      <c r="K737" s="164"/>
      <c r="L737" s="240"/>
      <c r="M737" s="241"/>
      <c r="N737" s="136"/>
      <c r="O737" s="139"/>
      <c r="P737" s="142"/>
      <c r="Q737" s="142"/>
      <c r="R737" s="143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3"/>
      <c r="AC737" s="142"/>
      <c r="AD737" s="143"/>
      <c r="AE737" s="142"/>
      <c r="AF737" s="143"/>
    </row>
    <row r="738" spans="1:32" ht="15.75" customHeight="1" x14ac:dyDescent="0.2">
      <c r="A738" s="135"/>
      <c r="B738" s="155"/>
      <c r="C738" s="135"/>
      <c r="D738" s="136"/>
      <c r="E738" s="136"/>
      <c r="F738" s="182"/>
      <c r="G738" s="163"/>
      <c r="H738" s="138"/>
      <c r="I738" s="138"/>
      <c r="J738" s="139"/>
      <c r="K738" s="164"/>
      <c r="L738" s="240"/>
      <c r="M738" s="241"/>
      <c r="N738" s="136"/>
      <c r="O738" s="139"/>
      <c r="P738" s="142"/>
      <c r="Q738" s="142"/>
      <c r="R738" s="143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3"/>
      <c r="AC738" s="142"/>
      <c r="AD738" s="143"/>
      <c r="AE738" s="142"/>
      <c r="AF738" s="143"/>
    </row>
    <row r="739" spans="1:32" ht="15.75" customHeight="1" x14ac:dyDescent="0.2">
      <c r="A739" s="135"/>
      <c r="B739" s="155"/>
      <c r="C739" s="135"/>
      <c r="D739" s="136"/>
      <c r="E739" s="136"/>
      <c r="F739" s="182"/>
      <c r="G739" s="163"/>
      <c r="H739" s="138"/>
      <c r="I739" s="138"/>
      <c r="J739" s="139"/>
      <c r="K739" s="164"/>
      <c r="L739" s="240"/>
      <c r="M739" s="241"/>
      <c r="N739" s="136"/>
      <c r="O739" s="139"/>
      <c r="P739" s="142"/>
      <c r="Q739" s="142"/>
      <c r="R739" s="143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3"/>
      <c r="AC739" s="142"/>
      <c r="AD739" s="143"/>
      <c r="AE739" s="142"/>
      <c r="AF739" s="143"/>
    </row>
    <row r="740" spans="1:32" ht="15.75" customHeight="1" x14ac:dyDescent="0.2">
      <c r="A740" s="135"/>
      <c r="B740" s="155"/>
      <c r="C740" s="135"/>
      <c r="D740" s="136"/>
      <c r="E740" s="136"/>
      <c r="F740" s="182"/>
      <c r="G740" s="163"/>
      <c r="H740" s="138"/>
      <c r="I740" s="138"/>
      <c r="J740" s="139"/>
      <c r="K740" s="164"/>
      <c r="L740" s="240"/>
      <c r="M740" s="241"/>
      <c r="N740" s="136"/>
      <c r="O740" s="139"/>
      <c r="P740" s="142"/>
      <c r="Q740" s="142"/>
      <c r="R740" s="143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3"/>
      <c r="AC740" s="142"/>
      <c r="AD740" s="143"/>
      <c r="AE740" s="142"/>
      <c r="AF740" s="143"/>
    </row>
    <row r="741" spans="1:32" ht="15.75" customHeight="1" x14ac:dyDescent="0.2">
      <c r="A741" s="135"/>
      <c r="B741" s="155"/>
      <c r="C741" s="135"/>
      <c r="D741" s="136"/>
      <c r="E741" s="136"/>
      <c r="F741" s="182"/>
      <c r="G741" s="163"/>
      <c r="H741" s="138"/>
      <c r="I741" s="138"/>
      <c r="J741" s="139"/>
      <c r="K741" s="164"/>
      <c r="L741" s="240"/>
      <c r="M741" s="241"/>
      <c r="N741" s="136"/>
      <c r="O741" s="139"/>
      <c r="P741" s="142"/>
      <c r="Q741" s="142"/>
      <c r="R741" s="143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3"/>
      <c r="AC741" s="142"/>
      <c r="AD741" s="143"/>
      <c r="AE741" s="142"/>
      <c r="AF741" s="143"/>
    </row>
    <row r="742" spans="1:32" ht="15.75" customHeight="1" x14ac:dyDescent="0.2">
      <c r="A742" s="135"/>
      <c r="B742" s="155"/>
      <c r="C742" s="135"/>
      <c r="D742" s="136"/>
      <c r="E742" s="136"/>
      <c r="F742" s="182"/>
      <c r="G742" s="163"/>
      <c r="H742" s="138"/>
      <c r="I742" s="138"/>
      <c r="J742" s="139"/>
      <c r="K742" s="164"/>
      <c r="L742" s="240"/>
      <c r="M742" s="241"/>
      <c r="N742" s="136"/>
      <c r="O742" s="139"/>
      <c r="P742" s="142"/>
      <c r="Q742" s="142"/>
      <c r="R742" s="143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3"/>
      <c r="AC742" s="142"/>
      <c r="AD742" s="143"/>
      <c r="AE742" s="142"/>
      <c r="AF742" s="143"/>
    </row>
    <row r="743" spans="1:32" ht="15.75" customHeight="1" x14ac:dyDescent="0.2">
      <c r="A743" s="135"/>
      <c r="B743" s="155"/>
      <c r="C743" s="135"/>
      <c r="D743" s="136"/>
      <c r="E743" s="136"/>
      <c r="F743" s="182"/>
      <c r="G743" s="163"/>
      <c r="H743" s="138"/>
      <c r="I743" s="138"/>
      <c r="J743" s="139"/>
      <c r="K743" s="164"/>
      <c r="L743" s="240"/>
      <c r="M743" s="241"/>
      <c r="N743" s="136"/>
      <c r="O743" s="139"/>
      <c r="P743" s="142"/>
      <c r="Q743" s="142"/>
      <c r="R743" s="143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3"/>
      <c r="AC743" s="142"/>
      <c r="AD743" s="143"/>
      <c r="AE743" s="142"/>
      <c r="AF743" s="143"/>
    </row>
    <row r="744" spans="1:32" ht="15.75" customHeight="1" x14ac:dyDescent="0.2">
      <c r="A744" s="135"/>
      <c r="B744" s="155"/>
      <c r="C744" s="135"/>
      <c r="D744" s="136"/>
      <c r="E744" s="136"/>
      <c r="F744" s="182"/>
      <c r="G744" s="163"/>
      <c r="H744" s="138"/>
      <c r="I744" s="138"/>
      <c r="J744" s="139"/>
      <c r="K744" s="164"/>
      <c r="L744" s="240"/>
      <c r="M744" s="241"/>
      <c r="N744" s="136"/>
      <c r="O744" s="139"/>
      <c r="P744" s="142"/>
      <c r="Q744" s="142"/>
      <c r="R744" s="143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3"/>
      <c r="AC744" s="142"/>
      <c r="AD744" s="143"/>
      <c r="AE744" s="142"/>
      <c r="AF744" s="143"/>
    </row>
    <row r="745" spans="1:32" ht="15.75" customHeight="1" x14ac:dyDescent="0.2">
      <c r="A745" s="135"/>
      <c r="B745" s="155"/>
      <c r="C745" s="135"/>
      <c r="D745" s="136"/>
      <c r="E745" s="136"/>
      <c r="F745" s="182"/>
      <c r="G745" s="163"/>
      <c r="H745" s="138"/>
      <c r="I745" s="138"/>
      <c r="J745" s="139"/>
      <c r="K745" s="164"/>
      <c r="L745" s="240"/>
      <c r="M745" s="241"/>
      <c r="N745" s="136"/>
      <c r="O745" s="139"/>
      <c r="P745" s="142"/>
      <c r="Q745" s="142"/>
      <c r="R745" s="143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3"/>
      <c r="AC745" s="142"/>
      <c r="AD745" s="143"/>
      <c r="AE745" s="142"/>
      <c r="AF745" s="143"/>
    </row>
    <row r="746" spans="1:32" ht="15.75" customHeight="1" x14ac:dyDescent="0.2">
      <c r="A746" s="135"/>
      <c r="B746" s="155"/>
      <c r="C746" s="135"/>
      <c r="D746" s="136"/>
      <c r="E746" s="136"/>
      <c r="F746" s="182"/>
      <c r="G746" s="163"/>
      <c r="H746" s="138"/>
      <c r="I746" s="138"/>
      <c r="J746" s="139"/>
      <c r="K746" s="164"/>
      <c r="L746" s="240"/>
      <c r="M746" s="241"/>
      <c r="N746" s="136"/>
      <c r="O746" s="139"/>
      <c r="P746" s="142"/>
      <c r="Q746" s="142"/>
      <c r="R746" s="143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3"/>
      <c r="AC746" s="142"/>
      <c r="AD746" s="143"/>
      <c r="AE746" s="142"/>
      <c r="AF746" s="143"/>
    </row>
    <row r="747" spans="1:32" ht="15.75" customHeight="1" x14ac:dyDescent="0.2">
      <c r="A747" s="135"/>
      <c r="B747" s="155"/>
      <c r="C747" s="135"/>
      <c r="D747" s="136"/>
      <c r="E747" s="136"/>
      <c r="F747" s="182"/>
      <c r="G747" s="163"/>
      <c r="H747" s="138"/>
      <c r="I747" s="138"/>
      <c r="J747" s="139"/>
      <c r="K747" s="164"/>
      <c r="L747" s="240"/>
      <c r="M747" s="241"/>
      <c r="N747" s="136"/>
      <c r="O747" s="139"/>
      <c r="P747" s="142"/>
      <c r="Q747" s="142"/>
      <c r="R747" s="143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3"/>
      <c r="AC747" s="142"/>
      <c r="AD747" s="143"/>
      <c r="AE747" s="142"/>
      <c r="AF747" s="143"/>
    </row>
    <row r="748" spans="1:32" ht="15.75" customHeight="1" x14ac:dyDescent="0.2">
      <c r="A748" s="135"/>
      <c r="B748" s="155"/>
      <c r="C748" s="135"/>
      <c r="D748" s="136"/>
      <c r="E748" s="136"/>
      <c r="F748" s="182"/>
      <c r="G748" s="163"/>
      <c r="H748" s="138"/>
      <c r="I748" s="138"/>
      <c r="J748" s="139"/>
      <c r="K748" s="164"/>
      <c r="L748" s="240"/>
      <c r="M748" s="241"/>
      <c r="N748" s="136"/>
      <c r="O748" s="139"/>
      <c r="P748" s="142"/>
      <c r="Q748" s="142"/>
      <c r="R748" s="143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3"/>
      <c r="AC748" s="142"/>
      <c r="AD748" s="143"/>
      <c r="AE748" s="142"/>
      <c r="AF748" s="143"/>
    </row>
    <row r="749" spans="1:32" ht="15.75" customHeight="1" x14ac:dyDescent="0.2">
      <c r="A749" s="135"/>
      <c r="B749" s="155"/>
      <c r="C749" s="135"/>
      <c r="D749" s="136"/>
      <c r="E749" s="136"/>
      <c r="F749" s="182"/>
      <c r="G749" s="163"/>
      <c r="H749" s="138"/>
      <c r="I749" s="138"/>
      <c r="J749" s="139"/>
      <c r="K749" s="164"/>
      <c r="L749" s="240"/>
      <c r="M749" s="241"/>
      <c r="N749" s="136"/>
      <c r="O749" s="139"/>
      <c r="P749" s="142"/>
      <c r="Q749" s="142"/>
      <c r="R749" s="143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3"/>
      <c r="AC749" s="142"/>
      <c r="AD749" s="143"/>
      <c r="AE749" s="142"/>
      <c r="AF749" s="143"/>
    </row>
    <row r="750" spans="1:32" ht="15.75" customHeight="1" x14ac:dyDescent="0.2">
      <c r="A750" s="135"/>
      <c r="B750" s="155"/>
      <c r="C750" s="135"/>
      <c r="D750" s="136"/>
      <c r="E750" s="136"/>
      <c r="F750" s="182"/>
      <c r="G750" s="163"/>
      <c r="H750" s="138"/>
      <c r="I750" s="138"/>
      <c r="J750" s="139"/>
      <c r="K750" s="164"/>
      <c r="L750" s="240"/>
      <c r="M750" s="241"/>
      <c r="N750" s="136"/>
      <c r="O750" s="139"/>
      <c r="P750" s="142"/>
      <c r="Q750" s="142"/>
      <c r="R750" s="143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3"/>
      <c r="AC750" s="142"/>
      <c r="AD750" s="143"/>
      <c r="AE750" s="142"/>
      <c r="AF750" s="143"/>
    </row>
    <row r="751" spans="1:32" ht="15.75" customHeight="1" x14ac:dyDescent="0.2">
      <c r="A751" s="135"/>
      <c r="B751" s="155"/>
      <c r="C751" s="135"/>
      <c r="D751" s="136"/>
      <c r="E751" s="136"/>
      <c r="F751" s="182"/>
      <c r="G751" s="163"/>
      <c r="H751" s="138"/>
      <c r="I751" s="138"/>
      <c r="J751" s="139"/>
      <c r="K751" s="164"/>
      <c r="L751" s="240"/>
      <c r="M751" s="241"/>
      <c r="N751" s="136"/>
      <c r="O751" s="139"/>
      <c r="P751" s="142"/>
      <c r="Q751" s="142"/>
      <c r="R751" s="143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3"/>
      <c r="AC751" s="142"/>
      <c r="AD751" s="143"/>
      <c r="AE751" s="142"/>
      <c r="AF751" s="143"/>
    </row>
    <row r="752" spans="1:32" ht="15.75" customHeight="1" x14ac:dyDescent="0.2">
      <c r="A752" s="135"/>
      <c r="B752" s="155"/>
      <c r="C752" s="135"/>
      <c r="D752" s="136"/>
      <c r="E752" s="136"/>
      <c r="F752" s="182"/>
      <c r="G752" s="163"/>
      <c r="H752" s="138"/>
      <c r="I752" s="138"/>
      <c r="J752" s="139"/>
      <c r="K752" s="164"/>
      <c r="L752" s="240"/>
      <c r="M752" s="241"/>
      <c r="N752" s="136"/>
      <c r="O752" s="139"/>
      <c r="P752" s="142"/>
      <c r="Q752" s="142"/>
      <c r="R752" s="143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3"/>
      <c r="AC752" s="142"/>
      <c r="AD752" s="143"/>
      <c r="AE752" s="142"/>
      <c r="AF752" s="143"/>
    </row>
    <row r="753" spans="1:32" ht="15.75" customHeight="1" x14ac:dyDescent="0.2">
      <c r="A753" s="135"/>
      <c r="B753" s="155"/>
      <c r="C753" s="135"/>
      <c r="D753" s="136"/>
      <c r="E753" s="136"/>
      <c r="F753" s="182"/>
      <c r="G753" s="163"/>
      <c r="H753" s="138"/>
      <c r="I753" s="138"/>
      <c r="J753" s="139"/>
      <c r="K753" s="164"/>
      <c r="L753" s="240"/>
      <c r="M753" s="241"/>
      <c r="N753" s="136"/>
      <c r="O753" s="139"/>
      <c r="P753" s="142"/>
      <c r="Q753" s="142"/>
      <c r="R753" s="143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3"/>
      <c r="AC753" s="142"/>
      <c r="AD753" s="143"/>
      <c r="AE753" s="142"/>
      <c r="AF753" s="143"/>
    </row>
    <row r="754" spans="1:32" ht="15.75" customHeight="1" x14ac:dyDescent="0.2">
      <c r="A754" s="135"/>
      <c r="B754" s="155"/>
      <c r="C754" s="135"/>
      <c r="D754" s="136"/>
      <c r="E754" s="136"/>
      <c r="F754" s="182"/>
      <c r="G754" s="163"/>
      <c r="H754" s="138"/>
      <c r="I754" s="138"/>
      <c r="J754" s="139"/>
      <c r="K754" s="164"/>
      <c r="L754" s="240"/>
      <c r="M754" s="241"/>
      <c r="N754" s="136"/>
      <c r="O754" s="139"/>
      <c r="P754" s="142"/>
      <c r="Q754" s="142"/>
      <c r="R754" s="143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3"/>
      <c r="AC754" s="142"/>
      <c r="AD754" s="143"/>
      <c r="AE754" s="142"/>
      <c r="AF754" s="143"/>
    </row>
    <row r="755" spans="1:32" ht="15.75" customHeight="1" x14ac:dyDescent="0.2">
      <c r="A755" s="135"/>
      <c r="B755" s="155"/>
      <c r="C755" s="135"/>
      <c r="D755" s="136"/>
      <c r="E755" s="136"/>
      <c r="F755" s="182"/>
      <c r="G755" s="163"/>
      <c r="H755" s="138"/>
      <c r="I755" s="138"/>
      <c r="J755" s="139"/>
      <c r="K755" s="164"/>
      <c r="L755" s="240"/>
      <c r="M755" s="241"/>
      <c r="N755" s="136"/>
      <c r="O755" s="139"/>
      <c r="P755" s="142"/>
      <c r="Q755" s="142"/>
      <c r="R755" s="143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3"/>
      <c r="AC755" s="142"/>
      <c r="AD755" s="143"/>
      <c r="AE755" s="142"/>
      <c r="AF755" s="143"/>
    </row>
    <row r="756" spans="1:32" ht="15.75" customHeight="1" x14ac:dyDescent="0.2">
      <c r="A756" s="135"/>
      <c r="B756" s="155"/>
      <c r="C756" s="135"/>
      <c r="D756" s="136"/>
      <c r="E756" s="136"/>
      <c r="F756" s="182"/>
      <c r="G756" s="163"/>
      <c r="H756" s="138"/>
      <c r="I756" s="138"/>
      <c r="J756" s="139"/>
      <c r="K756" s="164"/>
      <c r="L756" s="240"/>
      <c r="M756" s="241"/>
      <c r="N756" s="136"/>
      <c r="O756" s="139"/>
      <c r="P756" s="142"/>
      <c r="Q756" s="142"/>
      <c r="R756" s="143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3"/>
      <c r="AC756" s="142"/>
      <c r="AD756" s="143"/>
      <c r="AE756" s="142"/>
      <c r="AF756" s="143"/>
    </row>
    <row r="757" spans="1:32" ht="15.75" customHeight="1" x14ac:dyDescent="0.2">
      <c r="A757" s="135"/>
      <c r="B757" s="155"/>
      <c r="C757" s="135"/>
      <c r="D757" s="136"/>
      <c r="E757" s="136"/>
      <c r="F757" s="182"/>
      <c r="G757" s="163"/>
      <c r="H757" s="138"/>
      <c r="I757" s="138"/>
      <c r="J757" s="139"/>
      <c r="K757" s="164"/>
      <c r="L757" s="240"/>
      <c r="M757" s="241"/>
      <c r="N757" s="136"/>
      <c r="O757" s="139"/>
      <c r="P757" s="142"/>
      <c r="Q757" s="142"/>
      <c r="R757" s="143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3"/>
      <c r="AC757" s="142"/>
      <c r="AD757" s="143"/>
      <c r="AE757" s="142"/>
      <c r="AF757" s="143"/>
    </row>
    <row r="758" spans="1:32" ht="15.75" customHeight="1" x14ac:dyDescent="0.2">
      <c r="A758" s="135"/>
      <c r="B758" s="155"/>
      <c r="C758" s="135"/>
      <c r="D758" s="136"/>
      <c r="E758" s="136"/>
      <c r="F758" s="182"/>
      <c r="G758" s="163"/>
      <c r="H758" s="138"/>
      <c r="I758" s="138"/>
      <c r="J758" s="139"/>
      <c r="K758" s="164"/>
      <c r="L758" s="240"/>
      <c r="M758" s="241"/>
      <c r="N758" s="136"/>
      <c r="O758" s="139"/>
      <c r="P758" s="142"/>
      <c r="Q758" s="142"/>
      <c r="R758" s="143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3"/>
      <c r="AC758" s="142"/>
      <c r="AD758" s="143"/>
      <c r="AE758" s="142"/>
      <c r="AF758" s="143"/>
    </row>
    <row r="759" spans="1:32" ht="15.75" customHeight="1" x14ac:dyDescent="0.2">
      <c r="A759" s="135"/>
      <c r="B759" s="155"/>
      <c r="C759" s="135"/>
      <c r="D759" s="136"/>
      <c r="E759" s="136"/>
      <c r="F759" s="182"/>
      <c r="G759" s="163"/>
      <c r="H759" s="138"/>
      <c r="I759" s="138"/>
      <c r="J759" s="139"/>
      <c r="K759" s="164"/>
      <c r="L759" s="240"/>
      <c r="M759" s="241"/>
      <c r="N759" s="136"/>
      <c r="O759" s="139"/>
      <c r="P759" s="142"/>
      <c r="Q759" s="142"/>
      <c r="R759" s="143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3"/>
      <c r="AC759" s="142"/>
      <c r="AD759" s="143"/>
      <c r="AE759" s="142"/>
      <c r="AF759" s="143"/>
    </row>
    <row r="760" spans="1:32" ht="15.75" customHeight="1" x14ac:dyDescent="0.2">
      <c r="A760" s="135"/>
      <c r="B760" s="155"/>
      <c r="C760" s="135"/>
      <c r="D760" s="136"/>
      <c r="E760" s="136"/>
      <c r="F760" s="182"/>
      <c r="G760" s="163"/>
      <c r="H760" s="138"/>
      <c r="I760" s="138"/>
      <c r="J760" s="139"/>
      <c r="K760" s="164"/>
      <c r="L760" s="240"/>
      <c r="M760" s="241"/>
      <c r="N760" s="136"/>
      <c r="O760" s="139"/>
      <c r="P760" s="142"/>
      <c r="Q760" s="142"/>
      <c r="R760" s="143"/>
      <c r="S760" s="142"/>
      <c r="T760" s="142"/>
      <c r="U760" s="142"/>
      <c r="V760" s="142"/>
      <c r="W760" s="142"/>
      <c r="X760" s="142"/>
      <c r="Y760" s="142"/>
      <c r="Z760" s="142"/>
      <c r="AA760" s="142"/>
      <c r="AB760" s="143"/>
      <c r="AC760" s="142"/>
      <c r="AD760" s="143"/>
      <c r="AE760" s="142"/>
      <c r="AF760" s="143"/>
    </row>
    <row r="761" spans="1:32" ht="15.75" customHeight="1" x14ac:dyDescent="0.2">
      <c r="A761" s="135"/>
      <c r="B761" s="155"/>
      <c r="C761" s="135"/>
      <c r="D761" s="136"/>
      <c r="E761" s="136"/>
      <c r="F761" s="182"/>
      <c r="G761" s="163"/>
      <c r="H761" s="138"/>
      <c r="I761" s="138"/>
      <c r="J761" s="139"/>
      <c r="K761" s="164"/>
      <c r="L761" s="240"/>
      <c r="M761" s="241"/>
      <c r="N761" s="136"/>
      <c r="O761" s="139"/>
      <c r="P761" s="142"/>
      <c r="Q761" s="142"/>
      <c r="R761" s="143"/>
      <c r="S761" s="142"/>
      <c r="T761" s="142"/>
      <c r="U761" s="142"/>
      <c r="V761" s="142"/>
      <c r="W761" s="142"/>
      <c r="X761" s="142"/>
      <c r="Y761" s="142"/>
      <c r="Z761" s="142"/>
      <c r="AA761" s="142"/>
      <c r="AB761" s="143"/>
      <c r="AC761" s="142"/>
      <c r="AD761" s="143"/>
      <c r="AE761" s="142"/>
      <c r="AF761" s="143"/>
    </row>
    <row r="762" spans="1:32" ht="15.75" customHeight="1" x14ac:dyDescent="0.2">
      <c r="A762" s="135"/>
      <c r="B762" s="155"/>
      <c r="C762" s="135"/>
      <c r="D762" s="136"/>
      <c r="E762" s="136"/>
      <c r="F762" s="182"/>
      <c r="G762" s="163"/>
      <c r="H762" s="138"/>
      <c r="I762" s="138"/>
      <c r="J762" s="139"/>
      <c r="K762" s="164"/>
      <c r="L762" s="240"/>
      <c r="M762" s="241"/>
      <c r="N762" s="136"/>
      <c r="O762" s="139"/>
      <c r="P762" s="142"/>
      <c r="Q762" s="142"/>
      <c r="R762" s="143"/>
      <c r="S762" s="142"/>
      <c r="T762" s="142"/>
      <c r="U762" s="142"/>
      <c r="V762" s="142"/>
      <c r="W762" s="142"/>
      <c r="X762" s="142"/>
      <c r="Y762" s="142"/>
      <c r="Z762" s="142"/>
      <c r="AA762" s="142"/>
      <c r="AB762" s="143"/>
      <c r="AC762" s="142"/>
      <c r="AD762" s="143"/>
      <c r="AE762" s="142"/>
      <c r="AF762" s="143"/>
    </row>
    <row r="763" spans="1:32" ht="15.75" customHeight="1" x14ac:dyDescent="0.2">
      <c r="A763" s="135"/>
      <c r="B763" s="155"/>
      <c r="C763" s="135"/>
      <c r="D763" s="136"/>
      <c r="E763" s="136"/>
      <c r="F763" s="182"/>
      <c r="G763" s="163"/>
      <c r="H763" s="138"/>
      <c r="I763" s="138"/>
      <c r="J763" s="139"/>
      <c r="K763" s="164"/>
      <c r="L763" s="240"/>
      <c r="M763" s="241"/>
      <c r="N763" s="136"/>
      <c r="O763" s="139"/>
      <c r="P763" s="142"/>
      <c r="Q763" s="142"/>
      <c r="R763" s="143"/>
      <c r="S763" s="142"/>
      <c r="T763" s="142"/>
      <c r="U763" s="142"/>
      <c r="V763" s="142"/>
      <c r="W763" s="142"/>
      <c r="X763" s="142"/>
      <c r="Y763" s="142"/>
      <c r="Z763" s="142"/>
      <c r="AA763" s="142"/>
      <c r="AB763" s="143"/>
      <c r="AC763" s="142"/>
      <c r="AD763" s="143"/>
      <c r="AE763" s="142"/>
      <c r="AF763" s="143"/>
    </row>
    <row r="764" spans="1:32" ht="15.75" customHeight="1" x14ac:dyDescent="0.2">
      <c r="A764" s="135"/>
      <c r="B764" s="155"/>
      <c r="C764" s="135"/>
      <c r="D764" s="136"/>
      <c r="E764" s="136"/>
      <c r="F764" s="182"/>
      <c r="G764" s="163"/>
      <c r="H764" s="138"/>
      <c r="I764" s="138"/>
      <c r="J764" s="139"/>
      <c r="K764" s="164"/>
      <c r="L764" s="240"/>
      <c r="M764" s="241"/>
      <c r="N764" s="136"/>
      <c r="O764" s="139"/>
      <c r="P764" s="142"/>
      <c r="Q764" s="142"/>
      <c r="R764" s="143"/>
      <c r="S764" s="142"/>
      <c r="T764" s="142"/>
      <c r="U764" s="142"/>
      <c r="V764" s="142"/>
      <c r="W764" s="142"/>
      <c r="X764" s="142"/>
      <c r="Y764" s="142"/>
      <c r="Z764" s="142"/>
      <c r="AA764" s="142"/>
      <c r="AB764" s="143"/>
      <c r="AC764" s="142"/>
      <c r="AD764" s="143"/>
      <c r="AE764" s="142"/>
      <c r="AF764" s="143"/>
    </row>
    <row r="765" spans="1:32" ht="15.75" customHeight="1" x14ac:dyDescent="0.2">
      <c r="A765" s="135"/>
      <c r="B765" s="155"/>
      <c r="C765" s="135"/>
      <c r="D765" s="136"/>
      <c r="E765" s="136"/>
      <c r="F765" s="182"/>
      <c r="G765" s="163"/>
      <c r="H765" s="138"/>
      <c r="I765" s="138"/>
      <c r="J765" s="139"/>
      <c r="K765" s="164"/>
      <c r="L765" s="240"/>
      <c r="M765" s="241"/>
      <c r="N765" s="136"/>
      <c r="O765" s="139"/>
      <c r="P765" s="142"/>
      <c r="Q765" s="142"/>
      <c r="R765" s="143"/>
      <c r="S765" s="142"/>
      <c r="T765" s="142"/>
      <c r="U765" s="142"/>
      <c r="V765" s="142"/>
      <c r="W765" s="142"/>
      <c r="X765" s="142"/>
      <c r="Y765" s="142"/>
      <c r="Z765" s="142"/>
      <c r="AA765" s="142"/>
      <c r="AB765" s="143"/>
      <c r="AC765" s="142"/>
      <c r="AD765" s="143"/>
      <c r="AE765" s="142"/>
      <c r="AF765" s="143"/>
    </row>
    <row r="766" spans="1:32" ht="15.75" customHeight="1" x14ac:dyDescent="0.2">
      <c r="A766" s="135"/>
      <c r="B766" s="155"/>
      <c r="C766" s="135"/>
      <c r="D766" s="136"/>
      <c r="E766" s="136"/>
      <c r="F766" s="182"/>
      <c r="G766" s="163"/>
      <c r="H766" s="138"/>
      <c r="I766" s="138"/>
      <c r="J766" s="139"/>
      <c r="K766" s="164"/>
      <c r="L766" s="240"/>
      <c r="M766" s="241"/>
      <c r="N766" s="136"/>
      <c r="O766" s="139"/>
      <c r="P766" s="142"/>
      <c r="Q766" s="142"/>
      <c r="R766" s="143"/>
      <c r="S766" s="142"/>
      <c r="T766" s="142"/>
      <c r="U766" s="142"/>
      <c r="V766" s="142"/>
      <c r="W766" s="142"/>
      <c r="X766" s="142"/>
      <c r="Y766" s="142"/>
      <c r="Z766" s="142"/>
      <c r="AA766" s="142"/>
      <c r="AB766" s="143"/>
      <c r="AC766" s="142"/>
      <c r="AD766" s="143"/>
      <c r="AE766" s="142"/>
      <c r="AF766" s="143"/>
    </row>
    <row r="767" spans="1:32" ht="15.75" customHeight="1" x14ac:dyDescent="0.2">
      <c r="A767" s="135"/>
      <c r="B767" s="155"/>
      <c r="C767" s="135"/>
      <c r="D767" s="136"/>
      <c r="E767" s="136"/>
      <c r="F767" s="182"/>
      <c r="G767" s="163"/>
      <c r="H767" s="138"/>
      <c r="I767" s="138"/>
      <c r="J767" s="139"/>
      <c r="K767" s="164"/>
      <c r="L767" s="240"/>
      <c r="M767" s="241"/>
      <c r="N767" s="136"/>
      <c r="O767" s="139"/>
      <c r="P767" s="142"/>
      <c r="Q767" s="142"/>
      <c r="R767" s="143"/>
      <c r="S767" s="142"/>
      <c r="T767" s="142"/>
      <c r="U767" s="142"/>
      <c r="V767" s="142"/>
      <c r="W767" s="142"/>
      <c r="X767" s="142"/>
      <c r="Y767" s="142"/>
      <c r="Z767" s="142"/>
      <c r="AA767" s="142"/>
      <c r="AB767" s="143"/>
      <c r="AC767" s="142"/>
      <c r="AD767" s="143"/>
      <c r="AE767" s="142"/>
      <c r="AF767" s="143"/>
    </row>
    <row r="768" spans="1:32" ht="15.75" customHeight="1" x14ac:dyDescent="0.2">
      <c r="A768" s="135"/>
      <c r="B768" s="155"/>
      <c r="C768" s="135"/>
      <c r="D768" s="136"/>
      <c r="E768" s="136"/>
      <c r="F768" s="182"/>
      <c r="G768" s="163"/>
      <c r="H768" s="138"/>
      <c r="I768" s="138"/>
      <c r="J768" s="139"/>
      <c r="K768" s="164"/>
      <c r="L768" s="240"/>
      <c r="M768" s="241"/>
      <c r="N768" s="136"/>
      <c r="O768" s="139"/>
      <c r="P768" s="142"/>
      <c r="Q768" s="142"/>
      <c r="R768" s="143"/>
      <c r="S768" s="142"/>
      <c r="T768" s="142"/>
      <c r="U768" s="142"/>
      <c r="V768" s="142"/>
      <c r="W768" s="142"/>
      <c r="X768" s="142"/>
      <c r="Y768" s="142"/>
      <c r="Z768" s="142"/>
      <c r="AA768" s="142"/>
      <c r="AB768" s="143"/>
      <c r="AC768" s="142"/>
      <c r="AD768" s="143"/>
      <c r="AE768" s="142"/>
      <c r="AF768" s="143"/>
    </row>
    <row r="769" spans="1:32" ht="15.75" customHeight="1" x14ac:dyDescent="0.2">
      <c r="A769" s="135"/>
      <c r="B769" s="155"/>
      <c r="C769" s="135"/>
      <c r="D769" s="136"/>
      <c r="E769" s="136"/>
      <c r="F769" s="182"/>
      <c r="G769" s="163"/>
      <c r="H769" s="138"/>
      <c r="I769" s="138"/>
      <c r="J769" s="139"/>
      <c r="K769" s="164"/>
      <c r="L769" s="240"/>
      <c r="M769" s="241"/>
      <c r="N769" s="136"/>
      <c r="O769" s="139"/>
      <c r="P769" s="142"/>
      <c r="Q769" s="142"/>
      <c r="R769" s="143"/>
      <c r="S769" s="142"/>
      <c r="T769" s="142"/>
      <c r="U769" s="142"/>
      <c r="V769" s="142"/>
      <c r="W769" s="142"/>
      <c r="X769" s="142"/>
      <c r="Y769" s="142"/>
      <c r="Z769" s="142"/>
      <c r="AA769" s="142"/>
      <c r="AB769" s="143"/>
      <c r="AC769" s="142"/>
      <c r="AD769" s="143"/>
      <c r="AE769" s="142"/>
      <c r="AF769" s="143"/>
    </row>
    <row r="770" spans="1:32" ht="15.75" customHeight="1" x14ac:dyDescent="0.2">
      <c r="A770" s="135"/>
      <c r="B770" s="155"/>
      <c r="C770" s="135"/>
      <c r="D770" s="136"/>
      <c r="E770" s="136"/>
      <c r="F770" s="182"/>
      <c r="G770" s="163"/>
      <c r="H770" s="138"/>
      <c r="I770" s="138"/>
      <c r="J770" s="139"/>
      <c r="K770" s="164"/>
      <c r="L770" s="240"/>
      <c r="M770" s="241"/>
      <c r="N770" s="136"/>
      <c r="O770" s="139"/>
      <c r="P770" s="142"/>
      <c r="Q770" s="142"/>
      <c r="R770" s="143"/>
      <c r="S770" s="142"/>
      <c r="T770" s="142"/>
      <c r="U770" s="142"/>
      <c r="V770" s="142"/>
      <c r="W770" s="142"/>
      <c r="X770" s="142"/>
      <c r="Y770" s="142"/>
      <c r="Z770" s="142"/>
      <c r="AA770" s="142"/>
      <c r="AB770" s="143"/>
      <c r="AC770" s="142"/>
      <c r="AD770" s="143"/>
      <c r="AE770" s="142"/>
      <c r="AF770" s="143"/>
    </row>
    <row r="771" spans="1:32" ht="15.75" customHeight="1" x14ac:dyDescent="0.2">
      <c r="A771" s="135"/>
      <c r="B771" s="155"/>
      <c r="C771" s="135"/>
      <c r="D771" s="136"/>
      <c r="E771" s="136"/>
      <c r="F771" s="182"/>
      <c r="G771" s="163"/>
      <c r="H771" s="138"/>
      <c r="I771" s="138"/>
      <c r="J771" s="139"/>
      <c r="K771" s="164"/>
      <c r="L771" s="240"/>
      <c r="M771" s="241"/>
      <c r="N771" s="136"/>
      <c r="O771" s="139"/>
      <c r="P771" s="142"/>
      <c r="Q771" s="142"/>
      <c r="R771" s="143"/>
      <c r="S771" s="142"/>
      <c r="T771" s="142"/>
      <c r="U771" s="142"/>
      <c r="V771" s="142"/>
      <c r="W771" s="142"/>
      <c r="X771" s="142"/>
      <c r="Y771" s="142"/>
      <c r="Z771" s="142"/>
      <c r="AA771" s="142"/>
      <c r="AB771" s="143"/>
      <c r="AC771" s="142"/>
      <c r="AD771" s="143"/>
      <c r="AE771" s="142"/>
      <c r="AF771" s="143"/>
    </row>
    <row r="772" spans="1:32" ht="15.75" customHeight="1" x14ac:dyDescent="0.2">
      <c r="A772" s="135"/>
      <c r="B772" s="155"/>
      <c r="C772" s="135"/>
      <c r="D772" s="136"/>
      <c r="E772" s="136"/>
      <c r="F772" s="182"/>
      <c r="G772" s="163"/>
      <c r="H772" s="138"/>
      <c r="I772" s="138"/>
      <c r="J772" s="139"/>
      <c r="K772" s="164"/>
      <c r="L772" s="240"/>
      <c r="M772" s="241"/>
      <c r="N772" s="136"/>
      <c r="O772" s="139"/>
      <c r="P772" s="142"/>
      <c r="Q772" s="142"/>
      <c r="R772" s="143"/>
      <c r="S772" s="142"/>
      <c r="T772" s="142"/>
      <c r="U772" s="142"/>
      <c r="V772" s="142"/>
      <c r="W772" s="142"/>
      <c r="X772" s="142"/>
      <c r="Y772" s="142"/>
      <c r="Z772" s="142"/>
      <c r="AA772" s="142"/>
      <c r="AB772" s="143"/>
      <c r="AC772" s="142"/>
      <c r="AD772" s="143"/>
      <c r="AE772" s="142"/>
      <c r="AF772" s="143"/>
    </row>
    <row r="773" spans="1:32" ht="15.75" customHeight="1" x14ac:dyDescent="0.2">
      <c r="A773" s="135"/>
      <c r="B773" s="155"/>
      <c r="C773" s="135"/>
      <c r="D773" s="136"/>
      <c r="E773" s="136"/>
      <c r="F773" s="182"/>
      <c r="G773" s="163"/>
      <c r="H773" s="138"/>
      <c r="I773" s="138"/>
      <c r="J773" s="139"/>
      <c r="K773" s="164"/>
      <c r="L773" s="240"/>
      <c r="M773" s="241"/>
      <c r="N773" s="136"/>
      <c r="O773" s="139"/>
      <c r="P773" s="142"/>
      <c r="Q773" s="142"/>
      <c r="R773" s="143"/>
      <c r="S773" s="142"/>
      <c r="T773" s="142"/>
      <c r="U773" s="142"/>
      <c r="V773" s="142"/>
      <c r="W773" s="142"/>
      <c r="X773" s="142"/>
      <c r="Y773" s="142"/>
      <c r="Z773" s="142"/>
      <c r="AA773" s="142"/>
      <c r="AB773" s="143"/>
      <c r="AC773" s="142"/>
      <c r="AD773" s="143"/>
      <c r="AE773" s="142"/>
      <c r="AF773" s="143"/>
    </row>
    <row r="774" spans="1:32" ht="15.75" customHeight="1" x14ac:dyDescent="0.2">
      <c r="A774" s="135"/>
      <c r="B774" s="155"/>
      <c r="C774" s="135"/>
      <c r="D774" s="136"/>
      <c r="E774" s="136"/>
      <c r="F774" s="182"/>
      <c r="G774" s="163"/>
      <c r="H774" s="138"/>
      <c r="I774" s="138"/>
      <c r="J774" s="139"/>
      <c r="K774" s="164"/>
      <c r="L774" s="240"/>
      <c r="M774" s="241"/>
      <c r="N774" s="136"/>
      <c r="O774" s="139"/>
      <c r="P774" s="142"/>
      <c r="Q774" s="142"/>
      <c r="R774" s="143"/>
      <c r="S774" s="142"/>
      <c r="T774" s="142"/>
      <c r="U774" s="142"/>
      <c r="V774" s="142"/>
      <c r="W774" s="142"/>
      <c r="X774" s="142"/>
      <c r="Y774" s="142"/>
      <c r="Z774" s="142"/>
      <c r="AA774" s="142"/>
      <c r="AB774" s="143"/>
      <c r="AC774" s="142"/>
      <c r="AD774" s="143"/>
      <c r="AE774" s="142"/>
      <c r="AF774" s="143"/>
    </row>
    <row r="775" spans="1:32" ht="15.75" customHeight="1" x14ac:dyDescent="0.2">
      <c r="A775" s="135"/>
      <c r="B775" s="155"/>
      <c r="C775" s="135"/>
      <c r="D775" s="136"/>
      <c r="E775" s="136"/>
      <c r="F775" s="182"/>
      <c r="G775" s="163"/>
      <c r="H775" s="138"/>
      <c r="I775" s="138"/>
      <c r="J775" s="139"/>
      <c r="K775" s="164"/>
      <c r="L775" s="240"/>
      <c r="M775" s="241"/>
      <c r="N775" s="136"/>
      <c r="O775" s="139"/>
      <c r="P775" s="142"/>
      <c r="Q775" s="142"/>
      <c r="R775" s="143"/>
      <c r="S775" s="142"/>
      <c r="T775" s="142"/>
      <c r="U775" s="142"/>
      <c r="V775" s="142"/>
      <c r="W775" s="142"/>
      <c r="X775" s="142"/>
      <c r="Y775" s="142"/>
      <c r="Z775" s="142"/>
      <c r="AA775" s="142"/>
      <c r="AB775" s="143"/>
      <c r="AC775" s="142"/>
      <c r="AD775" s="143"/>
      <c r="AE775" s="142"/>
      <c r="AF775" s="143"/>
    </row>
    <row r="776" spans="1:32" ht="15.75" customHeight="1" x14ac:dyDescent="0.2">
      <c r="A776" s="135"/>
      <c r="B776" s="155"/>
      <c r="C776" s="135"/>
      <c r="D776" s="136"/>
      <c r="E776" s="136"/>
      <c r="F776" s="182"/>
      <c r="G776" s="163"/>
      <c r="H776" s="138"/>
      <c r="I776" s="138"/>
      <c r="J776" s="139"/>
      <c r="K776" s="164"/>
      <c r="L776" s="240"/>
      <c r="M776" s="241"/>
      <c r="N776" s="136"/>
      <c r="O776" s="139"/>
      <c r="P776" s="142"/>
      <c r="Q776" s="142"/>
      <c r="R776" s="143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3"/>
      <c r="AC776" s="142"/>
      <c r="AD776" s="143"/>
      <c r="AE776" s="142"/>
      <c r="AF776" s="143"/>
    </row>
    <row r="777" spans="1:32" ht="15.75" customHeight="1" x14ac:dyDescent="0.2">
      <c r="A777" s="135"/>
      <c r="B777" s="155"/>
      <c r="C777" s="135"/>
      <c r="D777" s="136"/>
      <c r="E777" s="136"/>
      <c r="F777" s="182"/>
      <c r="G777" s="163"/>
      <c r="H777" s="138"/>
      <c r="I777" s="138"/>
      <c r="J777" s="139"/>
      <c r="K777" s="164"/>
      <c r="L777" s="240"/>
      <c r="M777" s="241"/>
      <c r="N777" s="136"/>
      <c r="O777" s="139"/>
      <c r="P777" s="142"/>
      <c r="Q777" s="142"/>
      <c r="R777" s="143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3"/>
      <c r="AC777" s="142"/>
      <c r="AD777" s="143"/>
      <c r="AE777" s="142"/>
      <c r="AF777" s="143"/>
    </row>
    <row r="778" spans="1:32" ht="15.75" customHeight="1" x14ac:dyDescent="0.2">
      <c r="A778" s="135"/>
      <c r="B778" s="155"/>
      <c r="C778" s="135"/>
      <c r="D778" s="136"/>
      <c r="E778" s="136"/>
      <c r="F778" s="182"/>
      <c r="G778" s="163"/>
      <c r="H778" s="138"/>
      <c r="I778" s="138"/>
      <c r="J778" s="139"/>
      <c r="K778" s="164"/>
      <c r="L778" s="240"/>
      <c r="M778" s="241"/>
      <c r="N778" s="136"/>
      <c r="O778" s="139"/>
      <c r="P778" s="142"/>
      <c r="Q778" s="142"/>
      <c r="R778" s="143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3"/>
      <c r="AC778" s="142"/>
      <c r="AD778" s="143"/>
      <c r="AE778" s="142"/>
      <c r="AF778" s="143"/>
    </row>
    <row r="779" spans="1:32" ht="15.75" customHeight="1" x14ac:dyDescent="0.2">
      <c r="A779" s="135"/>
      <c r="B779" s="155"/>
      <c r="C779" s="135"/>
      <c r="D779" s="136"/>
      <c r="E779" s="136"/>
      <c r="F779" s="182"/>
      <c r="G779" s="163"/>
      <c r="H779" s="138"/>
      <c r="I779" s="138"/>
      <c r="J779" s="139"/>
      <c r="K779" s="164"/>
      <c r="L779" s="240"/>
      <c r="M779" s="241"/>
      <c r="N779" s="136"/>
      <c r="O779" s="139"/>
      <c r="P779" s="142"/>
      <c r="Q779" s="142"/>
      <c r="R779" s="143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3"/>
      <c r="AC779" s="142"/>
      <c r="AD779" s="143"/>
      <c r="AE779" s="142"/>
      <c r="AF779" s="143"/>
    </row>
    <row r="780" spans="1:32" ht="15.75" customHeight="1" x14ac:dyDescent="0.2">
      <c r="A780" s="135"/>
      <c r="B780" s="155"/>
      <c r="C780" s="135"/>
      <c r="D780" s="136"/>
      <c r="E780" s="136"/>
      <c r="F780" s="182"/>
      <c r="G780" s="163"/>
      <c r="H780" s="138"/>
      <c r="I780" s="138"/>
      <c r="J780" s="139"/>
      <c r="K780" s="164"/>
      <c r="L780" s="240"/>
      <c r="M780" s="241"/>
      <c r="N780" s="136"/>
      <c r="O780" s="139"/>
      <c r="P780" s="142"/>
      <c r="Q780" s="142"/>
      <c r="R780" s="143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3"/>
      <c r="AC780" s="142"/>
      <c r="AD780" s="143"/>
      <c r="AE780" s="142"/>
      <c r="AF780" s="143"/>
    </row>
    <row r="781" spans="1:32" ht="15.75" customHeight="1" x14ac:dyDescent="0.2">
      <c r="A781" s="135"/>
      <c r="B781" s="155"/>
      <c r="C781" s="135"/>
      <c r="D781" s="136"/>
      <c r="E781" s="136"/>
      <c r="F781" s="182"/>
      <c r="G781" s="163"/>
      <c r="H781" s="138"/>
      <c r="I781" s="138"/>
      <c r="J781" s="139"/>
      <c r="K781" s="164"/>
      <c r="L781" s="240"/>
      <c r="M781" s="241"/>
      <c r="N781" s="136"/>
      <c r="O781" s="139"/>
      <c r="P781" s="142"/>
      <c r="Q781" s="142"/>
      <c r="R781" s="143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3"/>
      <c r="AC781" s="142"/>
      <c r="AD781" s="143"/>
      <c r="AE781" s="142"/>
      <c r="AF781" s="143"/>
    </row>
    <row r="782" spans="1:32" ht="15.75" customHeight="1" x14ac:dyDescent="0.2">
      <c r="A782" s="135"/>
      <c r="B782" s="155"/>
      <c r="C782" s="135"/>
      <c r="D782" s="136"/>
      <c r="E782" s="136"/>
      <c r="F782" s="182"/>
      <c r="G782" s="163"/>
      <c r="H782" s="138"/>
      <c r="I782" s="138"/>
      <c r="J782" s="139"/>
      <c r="K782" s="164"/>
      <c r="L782" s="240"/>
      <c r="M782" s="241"/>
      <c r="N782" s="136"/>
      <c r="O782" s="139"/>
      <c r="P782" s="142"/>
      <c r="Q782" s="142"/>
      <c r="R782" s="143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3"/>
      <c r="AC782" s="142"/>
      <c r="AD782" s="143"/>
      <c r="AE782" s="142"/>
      <c r="AF782" s="143"/>
    </row>
    <row r="783" spans="1:32" ht="15.75" customHeight="1" x14ac:dyDescent="0.2">
      <c r="A783" s="135"/>
      <c r="B783" s="155"/>
      <c r="C783" s="135"/>
      <c r="D783" s="136"/>
      <c r="E783" s="136"/>
      <c r="F783" s="182"/>
      <c r="G783" s="163"/>
      <c r="H783" s="138"/>
      <c r="I783" s="138"/>
      <c r="J783" s="139"/>
      <c r="K783" s="164"/>
      <c r="L783" s="240"/>
      <c r="M783" s="241"/>
      <c r="N783" s="136"/>
      <c r="O783" s="139"/>
      <c r="P783" s="142"/>
      <c r="Q783" s="142"/>
      <c r="R783" s="143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3"/>
      <c r="AC783" s="142"/>
      <c r="AD783" s="143"/>
      <c r="AE783" s="142"/>
      <c r="AF783" s="143"/>
    </row>
    <row r="784" spans="1:32" ht="15.75" customHeight="1" x14ac:dyDescent="0.2">
      <c r="A784" s="135"/>
      <c r="B784" s="155"/>
      <c r="C784" s="135"/>
      <c r="D784" s="136"/>
      <c r="E784" s="136"/>
      <c r="F784" s="182"/>
      <c r="G784" s="163"/>
      <c r="H784" s="138"/>
      <c r="I784" s="138"/>
      <c r="J784" s="139"/>
      <c r="K784" s="164"/>
      <c r="L784" s="240"/>
      <c r="M784" s="241"/>
      <c r="N784" s="136"/>
      <c r="O784" s="139"/>
      <c r="P784" s="142"/>
      <c r="Q784" s="142"/>
      <c r="R784" s="143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3"/>
      <c r="AC784" s="142"/>
      <c r="AD784" s="143"/>
      <c r="AE784" s="142"/>
      <c r="AF784" s="143"/>
    </row>
    <row r="785" spans="1:32" ht="15.75" customHeight="1" x14ac:dyDescent="0.2">
      <c r="A785" s="135"/>
      <c r="B785" s="155"/>
      <c r="C785" s="135"/>
      <c r="D785" s="136"/>
      <c r="E785" s="136"/>
      <c r="F785" s="182"/>
      <c r="G785" s="163"/>
      <c r="H785" s="138"/>
      <c r="I785" s="138"/>
      <c r="J785" s="139"/>
      <c r="K785" s="164"/>
      <c r="L785" s="240"/>
      <c r="M785" s="241"/>
      <c r="N785" s="136"/>
      <c r="O785" s="139"/>
      <c r="P785" s="142"/>
      <c r="Q785" s="142"/>
      <c r="R785" s="143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3"/>
      <c r="AC785" s="142"/>
      <c r="AD785" s="143"/>
      <c r="AE785" s="142"/>
      <c r="AF785" s="143"/>
    </row>
    <row r="786" spans="1:32" ht="15.75" customHeight="1" x14ac:dyDescent="0.2">
      <c r="A786" s="135"/>
      <c r="B786" s="155"/>
      <c r="C786" s="135"/>
      <c r="D786" s="136"/>
      <c r="E786" s="136"/>
      <c r="F786" s="182"/>
      <c r="G786" s="163"/>
      <c r="H786" s="138"/>
      <c r="I786" s="138"/>
      <c r="J786" s="139"/>
      <c r="K786" s="164"/>
      <c r="L786" s="240"/>
      <c r="M786" s="241"/>
      <c r="N786" s="136"/>
      <c r="O786" s="139"/>
      <c r="P786" s="142"/>
      <c r="Q786" s="142"/>
      <c r="R786" s="143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3"/>
      <c r="AC786" s="142"/>
      <c r="AD786" s="143"/>
      <c r="AE786" s="142"/>
      <c r="AF786" s="143"/>
    </row>
    <row r="787" spans="1:32" ht="15.75" customHeight="1" x14ac:dyDescent="0.2">
      <c r="A787" s="135"/>
      <c r="B787" s="155"/>
      <c r="C787" s="135"/>
      <c r="D787" s="136"/>
      <c r="E787" s="136"/>
      <c r="F787" s="182"/>
      <c r="G787" s="163"/>
      <c r="H787" s="138"/>
      <c r="I787" s="138"/>
      <c r="J787" s="139"/>
      <c r="K787" s="164"/>
      <c r="L787" s="240"/>
      <c r="M787" s="241"/>
      <c r="N787" s="136"/>
      <c r="O787" s="139"/>
      <c r="P787" s="142"/>
      <c r="Q787" s="142"/>
      <c r="R787" s="143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3"/>
      <c r="AC787" s="142"/>
      <c r="AD787" s="143"/>
      <c r="AE787" s="142"/>
      <c r="AF787" s="143"/>
    </row>
    <row r="788" spans="1:32" ht="15.75" customHeight="1" x14ac:dyDescent="0.2">
      <c r="A788" s="135"/>
      <c r="B788" s="155"/>
      <c r="C788" s="135"/>
      <c r="D788" s="136"/>
      <c r="E788" s="136"/>
      <c r="F788" s="182"/>
      <c r="G788" s="163"/>
      <c r="H788" s="138"/>
      <c r="I788" s="138"/>
      <c r="J788" s="139"/>
      <c r="K788" s="164"/>
      <c r="L788" s="240"/>
      <c r="M788" s="241"/>
      <c r="N788" s="136"/>
      <c r="O788" s="139"/>
      <c r="P788" s="142"/>
      <c r="Q788" s="142"/>
      <c r="R788" s="143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3"/>
      <c r="AC788" s="142"/>
      <c r="AD788" s="143"/>
      <c r="AE788" s="142"/>
      <c r="AF788" s="143"/>
    </row>
    <row r="789" spans="1:32" ht="15.75" customHeight="1" x14ac:dyDescent="0.2">
      <c r="A789" s="135"/>
      <c r="B789" s="155"/>
      <c r="C789" s="135"/>
      <c r="D789" s="136"/>
      <c r="E789" s="136"/>
      <c r="F789" s="182"/>
      <c r="G789" s="163"/>
      <c r="H789" s="138"/>
      <c r="I789" s="138"/>
      <c r="J789" s="139"/>
      <c r="K789" s="164"/>
      <c r="L789" s="240"/>
      <c r="M789" s="241"/>
      <c r="N789" s="136"/>
      <c r="O789" s="139"/>
      <c r="P789" s="142"/>
      <c r="Q789" s="142"/>
      <c r="R789" s="143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3"/>
      <c r="AC789" s="142"/>
      <c r="AD789" s="143"/>
      <c r="AE789" s="142"/>
      <c r="AF789" s="143"/>
    </row>
    <row r="790" spans="1:32" ht="15.75" customHeight="1" x14ac:dyDescent="0.2">
      <c r="A790" s="135"/>
      <c r="B790" s="155"/>
      <c r="C790" s="135"/>
      <c r="D790" s="136"/>
      <c r="E790" s="136"/>
      <c r="F790" s="182"/>
      <c r="G790" s="163"/>
      <c r="H790" s="138"/>
      <c r="I790" s="138"/>
      <c r="J790" s="139"/>
      <c r="K790" s="164"/>
      <c r="L790" s="240"/>
      <c r="M790" s="241"/>
      <c r="N790" s="136"/>
      <c r="O790" s="139"/>
      <c r="P790" s="142"/>
      <c r="Q790" s="142"/>
      <c r="R790" s="143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3"/>
      <c r="AC790" s="142"/>
      <c r="AD790" s="143"/>
      <c r="AE790" s="142"/>
      <c r="AF790" s="143"/>
    </row>
    <row r="791" spans="1:32" ht="15.75" customHeight="1" x14ac:dyDescent="0.2">
      <c r="A791" s="135"/>
      <c r="B791" s="155"/>
      <c r="C791" s="135"/>
      <c r="D791" s="136"/>
      <c r="E791" s="136"/>
      <c r="F791" s="182"/>
      <c r="G791" s="163"/>
      <c r="H791" s="138"/>
      <c r="I791" s="138"/>
      <c r="J791" s="139"/>
      <c r="K791" s="164"/>
      <c r="L791" s="240"/>
      <c r="M791" s="241"/>
      <c r="N791" s="136"/>
      <c r="O791" s="139"/>
      <c r="P791" s="142"/>
      <c r="Q791" s="142"/>
      <c r="R791" s="143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3"/>
      <c r="AC791" s="142"/>
      <c r="AD791" s="143"/>
      <c r="AE791" s="142"/>
      <c r="AF791" s="143"/>
    </row>
    <row r="792" spans="1:32" ht="15.75" customHeight="1" x14ac:dyDescent="0.2">
      <c r="A792" s="135"/>
      <c r="B792" s="155"/>
      <c r="C792" s="135"/>
      <c r="D792" s="136"/>
      <c r="E792" s="136"/>
      <c r="F792" s="182"/>
      <c r="G792" s="163"/>
      <c r="H792" s="138"/>
      <c r="I792" s="138"/>
      <c r="J792" s="139"/>
      <c r="K792" s="164"/>
      <c r="L792" s="240"/>
      <c r="M792" s="241"/>
      <c r="N792" s="136"/>
      <c r="O792" s="139"/>
      <c r="P792" s="142"/>
      <c r="Q792" s="142"/>
      <c r="R792" s="143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3"/>
      <c r="AC792" s="142"/>
      <c r="AD792" s="143"/>
      <c r="AE792" s="142"/>
      <c r="AF792" s="143"/>
    </row>
    <row r="793" spans="1:32" ht="15.75" customHeight="1" x14ac:dyDescent="0.2">
      <c r="A793" s="135"/>
      <c r="B793" s="155"/>
      <c r="C793" s="135"/>
      <c r="D793" s="136"/>
      <c r="E793" s="136"/>
      <c r="F793" s="182"/>
      <c r="G793" s="163"/>
      <c r="H793" s="138"/>
      <c r="I793" s="138"/>
      <c r="J793" s="139"/>
      <c r="K793" s="164"/>
      <c r="L793" s="240"/>
      <c r="M793" s="241"/>
      <c r="N793" s="136"/>
      <c r="O793" s="139"/>
      <c r="P793" s="142"/>
      <c r="Q793" s="142"/>
      <c r="R793" s="143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3"/>
      <c r="AC793" s="142"/>
      <c r="AD793" s="143"/>
      <c r="AE793" s="142"/>
      <c r="AF793" s="143"/>
    </row>
    <row r="794" spans="1:32" ht="15.75" customHeight="1" x14ac:dyDescent="0.2">
      <c r="A794" s="135"/>
      <c r="B794" s="155"/>
      <c r="C794" s="135"/>
      <c r="D794" s="136"/>
      <c r="E794" s="136"/>
      <c r="F794" s="182"/>
      <c r="G794" s="163"/>
      <c r="H794" s="138"/>
      <c r="I794" s="138"/>
      <c r="J794" s="139"/>
      <c r="K794" s="164"/>
      <c r="L794" s="240"/>
      <c r="M794" s="241"/>
      <c r="N794" s="136"/>
      <c r="O794" s="139"/>
      <c r="P794" s="142"/>
      <c r="Q794" s="142"/>
      <c r="R794" s="143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3"/>
      <c r="AC794" s="142"/>
      <c r="AD794" s="143"/>
      <c r="AE794" s="142"/>
      <c r="AF794" s="143"/>
    </row>
    <row r="795" spans="1:32" ht="15.75" customHeight="1" x14ac:dyDescent="0.2">
      <c r="A795" s="135"/>
      <c r="B795" s="155"/>
      <c r="C795" s="135"/>
      <c r="D795" s="136"/>
      <c r="E795" s="136"/>
      <c r="F795" s="182"/>
      <c r="G795" s="163"/>
      <c r="H795" s="138"/>
      <c r="I795" s="138"/>
      <c r="J795" s="139"/>
      <c r="K795" s="164"/>
      <c r="L795" s="240"/>
      <c r="M795" s="241"/>
      <c r="N795" s="136"/>
      <c r="O795" s="139"/>
      <c r="P795" s="142"/>
      <c r="Q795" s="142"/>
      <c r="R795" s="143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3"/>
      <c r="AC795" s="142"/>
      <c r="AD795" s="143"/>
      <c r="AE795" s="142"/>
      <c r="AF795" s="143"/>
    </row>
    <row r="796" spans="1:32" ht="15.75" customHeight="1" x14ac:dyDescent="0.2">
      <c r="A796" s="135"/>
      <c r="B796" s="155"/>
      <c r="C796" s="135"/>
      <c r="D796" s="136"/>
      <c r="E796" s="136"/>
      <c r="F796" s="182"/>
      <c r="G796" s="163"/>
      <c r="H796" s="138"/>
      <c r="I796" s="138"/>
      <c r="J796" s="139"/>
      <c r="K796" s="164"/>
      <c r="L796" s="240"/>
      <c r="M796" s="241"/>
      <c r="N796" s="136"/>
      <c r="O796" s="139"/>
      <c r="P796" s="142"/>
      <c r="Q796" s="142"/>
      <c r="R796" s="143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3"/>
      <c r="AC796" s="142"/>
      <c r="AD796" s="143"/>
      <c r="AE796" s="142"/>
      <c r="AF796" s="143"/>
    </row>
    <row r="797" spans="1:32" ht="15.75" customHeight="1" x14ac:dyDescent="0.2">
      <c r="A797" s="135"/>
      <c r="B797" s="155"/>
      <c r="C797" s="135"/>
      <c r="D797" s="136"/>
      <c r="E797" s="136"/>
      <c r="F797" s="182"/>
      <c r="G797" s="163"/>
      <c r="H797" s="138"/>
      <c r="I797" s="138"/>
      <c r="J797" s="139"/>
      <c r="K797" s="164"/>
      <c r="L797" s="240"/>
      <c r="M797" s="241"/>
      <c r="N797" s="136"/>
      <c r="O797" s="139"/>
      <c r="P797" s="142"/>
      <c r="Q797" s="142"/>
      <c r="R797" s="143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3"/>
      <c r="AC797" s="142"/>
      <c r="AD797" s="143"/>
      <c r="AE797" s="142"/>
      <c r="AF797" s="143"/>
    </row>
    <row r="798" spans="1:32" ht="15.75" customHeight="1" x14ac:dyDescent="0.2">
      <c r="A798" s="135"/>
      <c r="B798" s="155"/>
      <c r="C798" s="135"/>
      <c r="D798" s="136"/>
      <c r="E798" s="136"/>
      <c r="F798" s="182"/>
      <c r="G798" s="163"/>
      <c r="H798" s="138"/>
      <c r="I798" s="138"/>
      <c r="J798" s="139"/>
      <c r="K798" s="164"/>
      <c r="L798" s="240"/>
      <c r="M798" s="241"/>
      <c r="N798" s="136"/>
      <c r="O798" s="139"/>
      <c r="P798" s="142"/>
      <c r="Q798" s="142"/>
      <c r="R798" s="143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3"/>
      <c r="AC798" s="142"/>
      <c r="AD798" s="143"/>
      <c r="AE798" s="142"/>
      <c r="AF798" s="143"/>
    </row>
    <row r="799" spans="1:32" ht="15.75" customHeight="1" x14ac:dyDescent="0.2">
      <c r="A799" s="135"/>
      <c r="B799" s="155"/>
      <c r="C799" s="135"/>
      <c r="D799" s="136"/>
      <c r="E799" s="136"/>
      <c r="F799" s="182"/>
      <c r="G799" s="163"/>
      <c r="H799" s="138"/>
      <c r="I799" s="138"/>
      <c r="J799" s="139"/>
      <c r="K799" s="164"/>
      <c r="L799" s="240"/>
      <c r="M799" s="241"/>
      <c r="N799" s="136"/>
      <c r="O799" s="139"/>
      <c r="P799" s="142"/>
      <c r="Q799" s="142"/>
      <c r="R799" s="143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3"/>
      <c r="AC799" s="142"/>
      <c r="AD799" s="143"/>
      <c r="AE799" s="142"/>
      <c r="AF799" s="143"/>
    </row>
    <row r="800" spans="1:32" ht="15.75" customHeight="1" x14ac:dyDescent="0.2">
      <c r="A800" s="135"/>
      <c r="B800" s="155"/>
      <c r="C800" s="135"/>
      <c r="D800" s="136"/>
      <c r="E800" s="136"/>
      <c r="F800" s="182"/>
      <c r="G800" s="163"/>
      <c r="H800" s="138"/>
      <c r="I800" s="138"/>
      <c r="J800" s="139"/>
      <c r="K800" s="164"/>
      <c r="L800" s="240"/>
      <c r="M800" s="241"/>
      <c r="N800" s="136"/>
      <c r="O800" s="139"/>
      <c r="P800" s="142"/>
      <c r="Q800" s="142"/>
      <c r="R800" s="143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3"/>
      <c r="AC800" s="142"/>
      <c r="AD800" s="143"/>
      <c r="AE800" s="142"/>
      <c r="AF800" s="143"/>
    </row>
    <row r="801" spans="1:32" ht="15.75" customHeight="1" x14ac:dyDescent="0.2">
      <c r="A801" s="135"/>
      <c r="B801" s="155"/>
      <c r="C801" s="135"/>
      <c r="D801" s="136"/>
      <c r="E801" s="136"/>
      <c r="F801" s="182"/>
      <c r="G801" s="163"/>
      <c r="H801" s="138"/>
      <c r="I801" s="138"/>
      <c r="J801" s="139"/>
      <c r="K801" s="164"/>
      <c r="L801" s="240"/>
      <c r="M801" s="241"/>
      <c r="N801" s="136"/>
      <c r="O801" s="139"/>
      <c r="P801" s="142"/>
      <c r="Q801" s="142"/>
      <c r="R801" s="143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3"/>
      <c r="AC801" s="142"/>
      <c r="AD801" s="143"/>
      <c r="AE801" s="142"/>
      <c r="AF801" s="143"/>
    </row>
    <row r="802" spans="1:32" ht="15.75" customHeight="1" x14ac:dyDescent="0.2">
      <c r="A802" s="135"/>
      <c r="B802" s="155"/>
      <c r="C802" s="135"/>
      <c r="D802" s="136"/>
      <c r="E802" s="136"/>
      <c r="F802" s="182"/>
      <c r="G802" s="163"/>
      <c r="H802" s="138"/>
      <c r="I802" s="138"/>
      <c r="J802" s="139"/>
      <c r="K802" s="164"/>
      <c r="L802" s="240"/>
      <c r="M802" s="241"/>
      <c r="N802" s="136"/>
      <c r="O802" s="139"/>
      <c r="P802" s="142"/>
      <c r="Q802" s="142"/>
      <c r="R802" s="143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3"/>
      <c r="AC802" s="142"/>
      <c r="AD802" s="143"/>
      <c r="AE802" s="142"/>
      <c r="AF802" s="143"/>
    </row>
    <row r="803" spans="1:32" ht="15.75" customHeight="1" x14ac:dyDescent="0.2">
      <c r="A803" s="135"/>
      <c r="B803" s="155"/>
      <c r="C803" s="135"/>
      <c r="D803" s="136"/>
      <c r="E803" s="136"/>
      <c r="F803" s="182"/>
      <c r="G803" s="163"/>
      <c r="H803" s="138"/>
      <c r="I803" s="138"/>
      <c r="J803" s="139"/>
      <c r="K803" s="164"/>
      <c r="L803" s="240"/>
      <c r="M803" s="241"/>
      <c r="N803" s="136"/>
      <c r="O803" s="139"/>
      <c r="P803" s="142"/>
      <c r="Q803" s="142"/>
      <c r="R803" s="143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3"/>
      <c r="AC803" s="142"/>
      <c r="AD803" s="143"/>
      <c r="AE803" s="142"/>
      <c r="AF803" s="143"/>
    </row>
    <row r="804" spans="1:32" ht="15.75" customHeight="1" x14ac:dyDescent="0.2">
      <c r="A804" s="135"/>
      <c r="B804" s="155"/>
      <c r="C804" s="135"/>
      <c r="D804" s="136"/>
      <c r="E804" s="136"/>
      <c r="F804" s="182"/>
      <c r="G804" s="163"/>
      <c r="H804" s="138"/>
      <c r="I804" s="138"/>
      <c r="J804" s="139"/>
      <c r="K804" s="164"/>
      <c r="L804" s="240"/>
      <c r="M804" s="241"/>
      <c r="N804" s="136"/>
      <c r="O804" s="139"/>
      <c r="P804" s="142"/>
      <c r="Q804" s="142"/>
      <c r="R804" s="143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3"/>
      <c r="AC804" s="142"/>
      <c r="AD804" s="143"/>
      <c r="AE804" s="142"/>
      <c r="AF804" s="143"/>
    </row>
    <row r="805" spans="1:32" ht="15.75" customHeight="1" x14ac:dyDescent="0.2">
      <c r="A805" s="135"/>
      <c r="B805" s="155"/>
      <c r="C805" s="135"/>
      <c r="D805" s="136"/>
      <c r="E805" s="136"/>
      <c r="F805" s="182"/>
      <c r="G805" s="163"/>
      <c r="H805" s="138"/>
      <c r="I805" s="138"/>
      <c r="J805" s="139"/>
      <c r="K805" s="164"/>
      <c r="L805" s="240"/>
      <c r="M805" s="241"/>
      <c r="N805" s="136"/>
      <c r="O805" s="139"/>
      <c r="P805" s="142"/>
      <c r="Q805" s="142"/>
      <c r="R805" s="143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3"/>
      <c r="AC805" s="142"/>
      <c r="AD805" s="143"/>
      <c r="AE805" s="142"/>
      <c r="AF805" s="143"/>
    </row>
    <row r="806" spans="1:32" ht="15.75" customHeight="1" x14ac:dyDescent="0.2">
      <c r="A806" s="135"/>
      <c r="B806" s="155"/>
      <c r="C806" s="135"/>
      <c r="D806" s="136"/>
      <c r="E806" s="136"/>
      <c r="F806" s="182"/>
      <c r="G806" s="163"/>
      <c r="H806" s="138"/>
      <c r="I806" s="138"/>
      <c r="J806" s="139"/>
      <c r="K806" s="164"/>
      <c r="L806" s="240"/>
      <c r="M806" s="241"/>
      <c r="N806" s="136"/>
      <c r="O806" s="139"/>
      <c r="P806" s="142"/>
      <c r="Q806" s="142"/>
      <c r="R806" s="143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3"/>
      <c r="AC806" s="142"/>
      <c r="AD806" s="143"/>
      <c r="AE806" s="142"/>
      <c r="AF806" s="143"/>
    </row>
    <row r="807" spans="1:32" ht="15.75" customHeight="1" x14ac:dyDescent="0.2">
      <c r="A807" s="135"/>
      <c r="B807" s="155"/>
      <c r="C807" s="135"/>
      <c r="D807" s="136"/>
      <c r="E807" s="136"/>
      <c r="F807" s="182"/>
      <c r="G807" s="163"/>
      <c r="H807" s="138"/>
      <c r="I807" s="138"/>
      <c r="J807" s="139"/>
      <c r="K807" s="164"/>
      <c r="L807" s="240"/>
      <c r="M807" s="241"/>
      <c r="N807" s="136"/>
      <c r="O807" s="139"/>
      <c r="P807" s="142"/>
      <c r="Q807" s="142"/>
      <c r="R807" s="143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3"/>
      <c r="AC807" s="142"/>
      <c r="AD807" s="143"/>
      <c r="AE807" s="142"/>
      <c r="AF807" s="143"/>
    </row>
    <row r="808" spans="1:32" ht="15.75" customHeight="1" x14ac:dyDescent="0.2">
      <c r="A808" s="135"/>
      <c r="B808" s="155"/>
      <c r="C808" s="135"/>
      <c r="D808" s="136"/>
      <c r="E808" s="136"/>
      <c r="F808" s="182"/>
      <c r="G808" s="163"/>
      <c r="H808" s="138"/>
      <c r="I808" s="138"/>
      <c r="J808" s="139"/>
      <c r="K808" s="164"/>
      <c r="L808" s="240"/>
      <c r="M808" s="241"/>
      <c r="N808" s="136"/>
      <c r="O808" s="139"/>
      <c r="P808" s="142"/>
      <c r="Q808" s="142"/>
      <c r="R808" s="143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3"/>
      <c r="AC808" s="142"/>
      <c r="AD808" s="143"/>
      <c r="AE808" s="142"/>
      <c r="AF808" s="143"/>
    </row>
    <row r="809" spans="1:32" ht="15.75" customHeight="1" x14ac:dyDescent="0.2">
      <c r="A809" s="135"/>
      <c r="B809" s="155"/>
      <c r="C809" s="135"/>
      <c r="D809" s="136"/>
      <c r="E809" s="136"/>
      <c r="F809" s="182"/>
      <c r="G809" s="163"/>
      <c r="H809" s="138"/>
      <c r="I809" s="138"/>
      <c r="J809" s="139"/>
      <c r="K809" s="164"/>
      <c r="L809" s="240"/>
      <c r="M809" s="241"/>
      <c r="N809" s="136"/>
      <c r="O809" s="139"/>
      <c r="P809" s="142"/>
      <c r="Q809" s="142"/>
      <c r="R809" s="143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3"/>
      <c r="AC809" s="142"/>
      <c r="AD809" s="143"/>
      <c r="AE809" s="142"/>
      <c r="AF809" s="143"/>
    </row>
    <row r="810" spans="1:32" ht="15.75" customHeight="1" x14ac:dyDescent="0.2">
      <c r="A810" s="135"/>
      <c r="B810" s="155"/>
      <c r="C810" s="135"/>
      <c r="D810" s="136"/>
      <c r="E810" s="136"/>
      <c r="F810" s="182"/>
      <c r="G810" s="163"/>
      <c r="H810" s="138"/>
      <c r="I810" s="138"/>
      <c r="J810" s="139"/>
      <c r="K810" s="164"/>
      <c r="L810" s="240"/>
      <c r="M810" s="241"/>
      <c r="N810" s="136"/>
      <c r="O810" s="139"/>
      <c r="P810" s="142"/>
      <c r="Q810" s="142"/>
      <c r="R810" s="143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3"/>
      <c r="AC810" s="142"/>
      <c r="AD810" s="143"/>
      <c r="AE810" s="142"/>
      <c r="AF810" s="143"/>
    </row>
    <row r="811" spans="1:32" ht="15.75" customHeight="1" x14ac:dyDescent="0.2">
      <c r="A811" s="135"/>
      <c r="B811" s="155"/>
      <c r="C811" s="135"/>
      <c r="D811" s="136"/>
      <c r="E811" s="136"/>
      <c r="F811" s="182"/>
      <c r="G811" s="163"/>
      <c r="H811" s="138"/>
      <c r="I811" s="138"/>
      <c r="J811" s="139"/>
      <c r="K811" s="164"/>
      <c r="L811" s="240"/>
      <c r="M811" s="241"/>
      <c r="N811" s="136"/>
      <c r="O811" s="139"/>
      <c r="P811" s="142"/>
      <c r="Q811" s="142"/>
      <c r="R811" s="143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3"/>
      <c r="AC811" s="142"/>
      <c r="AD811" s="143"/>
      <c r="AE811" s="142"/>
      <c r="AF811" s="143"/>
    </row>
    <row r="812" spans="1:32" ht="15.75" customHeight="1" x14ac:dyDescent="0.2">
      <c r="A812" s="135"/>
      <c r="B812" s="155"/>
      <c r="C812" s="135"/>
      <c r="D812" s="136"/>
      <c r="E812" s="136"/>
      <c r="F812" s="182"/>
      <c r="G812" s="163"/>
      <c r="H812" s="138"/>
      <c r="I812" s="138"/>
      <c r="J812" s="139"/>
      <c r="K812" s="164"/>
      <c r="L812" s="240"/>
      <c r="M812" s="241"/>
      <c r="N812" s="136"/>
      <c r="O812" s="139"/>
      <c r="P812" s="142"/>
      <c r="Q812" s="142"/>
      <c r="R812" s="143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3"/>
      <c r="AC812" s="142"/>
      <c r="AD812" s="143"/>
      <c r="AE812" s="142"/>
      <c r="AF812" s="143"/>
    </row>
    <row r="813" spans="1:32" ht="15.75" customHeight="1" x14ac:dyDescent="0.2">
      <c r="A813" s="135"/>
      <c r="B813" s="155"/>
      <c r="C813" s="135"/>
      <c r="D813" s="136"/>
      <c r="E813" s="136"/>
      <c r="F813" s="182"/>
      <c r="G813" s="163"/>
      <c r="H813" s="138"/>
      <c r="I813" s="138"/>
      <c r="J813" s="139"/>
      <c r="K813" s="164"/>
      <c r="L813" s="240"/>
      <c r="M813" s="241"/>
      <c r="N813" s="136"/>
      <c r="O813" s="139"/>
      <c r="P813" s="142"/>
      <c r="Q813" s="142"/>
      <c r="R813" s="143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3"/>
      <c r="AC813" s="142"/>
      <c r="AD813" s="143"/>
      <c r="AE813" s="142"/>
      <c r="AF813" s="143"/>
    </row>
    <row r="814" spans="1:32" ht="15.75" customHeight="1" x14ac:dyDescent="0.2">
      <c r="A814" s="135"/>
      <c r="B814" s="155"/>
      <c r="C814" s="135"/>
      <c r="D814" s="136"/>
      <c r="E814" s="136"/>
      <c r="F814" s="182"/>
      <c r="G814" s="163"/>
      <c r="H814" s="138"/>
      <c r="I814" s="138"/>
      <c r="J814" s="139"/>
      <c r="K814" s="164"/>
      <c r="L814" s="240"/>
      <c r="M814" s="241"/>
      <c r="N814" s="136"/>
      <c r="O814" s="139"/>
      <c r="P814" s="142"/>
      <c r="Q814" s="142"/>
      <c r="R814" s="143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3"/>
      <c r="AC814" s="142"/>
      <c r="AD814" s="143"/>
      <c r="AE814" s="142"/>
      <c r="AF814" s="143"/>
    </row>
    <row r="815" spans="1:32" ht="15.75" customHeight="1" x14ac:dyDescent="0.2">
      <c r="A815" s="135"/>
      <c r="B815" s="155"/>
      <c r="C815" s="135"/>
      <c r="D815" s="136"/>
      <c r="E815" s="136"/>
      <c r="F815" s="182"/>
      <c r="G815" s="163"/>
      <c r="H815" s="138"/>
      <c r="I815" s="138"/>
      <c r="J815" s="139"/>
      <c r="K815" s="164"/>
      <c r="L815" s="240"/>
      <c r="M815" s="241"/>
      <c r="N815" s="136"/>
      <c r="O815" s="139"/>
      <c r="P815" s="142"/>
      <c r="Q815" s="142"/>
      <c r="R815" s="143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3"/>
      <c r="AC815" s="142"/>
      <c r="AD815" s="143"/>
      <c r="AE815" s="142"/>
      <c r="AF815" s="143"/>
    </row>
    <row r="816" spans="1:32" ht="15.75" customHeight="1" x14ac:dyDescent="0.2">
      <c r="A816" s="135"/>
      <c r="B816" s="155"/>
      <c r="C816" s="135"/>
      <c r="D816" s="136"/>
      <c r="E816" s="136"/>
      <c r="F816" s="182"/>
      <c r="G816" s="163"/>
      <c r="H816" s="138"/>
      <c r="I816" s="138"/>
      <c r="J816" s="139"/>
      <c r="K816" s="164"/>
      <c r="L816" s="240"/>
      <c r="M816" s="241"/>
      <c r="N816" s="136"/>
      <c r="O816" s="139"/>
      <c r="P816" s="142"/>
      <c r="Q816" s="142"/>
      <c r="R816" s="143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3"/>
      <c r="AC816" s="142"/>
      <c r="AD816" s="143"/>
      <c r="AE816" s="142"/>
      <c r="AF816" s="143"/>
    </row>
    <row r="817" spans="1:32" ht="15.75" customHeight="1" x14ac:dyDescent="0.2">
      <c r="A817" s="135"/>
      <c r="B817" s="155"/>
      <c r="C817" s="135"/>
      <c r="D817" s="136"/>
      <c r="E817" s="136"/>
      <c r="F817" s="182"/>
      <c r="G817" s="163"/>
      <c r="H817" s="138"/>
      <c r="I817" s="138"/>
      <c r="J817" s="139"/>
      <c r="K817" s="164"/>
      <c r="L817" s="240"/>
      <c r="M817" s="241"/>
      <c r="N817" s="136"/>
      <c r="O817" s="139"/>
      <c r="P817" s="142"/>
      <c r="Q817" s="142"/>
      <c r="R817" s="143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3"/>
      <c r="AC817" s="142"/>
      <c r="AD817" s="143"/>
      <c r="AE817" s="142"/>
      <c r="AF817" s="143"/>
    </row>
    <row r="818" spans="1:32" ht="15.75" customHeight="1" x14ac:dyDescent="0.2">
      <c r="A818" s="135"/>
      <c r="B818" s="155"/>
      <c r="C818" s="135"/>
      <c r="D818" s="136"/>
      <c r="E818" s="136"/>
      <c r="F818" s="182"/>
      <c r="G818" s="163"/>
      <c r="H818" s="138"/>
      <c r="I818" s="138"/>
      <c r="J818" s="139"/>
      <c r="K818" s="164"/>
      <c r="L818" s="240"/>
      <c r="M818" s="241"/>
      <c r="N818" s="136"/>
      <c r="O818" s="139"/>
      <c r="P818" s="142"/>
      <c r="Q818" s="142"/>
      <c r="R818" s="143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3"/>
      <c r="AC818" s="142"/>
      <c r="AD818" s="143"/>
      <c r="AE818" s="142"/>
      <c r="AF818" s="143"/>
    </row>
    <row r="819" spans="1:32" ht="15.75" customHeight="1" x14ac:dyDescent="0.2">
      <c r="A819" s="135"/>
      <c r="B819" s="155"/>
      <c r="C819" s="135"/>
      <c r="D819" s="136"/>
      <c r="E819" s="136"/>
      <c r="F819" s="182"/>
      <c r="G819" s="163"/>
      <c r="H819" s="138"/>
      <c r="I819" s="138"/>
      <c r="J819" s="139"/>
      <c r="K819" s="164"/>
      <c r="L819" s="240"/>
      <c r="M819" s="241"/>
      <c r="N819" s="136"/>
      <c r="O819" s="139"/>
      <c r="P819" s="142"/>
      <c r="Q819" s="142"/>
      <c r="R819" s="143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3"/>
      <c r="AC819" s="142"/>
      <c r="AD819" s="143"/>
      <c r="AE819" s="142"/>
      <c r="AF819" s="143"/>
    </row>
    <row r="820" spans="1:32" ht="15.75" customHeight="1" x14ac:dyDescent="0.2">
      <c r="A820" s="135"/>
      <c r="B820" s="155"/>
      <c r="C820" s="135"/>
      <c r="D820" s="136"/>
      <c r="E820" s="136"/>
      <c r="F820" s="182"/>
      <c r="G820" s="163"/>
      <c r="H820" s="138"/>
      <c r="I820" s="138"/>
      <c r="J820" s="139"/>
      <c r="K820" s="164"/>
      <c r="L820" s="240"/>
      <c r="M820" s="241"/>
      <c r="N820" s="136"/>
      <c r="O820" s="139"/>
      <c r="P820" s="142"/>
      <c r="Q820" s="142"/>
      <c r="R820" s="143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3"/>
      <c r="AC820" s="142"/>
      <c r="AD820" s="143"/>
      <c r="AE820" s="142"/>
      <c r="AF820" s="143"/>
    </row>
    <row r="821" spans="1:32" ht="15.75" customHeight="1" x14ac:dyDescent="0.2">
      <c r="A821" s="135"/>
      <c r="B821" s="155"/>
      <c r="C821" s="135"/>
      <c r="D821" s="136"/>
      <c r="E821" s="136"/>
      <c r="F821" s="182"/>
      <c r="G821" s="163"/>
      <c r="H821" s="138"/>
      <c r="I821" s="138"/>
      <c r="J821" s="139"/>
      <c r="K821" s="164"/>
      <c r="L821" s="240"/>
      <c r="M821" s="241"/>
      <c r="N821" s="136"/>
      <c r="O821" s="139"/>
      <c r="P821" s="142"/>
      <c r="Q821" s="142"/>
      <c r="R821" s="143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3"/>
      <c r="AC821" s="142"/>
      <c r="AD821" s="143"/>
      <c r="AE821" s="142"/>
      <c r="AF821" s="143"/>
    </row>
    <row r="822" spans="1:32" ht="15.75" customHeight="1" x14ac:dyDescent="0.2">
      <c r="A822" s="135"/>
      <c r="B822" s="155"/>
      <c r="C822" s="135"/>
      <c r="D822" s="136"/>
      <c r="E822" s="136"/>
      <c r="F822" s="182"/>
      <c r="G822" s="163"/>
      <c r="H822" s="138"/>
      <c r="I822" s="138"/>
      <c r="J822" s="139"/>
      <c r="K822" s="164"/>
      <c r="L822" s="240"/>
      <c r="M822" s="241"/>
      <c r="N822" s="136"/>
      <c r="O822" s="139"/>
      <c r="P822" s="142"/>
      <c r="Q822" s="142"/>
      <c r="R822" s="143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3"/>
      <c r="AC822" s="142"/>
      <c r="AD822" s="143"/>
      <c r="AE822" s="142"/>
      <c r="AF822" s="143"/>
    </row>
    <row r="823" spans="1:32" ht="15.75" customHeight="1" x14ac:dyDescent="0.2">
      <c r="A823" s="135"/>
      <c r="B823" s="155"/>
      <c r="C823" s="135"/>
      <c r="D823" s="136"/>
      <c r="E823" s="136"/>
      <c r="F823" s="182"/>
      <c r="G823" s="163"/>
      <c r="H823" s="138"/>
      <c r="I823" s="138"/>
      <c r="J823" s="139"/>
      <c r="K823" s="164"/>
      <c r="L823" s="240"/>
      <c r="M823" s="241"/>
      <c r="N823" s="136"/>
      <c r="O823" s="139"/>
      <c r="P823" s="142"/>
      <c r="Q823" s="142"/>
      <c r="R823" s="143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3"/>
      <c r="AC823" s="142"/>
      <c r="AD823" s="143"/>
      <c r="AE823" s="142"/>
      <c r="AF823" s="143"/>
    </row>
    <row r="824" spans="1:32" ht="15.75" customHeight="1" x14ac:dyDescent="0.2">
      <c r="A824" s="135"/>
      <c r="B824" s="155"/>
      <c r="C824" s="135"/>
      <c r="D824" s="136"/>
      <c r="E824" s="136"/>
      <c r="F824" s="182"/>
      <c r="G824" s="163"/>
      <c r="H824" s="138"/>
      <c r="I824" s="138"/>
      <c r="J824" s="139"/>
      <c r="K824" s="164"/>
      <c r="L824" s="240"/>
      <c r="M824" s="241"/>
      <c r="N824" s="136"/>
      <c r="O824" s="139"/>
      <c r="P824" s="142"/>
      <c r="Q824" s="142"/>
      <c r="R824" s="143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3"/>
      <c r="AC824" s="142"/>
      <c r="AD824" s="143"/>
      <c r="AE824" s="142"/>
      <c r="AF824" s="143"/>
    </row>
    <row r="825" spans="1:32" ht="15.75" customHeight="1" x14ac:dyDescent="0.2">
      <c r="A825" s="135"/>
      <c r="B825" s="155"/>
      <c r="C825" s="135"/>
      <c r="D825" s="136"/>
      <c r="E825" s="136"/>
      <c r="F825" s="182"/>
      <c r="G825" s="163"/>
      <c r="H825" s="138"/>
      <c r="I825" s="138"/>
      <c r="J825" s="139"/>
      <c r="K825" s="164"/>
      <c r="L825" s="240"/>
      <c r="M825" s="241"/>
      <c r="N825" s="136"/>
      <c r="O825" s="139"/>
      <c r="P825" s="142"/>
      <c r="Q825" s="142"/>
      <c r="R825" s="143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3"/>
      <c r="AC825" s="142"/>
      <c r="AD825" s="143"/>
      <c r="AE825" s="142"/>
      <c r="AF825" s="143"/>
    </row>
    <row r="826" spans="1:32" ht="15.75" customHeight="1" x14ac:dyDescent="0.2">
      <c r="A826" s="135"/>
      <c r="B826" s="155"/>
      <c r="C826" s="135"/>
      <c r="D826" s="136"/>
      <c r="E826" s="136"/>
      <c r="F826" s="182"/>
      <c r="G826" s="163"/>
      <c r="H826" s="138"/>
      <c r="I826" s="138"/>
      <c r="J826" s="139"/>
      <c r="K826" s="164"/>
      <c r="L826" s="240"/>
      <c r="M826" s="241"/>
      <c r="N826" s="136"/>
      <c r="O826" s="139"/>
      <c r="P826" s="142"/>
      <c r="Q826" s="142"/>
      <c r="R826" s="143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3"/>
      <c r="AC826" s="142"/>
      <c r="AD826" s="143"/>
      <c r="AE826" s="142"/>
      <c r="AF826" s="143"/>
    </row>
    <row r="827" spans="1:32" ht="15.75" customHeight="1" x14ac:dyDescent="0.2">
      <c r="A827" s="135"/>
      <c r="B827" s="155"/>
      <c r="C827" s="135"/>
      <c r="D827" s="136"/>
      <c r="E827" s="136"/>
      <c r="F827" s="182"/>
      <c r="G827" s="163"/>
      <c r="H827" s="138"/>
      <c r="I827" s="138"/>
      <c r="J827" s="139"/>
      <c r="K827" s="164"/>
      <c r="L827" s="240"/>
      <c r="M827" s="241"/>
      <c r="N827" s="136"/>
      <c r="O827" s="139"/>
      <c r="P827" s="142"/>
      <c r="Q827" s="142"/>
      <c r="R827" s="143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3"/>
      <c r="AC827" s="142"/>
      <c r="AD827" s="143"/>
      <c r="AE827" s="142"/>
      <c r="AF827" s="143"/>
    </row>
    <row r="828" spans="1:32" ht="15.75" customHeight="1" x14ac:dyDescent="0.2">
      <c r="A828" s="135"/>
      <c r="B828" s="155"/>
      <c r="C828" s="135"/>
      <c r="D828" s="136"/>
      <c r="E828" s="136"/>
      <c r="F828" s="182"/>
      <c r="G828" s="163"/>
      <c r="H828" s="138"/>
      <c r="I828" s="138"/>
      <c r="J828" s="139"/>
      <c r="K828" s="164"/>
      <c r="L828" s="240"/>
      <c r="M828" s="241"/>
      <c r="N828" s="136"/>
      <c r="O828" s="139"/>
      <c r="P828" s="142"/>
      <c r="Q828" s="142"/>
      <c r="R828" s="143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3"/>
      <c r="AC828" s="142"/>
      <c r="AD828" s="143"/>
      <c r="AE828" s="142"/>
      <c r="AF828" s="143"/>
    </row>
    <row r="829" spans="1:32" ht="15.75" customHeight="1" x14ac:dyDescent="0.2">
      <c r="A829" s="135"/>
      <c r="B829" s="155"/>
      <c r="C829" s="135"/>
      <c r="D829" s="136"/>
      <c r="E829" s="136"/>
      <c r="F829" s="182"/>
      <c r="G829" s="163"/>
      <c r="H829" s="138"/>
      <c r="I829" s="138"/>
      <c r="J829" s="139"/>
      <c r="K829" s="164"/>
      <c r="L829" s="240"/>
      <c r="M829" s="241"/>
      <c r="N829" s="136"/>
      <c r="O829" s="139"/>
      <c r="P829" s="142"/>
      <c r="Q829" s="142"/>
      <c r="R829" s="143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3"/>
      <c r="AC829" s="142"/>
      <c r="AD829" s="143"/>
      <c r="AE829" s="142"/>
      <c r="AF829" s="143"/>
    </row>
    <row r="830" spans="1:32" ht="15.75" customHeight="1" x14ac:dyDescent="0.2">
      <c r="A830" s="135"/>
      <c r="B830" s="155"/>
      <c r="C830" s="135"/>
      <c r="D830" s="136"/>
      <c r="E830" s="136"/>
      <c r="F830" s="182"/>
      <c r="G830" s="163"/>
      <c r="H830" s="138"/>
      <c r="I830" s="138"/>
      <c r="J830" s="139"/>
      <c r="K830" s="164"/>
      <c r="L830" s="240"/>
      <c r="M830" s="241"/>
      <c r="N830" s="136"/>
      <c r="O830" s="139"/>
      <c r="P830" s="142"/>
      <c r="Q830" s="142"/>
      <c r="R830" s="143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3"/>
      <c r="AC830" s="142"/>
      <c r="AD830" s="143"/>
      <c r="AE830" s="142"/>
      <c r="AF830" s="143"/>
    </row>
    <row r="831" spans="1:32" ht="15.75" customHeight="1" x14ac:dyDescent="0.2">
      <c r="A831" s="135"/>
      <c r="B831" s="155"/>
      <c r="C831" s="135"/>
      <c r="D831" s="136"/>
      <c r="E831" s="136"/>
      <c r="F831" s="182"/>
      <c r="G831" s="163"/>
      <c r="H831" s="138"/>
      <c r="I831" s="138"/>
      <c r="J831" s="139"/>
      <c r="K831" s="164"/>
      <c r="L831" s="240"/>
      <c r="M831" s="241"/>
      <c r="N831" s="136"/>
      <c r="O831" s="139"/>
      <c r="P831" s="142"/>
      <c r="Q831" s="142"/>
      <c r="R831" s="143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3"/>
      <c r="AC831" s="142"/>
      <c r="AD831" s="143"/>
      <c r="AE831" s="142"/>
      <c r="AF831" s="143"/>
    </row>
    <row r="832" spans="1:32" ht="15.75" customHeight="1" x14ac:dyDescent="0.2">
      <c r="A832" s="135"/>
      <c r="B832" s="155"/>
      <c r="C832" s="135"/>
      <c r="D832" s="136"/>
      <c r="E832" s="136"/>
      <c r="F832" s="182"/>
      <c r="G832" s="163"/>
      <c r="H832" s="138"/>
      <c r="I832" s="138"/>
      <c r="J832" s="139"/>
      <c r="K832" s="164"/>
      <c r="L832" s="240"/>
      <c r="M832" s="241"/>
      <c r="N832" s="136"/>
      <c r="O832" s="139"/>
      <c r="P832" s="142"/>
      <c r="Q832" s="142"/>
      <c r="R832" s="143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3"/>
      <c r="AC832" s="142"/>
      <c r="AD832" s="143"/>
      <c r="AE832" s="142"/>
      <c r="AF832" s="143"/>
    </row>
    <row r="833" spans="1:32" ht="15.75" customHeight="1" x14ac:dyDescent="0.2">
      <c r="A833" s="135"/>
      <c r="B833" s="155"/>
      <c r="C833" s="135"/>
      <c r="D833" s="136"/>
      <c r="E833" s="136"/>
      <c r="F833" s="182"/>
      <c r="G833" s="163"/>
      <c r="H833" s="138"/>
      <c r="I833" s="138"/>
      <c r="J833" s="139"/>
      <c r="K833" s="164"/>
      <c r="L833" s="240"/>
      <c r="M833" s="241"/>
      <c r="N833" s="136"/>
      <c r="O833" s="139"/>
      <c r="P833" s="142"/>
      <c r="Q833" s="142"/>
      <c r="R833" s="143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3"/>
      <c r="AC833" s="142"/>
      <c r="AD833" s="143"/>
      <c r="AE833" s="142"/>
      <c r="AF833" s="143"/>
    </row>
    <row r="834" spans="1:32" ht="15.75" customHeight="1" x14ac:dyDescent="0.2">
      <c r="A834" s="135"/>
      <c r="B834" s="155"/>
      <c r="C834" s="135"/>
      <c r="D834" s="136"/>
      <c r="E834" s="136"/>
      <c r="F834" s="182"/>
      <c r="G834" s="163"/>
      <c r="H834" s="138"/>
      <c r="I834" s="138"/>
      <c r="J834" s="139"/>
      <c r="K834" s="164"/>
      <c r="L834" s="240"/>
      <c r="M834" s="241"/>
      <c r="N834" s="136"/>
      <c r="O834" s="139"/>
      <c r="P834" s="142"/>
      <c r="Q834" s="142"/>
      <c r="R834" s="143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3"/>
      <c r="AC834" s="142"/>
      <c r="AD834" s="143"/>
      <c r="AE834" s="142"/>
      <c r="AF834" s="143"/>
    </row>
    <row r="835" spans="1:32" ht="15.75" customHeight="1" x14ac:dyDescent="0.2">
      <c r="A835" s="135"/>
      <c r="B835" s="155"/>
      <c r="C835" s="135"/>
      <c r="D835" s="136"/>
      <c r="E835" s="136"/>
      <c r="F835" s="182"/>
      <c r="G835" s="163"/>
      <c r="H835" s="138"/>
      <c r="I835" s="138"/>
      <c r="J835" s="139"/>
      <c r="K835" s="164"/>
      <c r="L835" s="240"/>
      <c r="M835" s="241"/>
      <c r="N835" s="136"/>
      <c r="O835" s="139"/>
      <c r="P835" s="142"/>
      <c r="Q835" s="142"/>
      <c r="R835" s="143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3"/>
      <c r="AC835" s="142"/>
      <c r="AD835" s="143"/>
      <c r="AE835" s="142"/>
      <c r="AF835" s="143"/>
    </row>
    <row r="836" spans="1:32" ht="15.75" customHeight="1" x14ac:dyDescent="0.2">
      <c r="A836" s="135"/>
      <c r="B836" s="155"/>
      <c r="C836" s="135"/>
      <c r="D836" s="136"/>
      <c r="E836" s="136"/>
      <c r="F836" s="182"/>
      <c r="G836" s="163"/>
      <c r="H836" s="138"/>
      <c r="I836" s="138"/>
      <c r="J836" s="139"/>
      <c r="K836" s="164"/>
      <c r="L836" s="240"/>
      <c r="M836" s="241"/>
      <c r="N836" s="136"/>
      <c r="O836" s="139"/>
      <c r="P836" s="142"/>
      <c r="Q836" s="142"/>
      <c r="R836" s="143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3"/>
      <c r="AC836" s="142"/>
      <c r="AD836" s="143"/>
      <c r="AE836" s="142"/>
      <c r="AF836" s="143"/>
    </row>
    <row r="837" spans="1:32" ht="15.75" customHeight="1" x14ac:dyDescent="0.2">
      <c r="A837" s="135"/>
      <c r="B837" s="155"/>
      <c r="C837" s="135"/>
      <c r="D837" s="136"/>
      <c r="E837" s="136"/>
      <c r="F837" s="182"/>
      <c r="G837" s="163"/>
      <c r="H837" s="138"/>
      <c r="I837" s="138"/>
      <c r="J837" s="139"/>
      <c r="K837" s="164"/>
      <c r="L837" s="240"/>
      <c r="M837" s="241"/>
      <c r="N837" s="136"/>
      <c r="O837" s="139"/>
      <c r="P837" s="142"/>
      <c r="Q837" s="142"/>
      <c r="R837" s="143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3"/>
      <c r="AC837" s="142"/>
      <c r="AD837" s="143"/>
      <c r="AE837" s="142"/>
      <c r="AF837" s="143"/>
    </row>
    <row r="838" spans="1:32" ht="15.75" customHeight="1" x14ac:dyDescent="0.2">
      <c r="A838" s="135"/>
      <c r="B838" s="155"/>
      <c r="C838" s="135"/>
      <c r="D838" s="136"/>
      <c r="E838" s="136"/>
      <c r="F838" s="182"/>
      <c r="G838" s="163"/>
      <c r="H838" s="138"/>
      <c r="I838" s="138"/>
      <c r="J838" s="139"/>
      <c r="K838" s="164"/>
      <c r="L838" s="240"/>
      <c r="M838" s="241"/>
      <c r="N838" s="136"/>
      <c r="O838" s="139"/>
      <c r="P838" s="142"/>
      <c r="Q838" s="142"/>
      <c r="R838" s="143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3"/>
      <c r="AC838" s="142"/>
      <c r="AD838" s="143"/>
      <c r="AE838" s="142"/>
      <c r="AF838" s="143"/>
    </row>
    <row r="839" spans="1:32" ht="15.75" customHeight="1" x14ac:dyDescent="0.2">
      <c r="A839" s="135"/>
      <c r="B839" s="155"/>
      <c r="C839" s="135"/>
      <c r="D839" s="136"/>
      <c r="E839" s="136"/>
      <c r="F839" s="182"/>
      <c r="G839" s="163"/>
      <c r="H839" s="138"/>
      <c r="I839" s="138"/>
      <c r="J839" s="139"/>
      <c r="K839" s="164"/>
      <c r="L839" s="240"/>
      <c r="M839" s="241"/>
      <c r="N839" s="136"/>
      <c r="O839" s="139"/>
      <c r="P839" s="142"/>
      <c r="Q839" s="142"/>
      <c r="R839" s="143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3"/>
      <c r="AC839" s="142"/>
      <c r="AD839" s="143"/>
      <c r="AE839" s="142"/>
      <c r="AF839" s="143"/>
    </row>
    <row r="840" spans="1:32" ht="15.75" customHeight="1" x14ac:dyDescent="0.2">
      <c r="A840" s="135"/>
      <c r="B840" s="155"/>
      <c r="C840" s="135"/>
      <c r="D840" s="136"/>
      <c r="E840" s="136"/>
      <c r="F840" s="182"/>
      <c r="G840" s="163"/>
      <c r="H840" s="138"/>
      <c r="I840" s="138"/>
      <c r="J840" s="139"/>
      <c r="K840" s="164"/>
      <c r="L840" s="240"/>
      <c r="M840" s="241"/>
      <c r="N840" s="136"/>
      <c r="O840" s="139"/>
      <c r="P840" s="142"/>
      <c r="Q840" s="142"/>
      <c r="R840" s="143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3"/>
      <c r="AC840" s="142"/>
      <c r="AD840" s="143"/>
      <c r="AE840" s="142"/>
      <c r="AF840" s="143"/>
    </row>
    <row r="841" spans="1:32" ht="15.75" customHeight="1" x14ac:dyDescent="0.2">
      <c r="A841" s="135"/>
      <c r="B841" s="155"/>
      <c r="C841" s="135"/>
      <c r="D841" s="136"/>
      <c r="E841" s="136"/>
      <c r="F841" s="182"/>
      <c r="G841" s="163"/>
      <c r="H841" s="138"/>
      <c r="I841" s="138"/>
      <c r="J841" s="139"/>
      <c r="K841" s="164"/>
      <c r="L841" s="240"/>
      <c r="M841" s="241"/>
      <c r="N841" s="136"/>
      <c r="O841" s="139"/>
      <c r="P841" s="142"/>
      <c r="Q841" s="142"/>
      <c r="R841" s="143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3"/>
      <c r="AC841" s="142"/>
      <c r="AD841" s="143"/>
      <c r="AE841" s="142"/>
      <c r="AF841" s="143"/>
    </row>
    <row r="842" spans="1:32" ht="15.75" customHeight="1" x14ac:dyDescent="0.2">
      <c r="A842" s="135"/>
      <c r="B842" s="155"/>
      <c r="C842" s="135"/>
      <c r="D842" s="136"/>
      <c r="E842" s="136"/>
      <c r="F842" s="182"/>
      <c r="G842" s="163"/>
      <c r="H842" s="138"/>
      <c r="I842" s="138"/>
      <c r="J842" s="139"/>
      <c r="K842" s="164"/>
      <c r="L842" s="240"/>
      <c r="M842" s="241"/>
      <c r="N842" s="136"/>
      <c r="O842" s="139"/>
      <c r="P842" s="142"/>
      <c r="Q842" s="142"/>
      <c r="R842" s="143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3"/>
      <c r="AC842" s="142"/>
      <c r="AD842" s="143"/>
      <c r="AE842" s="142"/>
      <c r="AF842" s="143"/>
    </row>
    <row r="843" spans="1:32" ht="15.75" customHeight="1" x14ac:dyDescent="0.2">
      <c r="A843" s="135"/>
      <c r="B843" s="155"/>
      <c r="C843" s="135"/>
      <c r="D843" s="136"/>
      <c r="E843" s="136"/>
      <c r="F843" s="182"/>
      <c r="G843" s="163"/>
      <c r="H843" s="138"/>
      <c r="I843" s="138"/>
      <c r="J843" s="139"/>
      <c r="K843" s="164"/>
      <c r="L843" s="240"/>
      <c r="M843" s="241"/>
      <c r="N843" s="136"/>
      <c r="O843" s="139"/>
      <c r="P843" s="142"/>
      <c r="Q843" s="142"/>
      <c r="R843" s="143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3"/>
      <c r="AC843" s="142"/>
      <c r="AD843" s="143"/>
      <c r="AE843" s="142"/>
      <c r="AF843" s="143"/>
    </row>
    <row r="844" spans="1:32" ht="15.75" customHeight="1" x14ac:dyDescent="0.2">
      <c r="A844" s="135"/>
      <c r="B844" s="155"/>
      <c r="C844" s="135"/>
      <c r="D844" s="136"/>
      <c r="E844" s="136"/>
      <c r="F844" s="182"/>
      <c r="G844" s="163"/>
      <c r="H844" s="138"/>
      <c r="I844" s="138"/>
      <c r="J844" s="139"/>
      <c r="K844" s="164"/>
      <c r="L844" s="240"/>
      <c r="M844" s="241"/>
      <c r="N844" s="136"/>
      <c r="O844" s="139"/>
      <c r="P844" s="142"/>
      <c r="Q844" s="142"/>
      <c r="R844" s="143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3"/>
      <c r="AC844" s="142"/>
      <c r="AD844" s="143"/>
      <c r="AE844" s="142"/>
      <c r="AF844" s="143"/>
    </row>
    <row r="845" spans="1:32" ht="15.75" customHeight="1" x14ac:dyDescent="0.2">
      <c r="A845" s="135"/>
      <c r="B845" s="155"/>
      <c r="C845" s="135"/>
      <c r="D845" s="136"/>
      <c r="E845" s="136"/>
      <c r="F845" s="182"/>
      <c r="G845" s="163"/>
      <c r="H845" s="138"/>
      <c r="I845" s="138"/>
      <c r="J845" s="139"/>
      <c r="K845" s="164"/>
      <c r="L845" s="240"/>
      <c r="M845" s="241"/>
      <c r="N845" s="136"/>
      <c r="O845" s="139"/>
      <c r="P845" s="142"/>
      <c r="Q845" s="142"/>
      <c r="R845" s="143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3"/>
      <c r="AC845" s="142"/>
      <c r="AD845" s="143"/>
      <c r="AE845" s="142"/>
      <c r="AF845" s="143"/>
    </row>
    <row r="846" spans="1:32" ht="15.75" customHeight="1" x14ac:dyDescent="0.2">
      <c r="A846" s="135"/>
      <c r="B846" s="155"/>
      <c r="C846" s="135"/>
      <c r="D846" s="136"/>
      <c r="E846" s="136"/>
      <c r="F846" s="182"/>
      <c r="G846" s="163"/>
      <c r="H846" s="138"/>
      <c r="I846" s="138"/>
      <c r="J846" s="139"/>
      <c r="K846" s="164"/>
      <c r="L846" s="240"/>
      <c r="M846" s="241"/>
      <c r="N846" s="136"/>
      <c r="O846" s="139"/>
      <c r="P846" s="142"/>
      <c r="Q846" s="142"/>
      <c r="R846" s="143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3"/>
      <c r="AC846" s="142"/>
      <c r="AD846" s="143"/>
      <c r="AE846" s="142"/>
      <c r="AF846" s="143"/>
    </row>
    <row r="847" spans="1:32" ht="15.75" customHeight="1" x14ac:dyDescent="0.2">
      <c r="A847" s="135"/>
      <c r="B847" s="155"/>
      <c r="C847" s="135"/>
      <c r="D847" s="136"/>
      <c r="E847" s="136"/>
      <c r="F847" s="182"/>
      <c r="G847" s="163"/>
      <c r="H847" s="138"/>
      <c r="I847" s="138"/>
      <c r="J847" s="139"/>
      <c r="K847" s="164"/>
      <c r="L847" s="240"/>
      <c r="M847" s="241"/>
      <c r="N847" s="136"/>
      <c r="O847" s="139"/>
      <c r="P847" s="142"/>
      <c r="Q847" s="142"/>
      <c r="R847" s="143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3"/>
      <c r="AC847" s="142"/>
      <c r="AD847" s="143"/>
      <c r="AE847" s="142"/>
      <c r="AF847" s="143"/>
    </row>
    <row r="848" spans="1:32" ht="15.75" customHeight="1" x14ac:dyDescent="0.2">
      <c r="A848" s="135"/>
      <c r="B848" s="155"/>
      <c r="C848" s="135"/>
      <c r="D848" s="136"/>
      <c r="E848" s="136"/>
      <c r="F848" s="182"/>
      <c r="G848" s="163"/>
      <c r="H848" s="138"/>
      <c r="I848" s="138"/>
      <c r="J848" s="139"/>
      <c r="K848" s="164"/>
      <c r="L848" s="240"/>
      <c r="M848" s="241"/>
      <c r="N848" s="136"/>
      <c r="O848" s="139"/>
      <c r="P848" s="142"/>
      <c r="Q848" s="142"/>
      <c r="R848" s="143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3"/>
      <c r="AC848" s="142"/>
      <c r="AD848" s="143"/>
      <c r="AE848" s="142"/>
      <c r="AF848" s="143"/>
    </row>
    <row r="849" spans="1:32" ht="15.75" customHeight="1" x14ac:dyDescent="0.2">
      <c r="A849" s="135"/>
      <c r="B849" s="155"/>
      <c r="C849" s="135"/>
      <c r="D849" s="136"/>
      <c r="E849" s="136"/>
      <c r="F849" s="182"/>
      <c r="G849" s="163"/>
      <c r="H849" s="138"/>
      <c r="I849" s="138"/>
      <c r="J849" s="139"/>
      <c r="K849" s="164"/>
      <c r="L849" s="240"/>
      <c r="M849" s="241"/>
      <c r="N849" s="136"/>
      <c r="O849" s="139"/>
      <c r="P849" s="142"/>
      <c r="Q849" s="142"/>
      <c r="R849" s="143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3"/>
      <c r="AC849" s="142"/>
      <c r="AD849" s="143"/>
      <c r="AE849" s="142"/>
      <c r="AF849" s="143"/>
    </row>
    <row r="850" spans="1:32" ht="15.75" customHeight="1" x14ac:dyDescent="0.2">
      <c r="A850" s="135"/>
      <c r="B850" s="155"/>
      <c r="C850" s="135"/>
      <c r="D850" s="136"/>
      <c r="E850" s="136"/>
      <c r="F850" s="182"/>
      <c r="G850" s="163"/>
      <c r="H850" s="138"/>
      <c r="I850" s="138"/>
      <c r="J850" s="139"/>
      <c r="K850" s="164"/>
      <c r="L850" s="240"/>
      <c r="M850" s="241"/>
      <c r="N850" s="136"/>
      <c r="O850" s="139"/>
      <c r="P850" s="142"/>
      <c r="Q850" s="142"/>
      <c r="R850" s="143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3"/>
      <c r="AC850" s="142"/>
      <c r="AD850" s="143"/>
      <c r="AE850" s="142"/>
      <c r="AF850" s="143"/>
    </row>
    <row r="851" spans="1:32" ht="15.75" customHeight="1" x14ac:dyDescent="0.2">
      <c r="A851" s="135"/>
      <c r="B851" s="155"/>
      <c r="C851" s="135"/>
      <c r="D851" s="136"/>
      <c r="E851" s="136"/>
      <c r="F851" s="182"/>
      <c r="G851" s="163"/>
      <c r="H851" s="138"/>
      <c r="I851" s="138"/>
      <c r="J851" s="139"/>
      <c r="K851" s="164"/>
      <c r="L851" s="240"/>
      <c r="M851" s="241"/>
      <c r="N851" s="136"/>
      <c r="O851" s="139"/>
      <c r="P851" s="142"/>
      <c r="Q851" s="142"/>
      <c r="R851" s="143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3"/>
      <c r="AC851" s="142"/>
      <c r="AD851" s="143"/>
      <c r="AE851" s="142"/>
      <c r="AF851" s="143"/>
    </row>
    <row r="852" spans="1:32" ht="15.75" customHeight="1" x14ac:dyDescent="0.2">
      <c r="A852" s="135"/>
      <c r="B852" s="155"/>
      <c r="C852" s="135"/>
      <c r="D852" s="136"/>
      <c r="E852" s="136"/>
      <c r="F852" s="182"/>
      <c r="G852" s="163"/>
      <c r="H852" s="138"/>
      <c r="I852" s="138"/>
      <c r="J852" s="139"/>
      <c r="K852" s="164"/>
      <c r="L852" s="240"/>
      <c r="M852" s="241"/>
      <c r="N852" s="136"/>
      <c r="O852" s="139"/>
      <c r="P852" s="142"/>
      <c r="Q852" s="142"/>
      <c r="R852" s="143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3"/>
      <c r="AC852" s="142"/>
      <c r="AD852" s="143"/>
      <c r="AE852" s="142"/>
      <c r="AF852" s="143"/>
    </row>
    <row r="853" spans="1:32" ht="15.75" customHeight="1" x14ac:dyDescent="0.2">
      <c r="A853" s="135"/>
      <c r="B853" s="155"/>
      <c r="C853" s="135"/>
      <c r="D853" s="136"/>
      <c r="E853" s="136"/>
      <c r="F853" s="182"/>
      <c r="G853" s="163"/>
      <c r="H853" s="138"/>
      <c r="I853" s="138"/>
      <c r="J853" s="139"/>
      <c r="K853" s="164"/>
      <c r="L853" s="240"/>
      <c r="M853" s="241"/>
      <c r="N853" s="136"/>
      <c r="O853" s="139"/>
      <c r="P853" s="142"/>
      <c r="Q853" s="142"/>
      <c r="R853" s="143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3"/>
      <c r="AC853" s="142"/>
      <c r="AD853" s="143"/>
      <c r="AE853" s="142"/>
      <c r="AF853" s="143"/>
    </row>
    <row r="854" spans="1:32" ht="15.75" customHeight="1" x14ac:dyDescent="0.2">
      <c r="A854" s="135"/>
      <c r="B854" s="155"/>
      <c r="C854" s="135"/>
      <c r="D854" s="136"/>
      <c r="E854" s="136"/>
      <c r="F854" s="182"/>
      <c r="G854" s="163"/>
      <c r="H854" s="138"/>
      <c r="I854" s="138"/>
      <c r="J854" s="139"/>
      <c r="K854" s="164"/>
      <c r="L854" s="240"/>
      <c r="M854" s="241"/>
      <c r="N854" s="136"/>
      <c r="O854" s="139"/>
      <c r="P854" s="142"/>
      <c r="Q854" s="142"/>
      <c r="R854" s="143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3"/>
      <c r="AC854" s="142"/>
      <c r="AD854" s="143"/>
      <c r="AE854" s="142"/>
      <c r="AF854" s="143"/>
    </row>
    <row r="855" spans="1:32" ht="15.75" customHeight="1" x14ac:dyDescent="0.2">
      <c r="A855" s="135"/>
      <c r="B855" s="155"/>
      <c r="C855" s="135"/>
      <c r="D855" s="136"/>
      <c r="E855" s="136"/>
      <c r="F855" s="182"/>
      <c r="G855" s="163"/>
      <c r="H855" s="138"/>
      <c r="I855" s="138"/>
      <c r="J855" s="139"/>
      <c r="K855" s="164"/>
      <c r="L855" s="240"/>
      <c r="M855" s="241"/>
      <c r="N855" s="136"/>
      <c r="O855" s="139"/>
      <c r="P855" s="142"/>
      <c r="Q855" s="142"/>
      <c r="R855" s="143"/>
      <c r="S855" s="142"/>
      <c r="T855" s="142"/>
      <c r="U855" s="142"/>
      <c r="V855" s="142"/>
      <c r="W855" s="142"/>
      <c r="X855" s="142"/>
      <c r="Y855" s="142"/>
      <c r="Z855" s="142"/>
      <c r="AA855" s="142"/>
      <c r="AB855" s="143"/>
      <c r="AC855" s="142"/>
      <c r="AD855" s="143"/>
      <c r="AE855" s="142"/>
      <c r="AF855" s="143"/>
    </row>
    <row r="856" spans="1:32" ht="15.75" customHeight="1" x14ac:dyDescent="0.2">
      <c r="A856" s="135"/>
      <c r="B856" s="155"/>
      <c r="C856" s="135"/>
      <c r="D856" s="136"/>
      <c r="E856" s="136"/>
      <c r="F856" s="182"/>
      <c r="G856" s="163"/>
      <c r="H856" s="138"/>
      <c r="I856" s="138"/>
      <c r="J856" s="139"/>
      <c r="K856" s="164"/>
      <c r="L856" s="240"/>
      <c r="M856" s="241"/>
      <c r="N856" s="136"/>
      <c r="O856" s="139"/>
      <c r="P856" s="142"/>
      <c r="Q856" s="142"/>
      <c r="R856" s="143"/>
      <c r="S856" s="142"/>
      <c r="T856" s="142"/>
      <c r="U856" s="142"/>
      <c r="V856" s="142"/>
      <c r="W856" s="142"/>
      <c r="X856" s="142"/>
      <c r="Y856" s="142"/>
      <c r="Z856" s="142"/>
      <c r="AA856" s="142"/>
      <c r="AB856" s="143"/>
      <c r="AC856" s="142"/>
      <c r="AD856" s="143"/>
      <c r="AE856" s="142"/>
      <c r="AF856" s="143"/>
    </row>
    <row r="857" spans="1:32" ht="15.75" customHeight="1" x14ac:dyDescent="0.2">
      <c r="A857" s="135"/>
      <c r="B857" s="155"/>
      <c r="C857" s="135"/>
      <c r="D857" s="136"/>
      <c r="E857" s="136"/>
      <c r="F857" s="182"/>
      <c r="G857" s="163"/>
      <c r="H857" s="138"/>
      <c r="I857" s="138"/>
      <c r="J857" s="139"/>
      <c r="K857" s="164"/>
      <c r="L857" s="240"/>
      <c r="M857" s="241"/>
      <c r="N857" s="136"/>
      <c r="O857" s="139"/>
      <c r="P857" s="142"/>
      <c r="Q857" s="142"/>
      <c r="R857" s="143"/>
      <c r="S857" s="142"/>
      <c r="T857" s="142"/>
      <c r="U857" s="142"/>
      <c r="V857" s="142"/>
      <c r="W857" s="142"/>
      <c r="X857" s="142"/>
      <c r="Y857" s="142"/>
      <c r="Z857" s="142"/>
      <c r="AA857" s="142"/>
      <c r="AB857" s="143"/>
      <c r="AC857" s="142"/>
      <c r="AD857" s="143"/>
      <c r="AE857" s="142"/>
      <c r="AF857" s="143"/>
    </row>
    <row r="858" spans="1:32" ht="15.75" customHeight="1" x14ac:dyDescent="0.2">
      <c r="A858" s="135"/>
      <c r="B858" s="155"/>
      <c r="C858" s="135"/>
      <c r="D858" s="136"/>
      <c r="E858" s="136"/>
      <c r="F858" s="182"/>
      <c r="G858" s="163"/>
      <c r="H858" s="138"/>
      <c r="I858" s="138"/>
      <c r="J858" s="139"/>
      <c r="K858" s="164"/>
      <c r="L858" s="240"/>
      <c r="M858" s="241"/>
      <c r="N858" s="136"/>
      <c r="O858" s="139"/>
      <c r="P858" s="142"/>
      <c r="Q858" s="142"/>
      <c r="R858" s="143"/>
      <c r="S858" s="142"/>
      <c r="T858" s="142"/>
      <c r="U858" s="142"/>
      <c r="V858" s="142"/>
      <c r="W858" s="142"/>
      <c r="X858" s="142"/>
      <c r="Y858" s="142"/>
      <c r="Z858" s="142"/>
      <c r="AA858" s="142"/>
      <c r="AB858" s="143"/>
      <c r="AC858" s="142"/>
      <c r="AD858" s="143"/>
      <c r="AE858" s="142"/>
      <c r="AF858" s="143"/>
    </row>
    <row r="859" spans="1:32" ht="15.75" customHeight="1" x14ac:dyDescent="0.2">
      <c r="A859" s="135"/>
      <c r="B859" s="155"/>
      <c r="C859" s="135"/>
      <c r="D859" s="136"/>
      <c r="E859" s="136"/>
      <c r="F859" s="182"/>
      <c r="G859" s="163"/>
      <c r="H859" s="138"/>
      <c r="I859" s="138"/>
      <c r="J859" s="139"/>
      <c r="K859" s="164"/>
      <c r="L859" s="240"/>
      <c r="M859" s="241"/>
      <c r="N859" s="136"/>
      <c r="O859" s="139"/>
      <c r="P859" s="142"/>
      <c r="Q859" s="142"/>
      <c r="R859" s="143"/>
      <c r="S859" s="142"/>
      <c r="T859" s="142"/>
      <c r="U859" s="142"/>
      <c r="V859" s="142"/>
      <c r="W859" s="142"/>
      <c r="X859" s="142"/>
      <c r="Y859" s="142"/>
      <c r="Z859" s="142"/>
      <c r="AA859" s="142"/>
      <c r="AB859" s="143"/>
      <c r="AC859" s="142"/>
      <c r="AD859" s="143"/>
      <c r="AE859" s="142"/>
      <c r="AF859" s="143"/>
    </row>
    <row r="860" spans="1:32" ht="15.75" customHeight="1" x14ac:dyDescent="0.2">
      <c r="A860" s="135"/>
      <c r="B860" s="155"/>
      <c r="C860" s="135"/>
      <c r="D860" s="136"/>
      <c r="E860" s="136"/>
      <c r="F860" s="182"/>
      <c r="G860" s="163"/>
      <c r="H860" s="138"/>
      <c r="I860" s="138"/>
      <c r="J860" s="139"/>
      <c r="K860" s="164"/>
      <c r="L860" s="240"/>
      <c r="M860" s="241"/>
      <c r="N860" s="136"/>
      <c r="O860" s="139"/>
      <c r="P860" s="142"/>
      <c r="Q860" s="142"/>
      <c r="R860" s="143"/>
      <c r="S860" s="142"/>
      <c r="T860" s="142"/>
      <c r="U860" s="142"/>
      <c r="V860" s="142"/>
      <c r="W860" s="142"/>
      <c r="X860" s="142"/>
      <c r="Y860" s="142"/>
      <c r="Z860" s="142"/>
      <c r="AA860" s="142"/>
      <c r="AB860" s="143"/>
      <c r="AC860" s="142"/>
      <c r="AD860" s="143"/>
      <c r="AE860" s="142"/>
      <c r="AF860" s="143"/>
    </row>
    <row r="861" spans="1:32" ht="15.75" customHeight="1" x14ac:dyDescent="0.2">
      <c r="A861" s="135"/>
      <c r="B861" s="155"/>
      <c r="C861" s="135"/>
      <c r="D861" s="136"/>
      <c r="E861" s="136"/>
      <c r="F861" s="182"/>
      <c r="G861" s="163"/>
      <c r="H861" s="138"/>
      <c r="I861" s="138"/>
      <c r="J861" s="139"/>
      <c r="K861" s="164"/>
      <c r="L861" s="240"/>
      <c r="M861" s="241"/>
      <c r="N861" s="136"/>
      <c r="O861" s="139"/>
      <c r="P861" s="142"/>
      <c r="Q861" s="142"/>
      <c r="R861" s="143"/>
      <c r="S861" s="142"/>
      <c r="T861" s="142"/>
      <c r="U861" s="142"/>
      <c r="V861" s="142"/>
      <c r="W861" s="142"/>
      <c r="X861" s="142"/>
      <c r="Y861" s="142"/>
      <c r="Z861" s="142"/>
      <c r="AA861" s="142"/>
      <c r="AB861" s="143"/>
      <c r="AC861" s="142"/>
      <c r="AD861" s="143"/>
      <c r="AE861" s="142"/>
      <c r="AF861" s="143"/>
    </row>
    <row r="862" spans="1:32" ht="15.75" customHeight="1" x14ac:dyDescent="0.2">
      <c r="A862" s="135"/>
      <c r="B862" s="155"/>
      <c r="C862" s="135"/>
      <c r="D862" s="136"/>
      <c r="E862" s="136"/>
      <c r="F862" s="182"/>
      <c r="G862" s="163"/>
      <c r="H862" s="138"/>
      <c r="I862" s="138"/>
      <c r="J862" s="139"/>
      <c r="K862" s="164"/>
      <c r="L862" s="240"/>
      <c r="M862" s="241"/>
      <c r="N862" s="136"/>
      <c r="O862" s="139"/>
      <c r="P862" s="142"/>
      <c r="Q862" s="142"/>
      <c r="R862" s="143"/>
      <c r="S862" s="142"/>
      <c r="T862" s="142"/>
      <c r="U862" s="142"/>
      <c r="V862" s="142"/>
      <c r="W862" s="142"/>
      <c r="X862" s="142"/>
      <c r="Y862" s="142"/>
      <c r="Z862" s="142"/>
      <c r="AA862" s="142"/>
      <c r="AB862" s="143"/>
      <c r="AC862" s="142"/>
      <c r="AD862" s="143"/>
      <c r="AE862" s="142"/>
      <c r="AF862" s="143"/>
    </row>
    <row r="863" spans="1:32" ht="15.75" customHeight="1" x14ac:dyDescent="0.2">
      <c r="A863" s="135"/>
      <c r="B863" s="155"/>
      <c r="C863" s="135"/>
      <c r="D863" s="136"/>
      <c r="E863" s="136"/>
      <c r="F863" s="182"/>
      <c r="G863" s="163"/>
      <c r="H863" s="138"/>
      <c r="I863" s="138"/>
      <c r="J863" s="139"/>
      <c r="K863" s="164"/>
      <c r="L863" s="240"/>
      <c r="M863" s="241"/>
      <c r="N863" s="136"/>
      <c r="O863" s="139"/>
      <c r="P863" s="142"/>
      <c r="Q863" s="142"/>
      <c r="R863" s="143"/>
      <c r="S863" s="142"/>
      <c r="T863" s="142"/>
      <c r="U863" s="142"/>
      <c r="V863" s="142"/>
      <c r="W863" s="142"/>
      <c r="X863" s="142"/>
      <c r="Y863" s="142"/>
      <c r="Z863" s="142"/>
      <c r="AA863" s="142"/>
      <c r="AB863" s="143"/>
      <c r="AC863" s="142"/>
      <c r="AD863" s="143"/>
      <c r="AE863" s="142"/>
      <c r="AF863" s="143"/>
    </row>
    <row r="864" spans="1:32" ht="15.75" customHeight="1" x14ac:dyDescent="0.2">
      <c r="A864" s="135"/>
      <c r="B864" s="155"/>
      <c r="C864" s="135"/>
      <c r="D864" s="136"/>
      <c r="E864" s="136"/>
      <c r="F864" s="182"/>
      <c r="G864" s="163"/>
      <c r="H864" s="138"/>
      <c r="I864" s="138"/>
      <c r="J864" s="139"/>
      <c r="K864" s="164"/>
      <c r="L864" s="240"/>
      <c r="M864" s="241"/>
      <c r="N864" s="136"/>
      <c r="O864" s="139"/>
      <c r="P864" s="142"/>
      <c r="Q864" s="142"/>
      <c r="R864" s="143"/>
      <c r="S864" s="142"/>
      <c r="T864" s="142"/>
      <c r="U864" s="142"/>
      <c r="V864" s="142"/>
      <c r="W864" s="142"/>
      <c r="X864" s="142"/>
      <c r="Y864" s="142"/>
      <c r="Z864" s="142"/>
      <c r="AA864" s="142"/>
      <c r="AB864" s="143"/>
      <c r="AC864" s="142"/>
      <c r="AD864" s="143"/>
      <c r="AE864" s="142"/>
      <c r="AF864" s="143"/>
    </row>
    <row r="865" spans="1:32" ht="15.75" customHeight="1" x14ac:dyDescent="0.2">
      <c r="A865" s="135"/>
      <c r="B865" s="155"/>
      <c r="C865" s="135"/>
      <c r="D865" s="136"/>
      <c r="E865" s="136"/>
      <c r="F865" s="182"/>
      <c r="G865" s="163"/>
      <c r="H865" s="138"/>
      <c r="I865" s="138"/>
      <c r="J865" s="139"/>
      <c r="K865" s="164"/>
      <c r="L865" s="240"/>
      <c r="M865" s="241"/>
      <c r="N865" s="136"/>
      <c r="O865" s="139"/>
      <c r="P865" s="142"/>
      <c r="Q865" s="142"/>
      <c r="R865" s="143"/>
      <c r="S865" s="142"/>
      <c r="T865" s="142"/>
      <c r="U865" s="142"/>
      <c r="V865" s="142"/>
      <c r="W865" s="142"/>
      <c r="X865" s="142"/>
      <c r="Y865" s="142"/>
      <c r="Z865" s="142"/>
      <c r="AA865" s="142"/>
      <c r="AB865" s="143"/>
      <c r="AC865" s="142"/>
      <c r="AD865" s="143"/>
      <c r="AE865" s="142"/>
      <c r="AF865" s="143"/>
    </row>
    <row r="866" spans="1:32" ht="15.75" customHeight="1" x14ac:dyDescent="0.2">
      <c r="A866" s="135"/>
      <c r="B866" s="155"/>
      <c r="C866" s="135"/>
      <c r="D866" s="136"/>
      <c r="E866" s="136"/>
      <c r="F866" s="182"/>
      <c r="G866" s="163"/>
      <c r="H866" s="138"/>
      <c r="I866" s="138"/>
      <c r="J866" s="139"/>
      <c r="K866" s="164"/>
      <c r="L866" s="240"/>
      <c r="M866" s="241"/>
      <c r="N866" s="136"/>
      <c r="O866" s="139"/>
      <c r="P866" s="142"/>
      <c r="Q866" s="142"/>
      <c r="R866" s="143"/>
      <c r="S866" s="142"/>
      <c r="T866" s="142"/>
      <c r="U866" s="142"/>
      <c r="V866" s="142"/>
      <c r="W866" s="142"/>
      <c r="X866" s="142"/>
      <c r="Y866" s="142"/>
      <c r="Z866" s="142"/>
      <c r="AA866" s="142"/>
      <c r="AB866" s="143"/>
      <c r="AC866" s="142"/>
      <c r="AD866" s="143"/>
      <c r="AE866" s="142"/>
      <c r="AF866" s="143"/>
    </row>
    <row r="867" spans="1:32" ht="15.75" customHeight="1" x14ac:dyDescent="0.2">
      <c r="A867" s="135"/>
      <c r="B867" s="155"/>
      <c r="C867" s="135"/>
      <c r="D867" s="136"/>
      <c r="E867" s="136"/>
      <c r="F867" s="182"/>
      <c r="G867" s="163"/>
      <c r="H867" s="138"/>
      <c r="I867" s="138"/>
      <c r="J867" s="139"/>
      <c r="K867" s="164"/>
      <c r="L867" s="240"/>
      <c r="M867" s="241"/>
      <c r="N867" s="136"/>
      <c r="O867" s="139"/>
      <c r="P867" s="142"/>
      <c r="Q867" s="142"/>
      <c r="R867" s="143"/>
      <c r="S867" s="142"/>
      <c r="T867" s="142"/>
      <c r="U867" s="142"/>
      <c r="V867" s="142"/>
      <c r="W867" s="142"/>
      <c r="X867" s="142"/>
      <c r="Y867" s="142"/>
      <c r="Z867" s="142"/>
      <c r="AA867" s="142"/>
      <c r="AB867" s="143"/>
      <c r="AC867" s="142"/>
      <c r="AD867" s="143"/>
      <c r="AE867" s="142"/>
      <c r="AF867" s="143"/>
    </row>
    <row r="868" spans="1:32" ht="15.75" customHeight="1" x14ac:dyDescent="0.2">
      <c r="A868" s="135"/>
      <c r="B868" s="155"/>
      <c r="C868" s="135"/>
      <c r="D868" s="136"/>
      <c r="E868" s="136"/>
      <c r="F868" s="182"/>
      <c r="G868" s="163"/>
      <c r="H868" s="138"/>
      <c r="I868" s="138"/>
      <c r="J868" s="139"/>
      <c r="K868" s="164"/>
      <c r="L868" s="240"/>
      <c r="M868" s="241"/>
      <c r="N868" s="136"/>
      <c r="O868" s="139"/>
      <c r="P868" s="142"/>
      <c r="Q868" s="142"/>
      <c r="R868" s="143"/>
      <c r="S868" s="142"/>
      <c r="T868" s="142"/>
      <c r="U868" s="142"/>
      <c r="V868" s="142"/>
      <c r="W868" s="142"/>
      <c r="X868" s="142"/>
      <c r="Y868" s="142"/>
      <c r="Z868" s="142"/>
      <c r="AA868" s="142"/>
      <c r="AB868" s="143"/>
      <c r="AC868" s="142"/>
      <c r="AD868" s="143"/>
      <c r="AE868" s="142"/>
      <c r="AF868" s="143"/>
    </row>
    <row r="869" spans="1:32" ht="15.75" customHeight="1" x14ac:dyDescent="0.2">
      <c r="A869" s="135"/>
      <c r="B869" s="155"/>
      <c r="C869" s="135"/>
      <c r="D869" s="136"/>
      <c r="E869" s="136"/>
      <c r="F869" s="182"/>
      <c r="G869" s="163"/>
      <c r="H869" s="138"/>
      <c r="I869" s="138"/>
      <c r="J869" s="139"/>
      <c r="K869" s="164"/>
      <c r="L869" s="240"/>
      <c r="M869" s="241"/>
      <c r="N869" s="136"/>
      <c r="O869" s="139"/>
      <c r="P869" s="142"/>
      <c r="Q869" s="142"/>
      <c r="R869" s="143"/>
      <c r="S869" s="142"/>
      <c r="T869" s="142"/>
      <c r="U869" s="142"/>
      <c r="V869" s="142"/>
      <c r="W869" s="142"/>
      <c r="X869" s="142"/>
      <c r="Y869" s="142"/>
      <c r="Z869" s="142"/>
      <c r="AA869" s="142"/>
      <c r="AB869" s="143"/>
      <c r="AC869" s="142"/>
      <c r="AD869" s="143"/>
      <c r="AE869" s="142"/>
      <c r="AF869" s="143"/>
    </row>
    <row r="870" spans="1:32" ht="15.75" customHeight="1" x14ac:dyDescent="0.2">
      <c r="A870" s="135"/>
      <c r="B870" s="155"/>
      <c r="C870" s="135"/>
      <c r="D870" s="136"/>
      <c r="E870" s="136"/>
      <c r="F870" s="182"/>
      <c r="G870" s="163"/>
      <c r="H870" s="138"/>
      <c r="I870" s="138"/>
      <c r="J870" s="139"/>
      <c r="K870" s="164"/>
      <c r="L870" s="240"/>
      <c r="M870" s="241"/>
      <c r="N870" s="136"/>
      <c r="O870" s="139"/>
      <c r="P870" s="142"/>
      <c r="Q870" s="142"/>
      <c r="R870" s="143"/>
      <c r="S870" s="142"/>
      <c r="T870" s="142"/>
      <c r="U870" s="142"/>
      <c r="V870" s="142"/>
      <c r="W870" s="142"/>
      <c r="X870" s="142"/>
      <c r="Y870" s="142"/>
      <c r="Z870" s="142"/>
      <c r="AA870" s="142"/>
      <c r="AB870" s="143"/>
      <c r="AC870" s="142"/>
      <c r="AD870" s="143"/>
      <c r="AE870" s="142"/>
      <c r="AF870" s="143"/>
    </row>
    <row r="871" spans="1:32" ht="15.75" customHeight="1" x14ac:dyDescent="0.2">
      <c r="A871" s="135"/>
      <c r="B871" s="155"/>
      <c r="C871" s="135"/>
      <c r="D871" s="136"/>
      <c r="E871" s="136"/>
      <c r="F871" s="182"/>
      <c r="G871" s="163"/>
      <c r="H871" s="138"/>
      <c r="I871" s="138"/>
      <c r="J871" s="139"/>
      <c r="K871" s="164"/>
      <c r="L871" s="240"/>
      <c r="M871" s="241"/>
      <c r="N871" s="136"/>
      <c r="O871" s="139"/>
      <c r="P871" s="142"/>
      <c r="Q871" s="142"/>
      <c r="R871" s="143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3"/>
      <c r="AC871" s="142"/>
      <c r="AD871" s="143"/>
      <c r="AE871" s="142"/>
      <c r="AF871" s="143"/>
    </row>
    <row r="872" spans="1:32" ht="15.75" customHeight="1" x14ac:dyDescent="0.2">
      <c r="A872" s="135"/>
      <c r="B872" s="155"/>
      <c r="C872" s="135"/>
      <c r="D872" s="136"/>
      <c r="E872" s="136"/>
      <c r="F872" s="182"/>
      <c r="G872" s="163"/>
      <c r="H872" s="138"/>
      <c r="I872" s="138"/>
      <c r="J872" s="139"/>
      <c r="K872" s="164"/>
      <c r="L872" s="240"/>
      <c r="M872" s="241"/>
      <c r="N872" s="136"/>
      <c r="O872" s="139"/>
      <c r="P872" s="142"/>
      <c r="Q872" s="142"/>
      <c r="R872" s="143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3"/>
      <c r="AC872" s="142"/>
      <c r="AD872" s="143"/>
      <c r="AE872" s="142"/>
      <c r="AF872" s="143"/>
    </row>
    <row r="873" spans="1:32" ht="15.75" customHeight="1" x14ac:dyDescent="0.2">
      <c r="A873" s="135"/>
      <c r="B873" s="155"/>
      <c r="C873" s="135"/>
      <c r="D873" s="136"/>
      <c r="E873" s="136"/>
      <c r="F873" s="182"/>
      <c r="G873" s="163"/>
      <c r="H873" s="138"/>
      <c r="I873" s="138"/>
      <c r="J873" s="139"/>
      <c r="K873" s="164"/>
      <c r="L873" s="240"/>
      <c r="M873" s="241"/>
      <c r="N873" s="136"/>
      <c r="O873" s="139"/>
      <c r="P873" s="142"/>
      <c r="Q873" s="142"/>
      <c r="R873" s="143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3"/>
      <c r="AC873" s="142"/>
      <c r="AD873" s="143"/>
      <c r="AE873" s="142"/>
      <c r="AF873" s="143"/>
    </row>
    <row r="874" spans="1:32" ht="15.75" customHeight="1" x14ac:dyDescent="0.2">
      <c r="A874" s="135"/>
      <c r="B874" s="155"/>
      <c r="C874" s="135"/>
      <c r="D874" s="136"/>
      <c r="E874" s="136"/>
      <c r="F874" s="182"/>
      <c r="G874" s="163"/>
      <c r="H874" s="138"/>
      <c r="I874" s="138"/>
      <c r="J874" s="139"/>
      <c r="K874" s="164"/>
      <c r="L874" s="240"/>
      <c r="M874" s="241"/>
      <c r="N874" s="136"/>
      <c r="O874" s="139"/>
      <c r="P874" s="142"/>
      <c r="Q874" s="142"/>
      <c r="R874" s="143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3"/>
      <c r="AC874" s="142"/>
      <c r="AD874" s="143"/>
      <c r="AE874" s="142"/>
      <c r="AF874" s="143"/>
    </row>
    <row r="875" spans="1:32" ht="15.75" customHeight="1" x14ac:dyDescent="0.2">
      <c r="A875" s="135"/>
      <c r="B875" s="155"/>
      <c r="C875" s="135"/>
      <c r="D875" s="136"/>
      <c r="E875" s="136"/>
      <c r="F875" s="182"/>
      <c r="G875" s="163"/>
      <c r="H875" s="138"/>
      <c r="I875" s="138"/>
      <c r="J875" s="139"/>
      <c r="K875" s="164"/>
      <c r="L875" s="240"/>
      <c r="M875" s="241"/>
      <c r="N875" s="136"/>
      <c r="O875" s="139"/>
      <c r="P875" s="142"/>
      <c r="Q875" s="142"/>
      <c r="R875" s="143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3"/>
      <c r="AC875" s="142"/>
      <c r="AD875" s="143"/>
      <c r="AE875" s="142"/>
      <c r="AF875" s="143"/>
    </row>
    <row r="876" spans="1:32" ht="15.75" customHeight="1" x14ac:dyDescent="0.2">
      <c r="A876" s="135"/>
      <c r="B876" s="155"/>
      <c r="C876" s="135"/>
      <c r="D876" s="136"/>
      <c r="E876" s="136"/>
      <c r="F876" s="182"/>
      <c r="G876" s="163"/>
      <c r="H876" s="138"/>
      <c r="I876" s="138"/>
      <c r="J876" s="139"/>
      <c r="K876" s="164"/>
      <c r="L876" s="240"/>
      <c r="M876" s="241"/>
      <c r="N876" s="136"/>
      <c r="O876" s="139"/>
      <c r="P876" s="142"/>
      <c r="Q876" s="142"/>
      <c r="R876" s="143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3"/>
      <c r="AC876" s="142"/>
      <c r="AD876" s="143"/>
      <c r="AE876" s="142"/>
      <c r="AF876" s="143"/>
    </row>
    <row r="877" spans="1:32" ht="15.75" customHeight="1" x14ac:dyDescent="0.2">
      <c r="A877" s="135"/>
      <c r="B877" s="155"/>
      <c r="C877" s="135"/>
      <c r="D877" s="136"/>
      <c r="E877" s="136"/>
      <c r="F877" s="182"/>
      <c r="G877" s="163"/>
      <c r="H877" s="138"/>
      <c r="I877" s="138"/>
      <c r="J877" s="139"/>
      <c r="K877" s="164"/>
      <c r="L877" s="240"/>
      <c r="M877" s="241"/>
      <c r="N877" s="136"/>
      <c r="O877" s="139"/>
      <c r="P877" s="142"/>
      <c r="Q877" s="142"/>
      <c r="R877" s="143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3"/>
      <c r="AC877" s="142"/>
      <c r="AD877" s="143"/>
      <c r="AE877" s="142"/>
      <c r="AF877" s="143"/>
    </row>
    <row r="878" spans="1:32" ht="15.75" customHeight="1" x14ac:dyDescent="0.2">
      <c r="A878" s="135"/>
      <c r="B878" s="155"/>
      <c r="C878" s="135"/>
      <c r="D878" s="136"/>
      <c r="E878" s="136"/>
      <c r="F878" s="182"/>
      <c r="G878" s="163"/>
      <c r="H878" s="138"/>
      <c r="I878" s="138"/>
      <c r="J878" s="139"/>
      <c r="K878" s="164"/>
      <c r="L878" s="240"/>
      <c r="M878" s="241"/>
      <c r="N878" s="136"/>
      <c r="O878" s="139"/>
      <c r="P878" s="142"/>
      <c r="Q878" s="142"/>
      <c r="R878" s="143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3"/>
      <c r="AC878" s="142"/>
      <c r="AD878" s="143"/>
      <c r="AE878" s="142"/>
      <c r="AF878" s="143"/>
    </row>
    <row r="879" spans="1:32" ht="15.75" customHeight="1" x14ac:dyDescent="0.2">
      <c r="A879" s="135"/>
      <c r="B879" s="155"/>
      <c r="C879" s="135"/>
      <c r="D879" s="136"/>
      <c r="E879" s="136"/>
      <c r="F879" s="182"/>
      <c r="G879" s="163"/>
      <c r="H879" s="138"/>
      <c r="I879" s="138"/>
      <c r="J879" s="139"/>
      <c r="K879" s="164"/>
      <c r="L879" s="240"/>
      <c r="M879" s="241"/>
      <c r="N879" s="136"/>
      <c r="O879" s="139"/>
      <c r="P879" s="142"/>
      <c r="Q879" s="142"/>
      <c r="R879" s="143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3"/>
      <c r="AC879" s="142"/>
      <c r="AD879" s="143"/>
      <c r="AE879" s="142"/>
      <c r="AF879" s="143"/>
    </row>
    <row r="880" spans="1:32" ht="15.75" customHeight="1" x14ac:dyDescent="0.2">
      <c r="A880" s="135"/>
      <c r="B880" s="155"/>
      <c r="C880" s="135"/>
      <c r="D880" s="136"/>
      <c r="E880" s="136"/>
      <c r="F880" s="182"/>
      <c r="G880" s="163"/>
      <c r="H880" s="138"/>
      <c r="I880" s="138"/>
      <c r="J880" s="139"/>
      <c r="K880" s="164"/>
      <c r="L880" s="240"/>
      <c r="M880" s="241"/>
      <c r="N880" s="136"/>
      <c r="O880" s="139"/>
      <c r="P880" s="142"/>
      <c r="Q880" s="142"/>
      <c r="R880" s="143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3"/>
      <c r="AC880" s="142"/>
      <c r="AD880" s="143"/>
      <c r="AE880" s="142"/>
      <c r="AF880" s="143"/>
    </row>
    <row r="881" spans="1:32" ht="15.75" customHeight="1" x14ac:dyDescent="0.2">
      <c r="A881" s="135"/>
      <c r="B881" s="155"/>
      <c r="C881" s="135"/>
      <c r="D881" s="136"/>
      <c r="E881" s="136"/>
      <c r="F881" s="182"/>
      <c r="G881" s="163"/>
      <c r="H881" s="138"/>
      <c r="I881" s="138"/>
      <c r="J881" s="139"/>
      <c r="K881" s="164"/>
      <c r="L881" s="240"/>
      <c r="M881" s="241"/>
      <c r="N881" s="136"/>
      <c r="O881" s="139"/>
      <c r="P881" s="142"/>
      <c r="Q881" s="142"/>
      <c r="R881" s="143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3"/>
      <c r="AC881" s="142"/>
      <c r="AD881" s="143"/>
      <c r="AE881" s="142"/>
      <c r="AF881" s="143"/>
    </row>
    <row r="882" spans="1:32" ht="15.75" customHeight="1" x14ac:dyDescent="0.2">
      <c r="A882" s="135"/>
      <c r="B882" s="155"/>
      <c r="C882" s="135"/>
      <c r="D882" s="136"/>
      <c r="E882" s="136"/>
      <c r="F882" s="182"/>
      <c r="G882" s="163"/>
      <c r="H882" s="138"/>
      <c r="I882" s="138"/>
      <c r="J882" s="139"/>
      <c r="K882" s="164"/>
      <c r="L882" s="240"/>
      <c r="M882" s="241"/>
      <c r="N882" s="136"/>
      <c r="O882" s="139"/>
      <c r="P882" s="142"/>
      <c r="Q882" s="142"/>
      <c r="R882" s="143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3"/>
      <c r="AC882" s="142"/>
      <c r="AD882" s="143"/>
      <c r="AE882" s="142"/>
      <c r="AF882" s="143"/>
    </row>
    <row r="883" spans="1:32" ht="15.75" customHeight="1" x14ac:dyDescent="0.2">
      <c r="A883" s="135"/>
      <c r="B883" s="155"/>
      <c r="C883" s="135"/>
      <c r="D883" s="136"/>
      <c r="E883" s="136"/>
      <c r="F883" s="182"/>
      <c r="G883" s="163"/>
      <c r="H883" s="138"/>
      <c r="I883" s="138"/>
      <c r="J883" s="139"/>
      <c r="K883" s="164"/>
      <c r="L883" s="240"/>
      <c r="M883" s="241"/>
      <c r="N883" s="136"/>
      <c r="O883" s="139"/>
      <c r="P883" s="142"/>
      <c r="Q883" s="142"/>
      <c r="R883" s="143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3"/>
      <c r="AC883" s="142"/>
      <c r="AD883" s="143"/>
      <c r="AE883" s="142"/>
      <c r="AF883" s="143"/>
    </row>
    <row r="884" spans="1:32" ht="15.75" customHeight="1" x14ac:dyDescent="0.2">
      <c r="A884" s="135"/>
      <c r="B884" s="155"/>
      <c r="C884" s="135"/>
      <c r="D884" s="136"/>
      <c r="E884" s="136"/>
      <c r="F884" s="182"/>
      <c r="G884" s="163"/>
      <c r="H884" s="138"/>
      <c r="I884" s="138"/>
      <c r="J884" s="139"/>
      <c r="K884" s="164"/>
      <c r="L884" s="240"/>
      <c r="M884" s="241"/>
      <c r="N884" s="136"/>
      <c r="O884" s="139"/>
      <c r="P884" s="142"/>
      <c r="Q884" s="142"/>
      <c r="R884" s="143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3"/>
      <c r="AC884" s="142"/>
      <c r="AD884" s="143"/>
      <c r="AE884" s="142"/>
      <c r="AF884" s="143"/>
    </row>
    <row r="885" spans="1:32" ht="15.75" customHeight="1" x14ac:dyDescent="0.2">
      <c r="A885" s="135"/>
      <c r="B885" s="155"/>
      <c r="C885" s="135"/>
      <c r="D885" s="136"/>
      <c r="E885" s="136"/>
      <c r="F885" s="182"/>
      <c r="G885" s="163"/>
      <c r="H885" s="138"/>
      <c r="I885" s="138"/>
      <c r="J885" s="139"/>
      <c r="K885" s="164"/>
      <c r="L885" s="240"/>
      <c r="M885" s="241"/>
      <c r="N885" s="136"/>
      <c r="O885" s="139"/>
      <c r="P885" s="142"/>
      <c r="Q885" s="142"/>
      <c r="R885" s="143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3"/>
      <c r="AC885" s="142"/>
      <c r="AD885" s="143"/>
      <c r="AE885" s="142"/>
      <c r="AF885" s="143"/>
    </row>
    <row r="886" spans="1:32" ht="15.75" customHeight="1" x14ac:dyDescent="0.2">
      <c r="A886" s="135"/>
      <c r="B886" s="155"/>
      <c r="C886" s="135"/>
      <c r="D886" s="136"/>
      <c r="E886" s="136"/>
      <c r="F886" s="182"/>
      <c r="G886" s="163"/>
      <c r="H886" s="138"/>
      <c r="I886" s="138"/>
      <c r="J886" s="139"/>
      <c r="K886" s="164"/>
      <c r="L886" s="240"/>
      <c r="M886" s="241"/>
      <c r="N886" s="136"/>
      <c r="O886" s="139"/>
      <c r="P886" s="142"/>
      <c r="Q886" s="142"/>
      <c r="R886" s="143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3"/>
      <c r="AC886" s="142"/>
      <c r="AD886" s="143"/>
      <c r="AE886" s="142"/>
      <c r="AF886" s="143"/>
    </row>
    <row r="887" spans="1:32" ht="15.75" customHeight="1" x14ac:dyDescent="0.2">
      <c r="A887" s="135"/>
      <c r="B887" s="155"/>
      <c r="C887" s="135"/>
      <c r="D887" s="136"/>
      <c r="E887" s="136"/>
      <c r="F887" s="182"/>
      <c r="G887" s="163"/>
      <c r="H887" s="138"/>
      <c r="I887" s="138"/>
      <c r="J887" s="139"/>
      <c r="K887" s="164"/>
      <c r="L887" s="240"/>
      <c r="M887" s="241"/>
      <c r="N887" s="136"/>
      <c r="O887" s="139"/>
      <c r="P887" s="142"/>
      <c r="Q887" s="142"/>
      <c r="R887" s="143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3"/>
      <c r="AC887" s="142"/>
      <c r="AD887" s="143"/>
      <c r="AE887" s="142"/>
      <c r="AF887" s="143"/>
    </row>
    <row r="888" spans="1:32" ht="15.75" customHeight="1" x14ac:dyDescent="0.2">
      <c r="A888" s="135"/>
      <c r="B888" s="155"/>
      <c r="C888" s="135"/>
      <c r="D888" s="136"/>
      <c r="E888" s="136"/>
      <c r="F888" s="182"/>
      <c r="G888" s="163"/>
      <c r="H888" s="138"/>
      <c r="I888" s="138"/>
      <c r="J888" s="139"/>
      <c r="K888" s="164"/>
      <c r="L888" s="240"/>
      <c r="M888" s="241"/>
      <c r="N888" s="136"/>
      <c r="O888" s="139"/>
      <c r="P888" s="142"/>
      <c r="Q888" s="142"/>
      <c r="R888" s="143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3"/>
      <c r="AC888" s="142"/>
      <c r="AD888" s="143"/>
      <c r="AE888" s="142"/>
      <c r="AF888" s="143"/>
    </row>
    <row r="889" spans="1:32" ht="15.75" customHeight="1" x14ac:dyDescent="0.2">
      <c r="A889" s="135"/>
      <c r="B889" s="155"/>
      <c r="C889" s="135"/>
      <c r="D889" s="136"/>
      <c r="E889" s="136"/>
      <c r="F889" s="182"/>
      <c r="G889" s="163"/>
      <c r="H889" s="138"/>
      <c r="I889" s="138"/>
      <c r="J889" s="139"/>
      <c r="K889" s="164"/>
      <c r="L889" s="240"/>
      <c r="M889" s="241"/>
      <c r="N889" s="136"/>
      <c r="O889" s="139"/>
      <c r="P889" s="142"/>
      <c r="Q889" s="142"/>
      <c r="R889" s="143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3"/>
      <c r="AC889" s="142"/>
      <c r="AD889" s="143"/>
      <c r="AE889" s="142"/>
      <c r="AF889" s="143"/>
    </row>
    <row r="890" spans="1:32" ht="15.75" customHeight="1" x14ac:dyDescent="0.2">
      <c r="A890" s="135"/>
      <c r="B890" s="155"/>
      <c r="C890" s="135"/>
      <c r="D890" s="136"/>
      <c r="E890" s="136"/>
      <c r="F890" s="182"/>
      <c r="G890" s="163"/>
      <c r="H890" s="138"/>
      <c r="I890" s="138"/>
      <c r="J890" s="139"/>
      <c r="K890" s="164"/>
      <c r="L890" s="240"/>
      <c r="M890" s="241"/>
      <c r="N890" s="136"/>
      <c r="O890" s="139"/>
      <c r="P890" s="142"/>
      <c r="Q890" s="142"/>
      <c r="R890" s="143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3"/>
      <c r="AC890" s="142"/>
      <c r="AD890" s="143"/>
      <c r="AE890" s="142"/>
      <c r="AF890" s="143"/>
    </row>
    <row r="891" spans="1:32" ht="15.75" customHeight="1" x14ac:dyDescent="0.2">
      <c r="A891" s="135"/>
      <c r="B891" s="155"/>
      <c r="C891" s="135"/>
      <c r="D891" s="136"/>
      <c r="E891" s="136"/>
      <c r="F891" s="182"/>
      <c r="G891" s="163"/>
      <c r="H891" s="138"/>
      <c r="I891" s="138"/>
      <c r="J891" s="139"/>
      <c r="K891" s="164"/>
      <c r="L891" s="240"/>
      <c r="M891" s="241"/>
      <c r="N891" s="136"/>
      <c r="O891" s="139"/>
      <c r="P891" s="142"/>
      <c r="Q891" s="142"/>
      <c r="R891" s="143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3"/>
      <c r="AC891" s="142"/>
      <c r="AD891" s="143"/>
      <c r="AE891" s="142"/>
      <c r="AF891" s="143"/>
    </row>
    <row r="892" spans="1:32" ht="15.75" customHeight="1" x14ac:dyDescent="0.2">
      <c r="A892" s="135"/>
      <c r="B892" s="155"/>
      <c r="C892" s="135"/>
      <c r="D892" s="136"/>
      <c r="E892" s="136"/>
      <c r="F892" s="182"/>
      <c r="G892" s="163"/>
      <c r="H892" s="138"/>
      <c r="I892" s="138"/>
      <c r="J892" s="139"/>
      <c r="K892" s="164"/>
      <c r="L892" s="240"/>
      <c r="M892" s="241"/>
      <c r="N892" s="136"/>
      <c r="O892" s="139"/>
      <c r="P892" s="142"/>
      <c r="Q892" s="142"/>
      <c r="R892" s="143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3"/>
      <c r="AC892" s="142"/>
      <c r="AD892" s="143"/>
      <c r="AE892" s="142"/>
      <c r="AF892" s="143"/>
    </row>
    <row r="893" spans="1:32" ht="15.75" customHeight="1" x14ac:dyDescent="0.2">
      <c r="A893" s="135"/>
      <c r="B893" s="155"/>
      <c r="C893" s="135"/>
      <c r="D893" s="136"/>
      <c r="E893" s="136"/>
      <c r="F893" s="182"/>
      <c r="G893" s="163"/>
      <c r="H893" s="138"/>
      <c r="I893" s="138"/>
      <c r="J893" s="139"/>
      <c r="K893" s="164"/>
      <c r="L893" s="240"/>
      <c r="M893" s="241"/>
      <c r="N893" s="136"/>
      <c r="O893" s="139"/>
      <c r="P893" s="142"/>
      <c r="Q893" s="142"/>
      <c r="R893" s="143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3"/>
      <c r="AC893" s="142"/>
      <c r="AD893" s="143"/>
      <c r="AE893" s="142"/>
      <c r="AF893" s="143"/>
    </row>
    <row r="894" spans="1:32" ht="15.75" customHeight="1" x14ac:dyDescent="0.2">
      <c r="A894" s="135"/>
      <c r="B894" s="155"/>
      <c r="C894" s="135"/>
      <c r="D894" s="136"/>
      <c r="E894" s="136"/>
      <c r="F894" s="182"/>
      <c r="G894" s="163"/>
      <c r="H894" s="138"/>
      <c r="I894" s="138"/>
      <c r="J894" s="139"/>
      <c r="K894" s="164"/>
      <c r="L894" s="240"/>
      <c r="M894" s="241"/>
      <c r="N894" s="136"/>
      <c r="O894" s="139"/>
      <c r="P894" s="142"/>
      <c r="Q894" s="142"/>
      <c r="R894" s="143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3"/>
      <c r="AC894" s="142"/>
      <c r="AD894" s="143"/>
      <c r="AE894" s="142"/>
      <c r="AF894" s="143"/>
    </row>
    <row r="895" spans="1:32" ht="15.75" customHeight="1" x14ac:dyDescent="0.2">
      <c r="A895" s="135"/>
      <c r="B895" s="155"/>
      <c r="C895" s="135"/>
      <c r="D895" s="136"/>
      <c r="E895" s="136"/>
      <c r="F895" s="182"/>
      <c r="G895" s="163"/>
      <c r="H895" s="138"/>
      <c r="I895" s="138"/>
      <c r="J895" s="139"/>
      <c r="K895" s="164"/>
      <c r="L895" s="240"/>
      <c r="M895" s="241"/>
      <c r="N895" s="136"/>
      <c r="O895" s="139"/>
      <c r="P895" s="142"/>
      <c r="Q895" s="142"/>
      <c r="R895" s="143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3"/>
      <c r="AC895" s="142"/>
      <c r="AD895" s="143"/>
      <c r="AE895" s="142"/>
      <c r="AF895" s="143"/>
    </row>
    <row r="896" spans="1:32" ht="15.75" customHeight="1" x14ac:dyDescent="0.2">
      <c r="A896" s="135"/>
      <c r="B896" s="155"/>
      <c r="C896" s="135"/>
      <c r="D896" s="136"/>
      <c r="E896" s="136"/>
      <c r="F896" s="182"/>
      <c r="G896" s="163"/>
      <c r="H896" s="138"/>
      <c r="I896" s="138"/>
      <c r="J896" s="139"/>
      <c r="K896" s="164"/>
      <c r="L896" s="240"/>
      <c r="M896" s="241"/>
      <c r="N896" s="136"/>
      <c r="O896" s="139"/>
      <c r="P896" s="142"/>
      <c r="Q896" s="142"/>
      <c r="R896" s="143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3"/>
      <c r="AC896" s="142"/>
      <c r="AD896" s="143"/>
      <c r="AE896" s="142"/>
      <c r="AF896" s="143"/>
    </row>
    <row r="897" spans="1:32" ht="15.75" customHeight="1" x14ac:dyDescent="0.2">
      <c r="A897" s="135"/>
      <c r="B897" s="155"/>
      <c r="C897" s="135"/>
      <c r="D897" s="136"/>
      <c r="E897" s="136"/>
      <c r="F897" s="182"/>
      <c r="G897" s="163"/>
      <c r="H897" s="138"/>
      <c r="I897" s="138"/>
      <c r="J897" s="139"/>
      <c r="K897" s="164"/>
      <c r="L897" s="240"/>
      <c r="M897" s="241"/>
      <c r="N897" s="136"/>
      <c r="O897" s="139"/>
      <c r="P897" s="142"/>
      <c r="Q897" s="142"/>
      <c r="R897" s="143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3"/>
      <c r="AC897" s="142"/>
      <c r="AD897" s="143"/>
      <c r="AE897" s="142"/>
      <c r="AF897" s="143"/>
    </row>
    <row r="898" spans="1:32" ht="15.75" customHeight="1" x14ac:dyDescent="0.2">
      <c r="A898" s="135"/>
      <c r="B898" s="155"/>
      <c r="C898" s="135"/>
      <c r="D898" s="136"/>
      <c r="E898" s="136"/>
      <c r="F898" s="182"/>
      <c r="G898" s="163"/>
      <c r="H898" s="138"/>
      <c r="I898" s="138"/>
      <c r="J898" s="139"/>
      <c r="K898" s="164"/>
      <c r="L898" s="240"/>
      <c r="M898" s="241"/>
      <c r="N898" s="136"/>
      <c r="O898" s="139"/>
      <c r="P898" s="142"/>
      <c r="Q898" s="142"/>
      <c r="R898" s="143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3"/>
      <c r="AC898" s="142"/>
      <c r="AD898" s="143"/>
      <c r="AE898" s="142"/>
      <c r="AF898" s="143"/>
    </row>
    <row r="899" spans="1:32" ht="15.75" customHeight="1" x14ac:dyDescent="0.2">
      <c r="A899" s="135"/>
      <c r="B899" s="155"/>
      <c r="C899" s="135"/>
      <c r="D899" s="136"/>
      <c r="E899" s="136"/>
      <c r="F899" s="182"/>
      <c r="G899" s="163"/>
      <c r="H899" s="138"/>
      <c r="I899" s="138"/>
      <c r="J899" s="139"/>
      <c r="K899" s="164"/>
      <c r="L899" s="240"/>
      <c r="M899" s="241"/>
      <c r="N899" s="136"/>
      <c r="O899" s="139"/>
      <c r="P899" s="142"/>
      <c r="Q899" s="142"/>
      <c r="R899" s="143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3"/>
      <c r="AC899" s="142"/>
      <c r="AD899" s="143"/>
      <c r="AE899" s="142"/>
      <c r="AF899" s="143"/>
    </row>
    <row r="900" spans="1:32" ht="15.75" customHeight="1" x14ac:dyDescent="0.2">
      <c r="A900" s="135"/>
      <c r="B900" s="155"/>
      <c r="C900" s="135"/>
      <c r="D900" s="136"/>
      <c r="E900" s="136"/>
      <c r="F900" s="182"/>
      <c r="G900" s="163"/>
      <c r="H900" s="138"/>
      <c r="I900" s="138"/>
      <c r="J900" s="139"/>
      <c r="K900" s="164"/>
      <c r="L900" s="240"/>
      <c r="M900" s="241"/>
      <c r="N900" s="136"/>
      <c r="O900" s="139"/>
      <c r="P900" s="142"/>
      <c r="Q900" s="142"/>
      <c r="R900" s="143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3"/>
      <c r="AC900" s="142"/>
      <c r="AD900" s="143"/>
      <c r="AE900" s="142"/>
      <c r="AF900" s="143"/>
    </row>
    <row r="901" spans="1:32" ht="15.75" customHeight="1" x14ac:dyDescent="0.2">
      <c r="A901" s="135"/>
      <c r="B901" s="155"/>
      <c r="C901" s="135"/>
      <c r="D901" s="136"/>
      <c r="E901" s="136"/>
      <c r="F901" s="182"/>
      <c r="G901" s="163"/>
      <c r="H901" s="138"/>
      <c r="I901" s="138"/>
      <c r="J901" s="139"/>
      <c r="K901" s="164"/>
      <c r="L901" s="240"/>
      <c r="M901" s="241"/>
      <c r="N901" s="136"/>
      <c r="O901" s="139"/>
      <c r="P901" s="142"/>
      <c r="Q901" s="142"/>
      <c r="R901" s="143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3"/>
      <c r="AC901" s="142"/>
      <c r="AD901" s="143"/>
      <c r="AE901" s="142"/>
      <c r="AF901" s="143"/>
    </row>
    <row r="902" spans="1:32" ht="15.75" customHeight="1" x14ac:dyDescent="0.2">
      <c r="A902" s="135"/>
      <c r="B902" s="155"/>
      <c r="C902" s="135"/>
      <c r="D902" s="136"/>
      <c r="E902" s="136"/>
      <c r="F902" s="182"/>
      <c r="G902" s="163"/>
      <c r="H902" s="138"/>
      <c r="I902" s="138"/>
      <c r="J902" s="139"/>
      <c r="K902" s="164"/>
      <c r="L902" s="240"/>
      <c r="M902" s="241"/>
      <c r="N902" s="136"/>
      <c r="O902" s="139"/>
      <c r="P902" s="142"/>
      <c r="Q902" s="142"/>
      <c r="R902" s="143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3"/>
      <c r="AC902" s="142"/>
      <c r="AD902" s="143"/>
      <c r="AE902" s="142"/>
      <c r="AF902" s="143"/>
    </row>
    <row r="903" spans="1:32" ht="15.75" customHeight="1" x14ac:dyDescent="0.2">
      <c r="A903" s="135"/>
      <c r="B903" s="155"/>
      <c r="C903" s="135"/>
      <c r="D903" s="136"/>
      <c r="E903" s="136"/>
      <c r="F903" s="182"/>
      <c r="G903" s="163"/>
      <c r="H903" s="138"/>
      <c r="I903" s="138"/>
      <c r="J903" s="139"/>
      <c r="K903" s="164"/>
      <c r="L903" s="240"/>
      <c r="M903" s="241"/>
      <c r="N903" s="136"/>
      <c r="O903" s="139"/>
      <c r="P903" s="142"/>
      <c r="Q903" s="142"/>
      <c r="R903" s="143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3"/>
      <c r="AC903" s="142"/>
      <c r="AD903" s="143"/>
      <c r="AE903" s="142"/>
      <c r="AF903" s="143"/>
    </row>
    <row r="904" spans="1:32" ht="15.75" customHeight="1" x14ac:dyDescent="0.2">
      <c r="A904" s="135"/>
      <c r="B904" s="155"/>
      <c r="C904" s="135"/>
      <c r="D904" s="136"/>
      <c r="E904" s="136"/>
      <c r="F904" s="182"/>
      <c r="G904" s="163"/>
      <c r="H904" s="138"/>
      <c r="I904" s="138"/>
      <c r="J904" s="139"/>
      <c r="K904" s="164"/>
      <c r="L904" s="240"/>
      <c r="M904" s="241"/>
      <c r="N904" s="136"/>
      <c r="O904" s="139"/>
      <c r="P904" s="142"/>
      <c r="Q904" s="142"/>
      <c r="R904" s="143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3"/>
      <c r="AC904" s="142"/>
      <c r="AD904" s="143"/>
      <c r="AE904" s="142"/>
      <c r="AF904" s="143"/>
    </row>
    <row r="905" spans="1:32" ht="15.75" customHeight="1" x14ac:dyDescent="0.2">
      <c r="A905" s="135"/>
      <c r="B905" s="155"/>
      <c r="C905" s="135"/>
      <c r="D905" s="136"/>
      <c r="E905" s="136"/>
      <c r="F905" s="182"/>
      <c r="G905" s="163"/>
      <c r="H905" s="138"/>
      <c r="I905" s="138"/>
      <c r="J905" s="139"/>
      <c r="K905" s="164"/>
      <c r="L905" s="240"/>
      <c r="M905" s="241"/>
      <c r="N905" s="136"/>
      <c r="O905" s="139"/>
      <c r="P905" s="142"/>
      <c r="Q905" s="142"/>
      <c r="R905" s="143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3"/>
      <c r="AC905" s="142"/>
      <c r="AD905" s="143"/>
      <c r="AE905" s="142"/>
      <c r="AF905" s="143"/>
    </row>
    <row r="906" spans="1:32" ht="15.75" customHeight="1" x14ac:dyDescent="0.2">
      <c r="A906" s="135"/>
      <c r="B906" s="155"/>
      <c r="C906" s="135"/>
      <c r="D906" s="136"/>
      <c r="E906" s="136"/>
      <c r="F906" s="182"/>
      <c r="G906" s="163"/>
      <c r="H906" s="138"/>
      <c r="I906" s="138"/>
      <c r="J906" s="139"/>
      <c r="K906" s="164"/>
      <c r="L906" s="240"/>
      <c r="M906" s="241"/>
      <c r="N906" s="136"/>
      <c r="O906" s="139"/>
      <c r="P906" s="142"/>
      <c r="Q906" s="142"/>
      <c r="R906" s="143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3"/>
      <c r="AC906" s="142"/>
      <c r="AD906" s="143"/>
      <c r="AE906" s="142"/>
      <c r="AF906" s="143"/>
    </row>
    <row r="907" spans="1:32" ht="15.75" customHeight="1" x14ac:dyDescent="0.2">
      <c r="A907" s="135"/>
      <c r="B907" s="155"/>
      <c r="C907" s="135"/>
      <c r="D907" s="136"/>
      <c r="E907" s="136"/>
      <c r="F907" s="182"/>
      <c r="G907" s="163"/>
      <c r="H907" s="138"/>
      <c r="I907" s="138"/>
      <c r="J907" s="139"/>
      <c r="K907" s="164"/>
      <c r="L907" s="240"/>
      <c r="M907" s="241"/>
      <c r="N907" s="136"/>
      <c r="O907" s="139"/>
      <c r="P907" s="142"/>
      <c r="Q907" s="142"/>
      <c r="R907" s="143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3"/>
      <c r="AC907" s="142"/>
      <c r="AD907" s="143"/>
      <c r="AE907" s="142"/>
      <c r="AF907" s="143"/>
    </row>
    <row r="908" spans="1:32" ht="15.75" customHeight="1" x14ac:dyDescent="0.2">
      <c r="A908" s="135"/>
      <c r="B908" s="155"/>
      <c r="C908" s="135"/>
      <c r="D908" s="136"/>
      <c r="E908" s="136"/>
      <c r="F908" s="182"/>
      <c r="G908" s="163"/>
      <c r="H908" s="138"/>
      <c r="I908" s="138"/>
      <c r="J908" s="139"/>
      <c r="K908" s="164"/>
      <c r="L908" s="240"/>
      <c r="M908" s="241"/>
      <c r="N908" s="136"/>
      <c r="O908" s="139"/>
      <c r="P908" s="142"/>
      <c r="Q908" s="142"/>
      <c r="R908" s="143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3"/>
      <c r="AC908" s="142"/>
      <c r="AD908" s="143"/>
      <c r="AE908" s="142"/>
      <c r="AF908" s="143"/>
    </row>
    <row r="909" spans="1:32" ht="15.75" customHeight="1" x14ac:dyDescent="0.2">
      <c r="A909" s="135"/>
      <c r="B909" s="155"/>
      <c r="C909" s="135"/>
      <c r="D909" s="136"/>
      <c r="E909" s="136"/>
      <c r="F909" s="182"/>
      <c r="G909" s="163"/>
      <c r="H909" s="138"/>
      <c r="I909" s="138"/>
      <c r="J909" s="139"/>
      <c r="K909" s="164"/>
      <c r="L909" s="240"/>
      <c r="M909" s="241"/>
      <c r="N909" s="136"/>
      <c r="O909" s="139"/>
      <c r="P909" s="142"/>
      <c r="Q909" s="142"/>
      <c r="R909" s="143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3"/>
      <c r="AC909" s="142"/>
      <c r="AD909" s="143"/>
      <c r="AE909" s="142"/>
      <c r="AF909" s="143"/>
    </row>
    <row r="910" spans="1:32" ht="15.75" customHeight="1" x14ac:dyDescent="0.2">
      <c r="A910" s="135"/>
      <c r="B910" s="155"/>
      <c r="C910" s="135"/>
      <c r="D910" s="136"/>
      <c r="E910" s="136"/>
      <c r="F910" s="182"/>
      <c r="G910" s="163"/>
      <c r="H910" s="138"/>
      <c r="I910" s="138"/>
      <c r="J910" s="139"/>
      <c r="K910" s="164"/>
      <c r="L910" s="240"/>
      <c r="M910" s="241"/>
      <c r="N910" s="136"/>
      <c r="O910" s="139"/>
      <c r="P910" s="142"/>
      <c r="Q910" s="142"/>
      <c r="R910" s="143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3"/>
      <c r="AC910" s="142"/>
      <c r="AD910" s="143"/>
      <c r="AE910" s="142"/>
      <c r="AF910" s="143"/>
    </row>
    <row r="911" spans="1:32" ht="15.75" customHeight="1" x14ac:dyDescent="0.2">
      <c r="A911" s="135"/>
      <c r="B911" s="155"/>
      <c r="C911" s="135"/>
      <c r="D911" s="136"/>
      <c r="E911" s="136"/>
      <c r="F911" s="182"/>
      <c r="G911" s="163"/>
      <c r="H911" s="138"/>
      <c r="I911" s="138"/>
      <c r="J911" s="139"/>
      <c r="K911" s="164"/>
      <c r="L911" s="240"/>
      <c r="M911" s="241"/>
      <c r="N911" s="136"/>
      <c r="O911" s="139"/>
      <c r="P911" s="142"/>
      <c r="Q911" s="142"/>
      <c r="R911" s="143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3"/>
      <c r="AC911" s="142"/>
      <c r="AD911" s="143"/>
      <c r="AE911" s="142"/>
      <c r="AF911" s="143"/>
    </row>
    <row r="912" spans="1:32" ht="15.75" customHeight="1" x14ac:dyDescent="0.2">
      <c r="A912" s="135"/>
      <c r="B912" s="155"/>
      <c r="C912" s="135"/>
      <c r="D912" s="136"/>
      <c r="E912" s="136"/>
      <c r="F912" s="182"/>
      <c r="G912" s="163"/>
      <c r="H912" s="138"/>
      <c r="I912" s="138"/>
      <c r="J912" s="139"/>
      <c r="K912" s="164"/>
      <c r="L912" s="240"/>
      <c r="M912" s="241"/>
      <c r="N912" s="136"/>
      <c r="O912" s="139"/>
      <c r="P912" s="142"/>
      <c r="Q912" s="142"/>
      <c r="R912" s="143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3"/>
      <c r="AC912" s="142"/>
      <c r="AD912" s="143"/>
      <c r="AE912" s="142"/>
      <c r="AF912" s="143"/>
    </row>
    <row r="913" spans="1:32" ht="15.75" customHeight="1" x14ac:dyDescent="0.2">
      <c r="A913" s="135"/>
      <c r="B913" s="155"/>
      <c r="C913" s="135"/>
      <c r="D913" s="136"/>
      <c r="E913" s="136"/>
      <c r="F913" s="182"/>
      <c r="G913" s="163"/>
      <c r="H913" s="138"/>
      <c r="I913" s="138"/>
      <c r="J913" s="139"/>
      <c r="K913" s="164"/>
      <c r="L913" s="240"/>
      <c r="M913" s="241"/>
      <c r="N913" s="136"/>
      <c r="O913" s="139"/>
      <c r="P913" s="142"/>
      <c r="Q913" s="142"/>
      <c r="R913" s="143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3"/>
      <c r="AC913" s="142"/>
      <c r="AD913" s="143"/>
      <c r="AE913" s="142"/>
      <c r="AF913" s="143"/>
    </row>
    <row r="914" spans="1:32" ht="15.75" customHeight="1" x14ac:dyDescent="0.2">
      <c r="A914" s="135"/>
      <c r="B914" s="155"/>
      <c r="C914" s="135"/>
      <c r="D914" s="136"/>
      <c r="E914" s="136"/>
      <c r="F914" s="182"/>
      <c r="G914" s="163"/>
      <c r="H914" s="138"/>
      <c r="I914" s="138"/>
      <c r="J914" s="139"/>
      <c r="K914" s="164"/>
      <c r="L914" s="240"/>
      <c r="M914" s="241"/>
      <c r="N914" s="136"/>
      <c r="O914" s="139"/>
      <c r="P914" s="142"/>
      <c r="Q914" s="142"/>
      <c r="R914" s="143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3"/>
      <c r="AC914" s="142"/>
      <c r="AD914" s="143"/>
      <c r="AE914" s="142"/>
      <c r="AF914" s="143"/>
    </row>
    <row r="915" spans="1:32" ht="15.75" customHeight="1" x14ac:dyDescent="0.2">
      <c r="A915" s="135"/>
      <c r="B915" s="155"/>
      <c r="C915" s="135"/>
      <c r="D915" s="136"/>
      <c r="E915" s="136"/>
      <c r="F915" s="182"/>
      <c r="G915" s="163"/>
      <c r="H915" s="138"/>
      <c r="I915" s="138"/>
      <c r="J915" s="139"/>
      <c r="K915" s="164"/>
      <c r="L915" s="240"/>
      <c r="M915" s="241"/>
      <c r="N915" s="136"/>
      <c r="O915" s="139"/>
      <c r="P915" s="142"/>
      <c r="Q915" s="142"/>
      <c r="R915" s="143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3"/>
      <c r="AC915" s="142"/>
      <c r="AD915" s="143"/>
      <c r="AE915" s="142"/>
      <c r="AF915" s="143"/>
    </row>
    <row r="916" spans="1:32" ht="15.75" customHeight="1" x14ac:dyDescent="0.2">
      <c r="A916" s="135"/>
      <c r="B916" s="155"/>
      <c r="C916" s="135"/>
      <c r="D916" s="136"/>
      <c r="E916" s="136"/>
      <c r="F916" s="182"/>
      <c r="G916" s="163"/>
      <c r="H916" s="138"/>
      <c r="I916" s="138"/>
      <c r="J916" s="139"/>
      <c r="K916" s="164"/>
      <c r="L916" s="240"/>
      <c r="M916" s="241"/>
      <c r="N916" s="136"/>
      <c r="O916" s="139"/>
      <c r="P916" s="142"/>
      <c r="Q916" s="142"/>
      <c r="R916" s="143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3"/>
      <c r="AC916" s="142"/>
      <c r="AD916" s="143"/>
      <c r="AE916" s="142"/>
      <c r="AF916" s="143"/>
    </row>
    <row r="917" spans="1:32" ht="15.75" customHeight="1" x14ac:dyDescent="0.2">
      <c r="A917" s="135"/>
      <c r="B917" s="155"/>
      <c r="C917" s="135"/>
      <c r="D917" s="136"/>
      <c r="E917" s="136"/>
      <c r="F917" s="182"/>
      <c r="G917" s="163"/>
      <c r="H917" s="138"/>
      <c r="I917" s="138"/>
      <c r="J917" s="139"/>
      <c r="K917" s="164"/>
      <c r="L917" s="240"/>
      <c r="M917" s="241"/>
      <c r="N917" s="136"/>
      <c r="O917" s="139"/>
      <c r="P917" s="142"/>
      <c r="Q917" s="142"/>
      <c r="R917" s="143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3"/>
      <c r="AC917" s="142"/>
      <c r="AD917" s="143"/>
      <c r="AE917" s="142"/>
      <c r="AF917" s="143"/>
    </row>
    <row r="918" spans="1:32" ht="15.75" customHeight="1" x14ac:dyDescent="0.2">
      <c r="A918" s="135"/>
      <c r="B918" s="155"/>
      <c r="C918" s="135"/>
      <c r="D918" s="136"/>
      <c r="E918" s="136"/>
      <c r="F918" s="182"/>
      <c r="G918" s="163"/>
      <c r="H918" s="138"/>
      <c r="I918" s="138"/>
      <c r="J918" s="139"/>
      <c r="K918" s="164"/>
      <c r="L918" s="240"/>
      <c r="M918" s="241"/>
      <c r="N918" s="136"/>
      <c r="O918" s="139"/>
      <c r="P918" s="142"/>
      <c r="Q918" s="142"/>
      <c r="R918" s="143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3"/>
      <c r="AC918" s="142"/>
      <c r="AD918" s="143"/>
      <c r="AE918" s="142"/>
      <c r="AF918" s="143"/>
    </row>
    <row r="919" spans="1:32" ht="15.75" customHeight="1" x14ac:dyDescent="0.2">
      <c r="A919" s="135"/>
      <c r="B919" s="155"/>
      <c r="C919" s="135"/>
      <c r="D919" s="136"/>
      <c r="E919" s="136"/>
      <c r="F919" s="182"/>
      <c r="G919" s="163"/>
      <c r="H919" s="138"/>
      <c r="I919" s="138"/>
      <c r="J919" s="139"/>
      <c r="K919" s="164"/>
      <c r="L919" s="240"/>
      <c r="M919" s="241"/>
      <c r="N919" s="136"/>
      <c r="O919" s="139"/>
      <c r="P919" s="142"/>
      <c r="Q919" s="142"/>
      <c r="R919" s="143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3"/>
      <c r="AC919" s="142"/>
      <c r="AD919" s="143"/>
      <c r="AE919" s="142"/>
      <c r="AF919" s="143"/>
    </row>
    <row r="920" spans="1:32" ht="15.75" customHeight="1" x14ac:dyDescent="0.2">
      <c r="A920" s="135"/>
      <c r="B920" s="155"/>
      <c r="C920" s="135"/>
      <c r="D920" s="136"/>
      <c r="E920" s="136"/>
      <c r="F920" s="182"/>
      <c r="G920" s="163"/>
      <c r="H920" s="138"/>
      <c r="I920" s="138"/>
      <c r="J920" s="139"/>
      <c r="K920" s="164"/>
      <c r="L920" s="240"/>
      <c r="M920" s="241"/>
      <c r="N920" s="136"/>
      <c r="O920" s="139"/>
      <c r="P920" s="142"/>
      <c r="Q920" s="142"/>
      <c r="R920" s="143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3"/>
      <c r="AC920" s="142"/>
      <c r="AD920" s="143"/>
      <c r="AE920" s="142"/>
      <c r="AF920" s="143"/>
    </row>
    <row r="921" spans="1:32" ht="15.75" customHeight="1" x14ac:dyDescent="0.2">
      <c r="A921" s="135"/>
      <c r="B921" s="155"/>
      <c r="C921" s="135"/>
      <c r="D921" s="136"/>
      <c r="E921" s="136"/>
      <c r="F921" s="182"/>
      <c r="G921" s="163"/>
      <c r="H921" s="138"/>
      <c r="I921" s="138"/>
      <c r="J921" s="139"/>
      <c r="K921" s="164"/>
      <c r="L921" s="240"/>
      <c r="M921" s="241"/>
      <c r="N921" s="136"/>
      <c r="O921" s="139"/>
      <c r="P921" s="142"/>
      <c r="Q921" s="142"/>
      <c r="R921" s="143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3"/>
      <c r="AC921" s="142"/>
      <c r="AD921" s="143"/>
      <c r="AE921" s="142"/>
      <c r="AF921" s="143"/>
    </row>
    <row r="922" spans="1:32" ht="15.75" customHeight="1" x14ac:dyDescent="0.2">
      <c r="A922" s="135"/>
      <c r="B922" s="155"/>
      <c r="C922" s="135"/>
      <c r="D922" s="136"/>
      <c r="E922" s="136"/>
      <c r="F922" s="182"/>
      <c r="G922" s="163"/>
      <c r="H922" s="138"/>
      <c r="I922" s="138"/>
      <c r="J922" s="139"/>
      <c r="K922" s="164"/>
      <c r="L922" s="240"/>
      <c r="M922" s="241"/>
      <c r="N922" s="136"/>
      <c r="O922" s="139"/>
      <c r="P922" s="142"/>
      <c r="Q922" s="142"/>
      <c r="R922" s="143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3"/>
      <c r="AC922" s="142"/>
      <c r="AD922" s="143"/>
      <c r="AE922" s="142"/>
      <c r="AF922" s="143"/>
    </row>
    <row r="923" spans="1:32" ht="15.75" customHeight="1" x14ac:dyDescent="0.2">
      <c r="A923" s="135"/>
      <c r="B923" s="155"/>
      <c r="C923" s="135"/>
      <c r="D923" s="136"/>
      <c r="E923" s="136"/>
      <c r="F923" s="182"/>
      <c r="G923" s="163"/>
      <c r="H923" s="138"/>
      <c r="I923" s="138"/>
      <c r="J923" s="139"/>
      <c r="K923" s="164"/>
      <c r="L923" s="240"/>
      <c r="M923" s="241"/>
      <c r="N923" s="136"/>
      <c r="O923" s="139"/>
      <c r="P923" s="142"/>
      <c r="Q923" s="142"/>
      <c r="R923" s="143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3"/>
      <c r="AC923" s="142"/>
      <c r="AD923" s="143"/>
      <c r="AE923" s="142"/>
      <c r="AF923" s="143"/>
    </row>
    <row r="924" spans="1:32" ht="15.75" customHeight="1" x14ac:dyDescent="0.2">
      <c r="A924" s="135"/>
      <c r="B924" s="155"/>
      <c r="C924" s="135"/>
      <c r="D924" s="136"/>
      <c r="E924" s="136"/>
      <c r="F924" s="182"/>
      <c r="G924" s="163"/>
      <c r="H924" s="138"/>
      <c r="I924" s="138"/>
      <c r="J924" s="139"/>
      <c r="K924" s="164"/>
      <c r="L924" s="240"/>
      <c r="M924" s="241"/>
      <c r="N924" s="136"/>
      <c r="O924" s="139"/>
      <c r="P924" s="142"/>
      <c r="Q924" s="142"/>
      <c r="R924" s="143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3"/>
      <c r="AC924" s="142"/>
      <c r="AD924" s="143"/>
      <c r="AE924" s="142"/>
      <c r="AF924" s="143"/>
    </row>
    <row r="925" spans="1:32" ht="15.75" customHeight="1" x14ac:dyDescent="0.2">
      <c r="A925" s="135"/>
      <c r="B925" s="155"/>
      <c r="C925" s="135"/>
      <c r="D925" s="136"/>
      <c r="E925" s="136"/>
      <c r="F925" s="182"/>
      <c r="G925" s="163"/>
      <c r="H925" s="138"/>
      <c r="I925" s="138"/>
      <c r="J925" s="139"/>
      <c r="K925" s="164"/>
      <c r="L925" s="240"/>
      <c r="M925" s="241"/>
      <c r="N925" s="136"/>
      <c r="O925" s="139"/>
      <c r="P925" s="142"/>
      <c r="Q925" s="142"/>
      <c r="R925" s="143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3"/>
      <c r="AC925" s="142"/>
      <c r="AD925" s="143"/>
      <c r="AE925" s="142"/>
      <c r="AF925" s="143"/>
    </row>
    <row r="926" spans="1:32" ht="15.75" customHeight="1" x14ac:dyDescent="0.2">
      <c r="A926" s="135"/>
      <c r="B926" s="155"/>
      <c r="C926" s="135"/>
      <c r="D926" s="136"/>
      <c r="E926" s="136"/>
      <c r="F926" s="182"/>
      <c r="G926" s="163"/>
      <c r="H926" s="138"/>
      <c r="I926" s="138"/>
      <c r="J926" s="139"/>
      <c r="K926" s="164"/>
      <c r="L926" s="240"/>
      <c r="M926" s="241"/>
      <c r="N926" s="136"/>
      <c r="O926" s="139"/>
      <c r="P926" s="142"/>
      <c r="Q926" s="142"/>
      <c r="R926" s="143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3"/>
      <c r="AC926" s="142"/>
      <c r="AD926" s="143"/>
      <c r="AE926" s="142"/>
      <c r="AF926" s="143"/>
    </row>
    <row r="927" spans="1:32" ht="15.75" customHeight="1" x14ac:dyDescent="0.2">
      <c r="A927" s="135"/>
      <c r="B927" s="155"/>
      <c r="C927" s="135"/>
      <c r="D927" s="136"/>
      <c r="E927" s="136"/>
      <c r="F927" s="182"/>
      <c r="G927" s="163"/>
      <c r="H927" s="138"/>
      <c r="I927" s="138"/>
      <c r="J927" s="139"/>
      <c r="K927" s="164"/>
      <c r="L927" s="240"/>
      <c r="M927" s="241"/>
      <c r="N927" s="136"/>
      <c r="O927" s="139"/>
      <c r="P927" s="142"/>
      <c r="Q927" s="142"/>
      <c r="R927" s="143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3"/>
      <c r="AC927" s="142"/>
      <c r="AD927" s="143"/>
      <c r="AE927" s="142"/>
      <c r="AF927" s="143"/>
    </row>
    <row r="928" spans="1:32" ht="15.75" customHeight="1" x14ac:dyDescent="0.2">
      <c r="A928" s="135"/>
      <c r="B928" s="155"/>
      <c r="C928" s="135"/>
      <c r="D928" s="136"/>
      <c r="E928" s="136"/>
      <c r="F928" s="182"/>
      <c r="G928" s="163"/>
      <c r="H928" s="138"/>
      <c r="I928" s="138"/>
      <c r="J928" s="139"/>
      <c r="K928" s="164"/>
      <c r="L928" s="240"/>
      <c r="M928" s="241"/>
      <c r="N928" s="136"/>
      <c r="O928" s="139"/>
      <c r="P928" s="142"/>
      <c r="Q928" s="142"/>
      <c r="R928" s="143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3"/>
      <c r="AC928" s="142"/>
      <c r="AD928" s="143"/>
      <c r="AE928" s="142"/>
      <c r="AF928" s="143"/>
    </row>
    <row r="929" spans="1:32" ht="15.75" customHeight="1" x14ac:dyDescent="0.2">
      <c r="A929" s="135"/>
      <c r="B929" s="155"/>
      <c r="C929" s="135"/>
      <c r="D929" s="136"/>
      <c r="E929" s="136"/>
      <c r="F929" s="182"/>
      <c r="G929" s="163"/>
      <c r="H929" s="138"/>
      <c r="I929" s="138"/>
      <c r="J929" s="139"/>
      <c r="K929" s="164"/>
      <c r="L929" s="240"/>
      <c r="M929" s="241"/>
      <c r="N929" s="136"/>
      <c r="O929" s="139"/>
      <c r="P929" s="142"/>
      <c r="Q929" s="142"/>
      <c r="R929" s="143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3"/>
      <c r="AC929" s="142"/>
      <c r="AD929" s="143"/>
      <c r="AE929" s="142"/>
      <c r="AF929" s="143"/>
    </row>
    <row r="930" spans="1:32" ht="15.75" customHeight="1" x14ac:dyDescent="0.2">
      <c r="A930" s="135"/>
      <c r="B930" s="155"/>
      <c r="C930" s="135"/>
      <c r="D930" s="136"/>
      <c r="E930" s="136"/>
      <c r="F930" s="182"/>
      <c r="G930" s="163"/>
      <c r="H930" s="138"/>
      <c r="I930" s="138"/>
      <c r="J930" s="139"/>
      <c r="K930" s="164"/>
      <c r="L930" s="240"/>
      <c r="M930" s="241"/>
      <c r="N930" s="136"/>
      <c r="O930" s="139"/>
      <c r="P930" s="142"/>
      <c r="Q930" s="142"/>
      <c r="R930" s="143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3"/>
      <c r="AC930" s="142"/>
      <c r="AD930" s="143"/>
      <c r="AE930" s="142"/>
      <c r="AF930" s="143"/>
    </row>
    <row r="931" spans="1:32" ht="15.75" customHeight="1" x14ac:dyDescent="0.2">
      <c r="A931" s="135"/>
      <c r="B931" s="155"/>
      <c r="C931" s="135"/>
      <c r="D931" s="136"/>
      <c r="E931" s="136"/>
      <c r="F931" s="182"/>
      <c r="G931" s="163"/>
      <c r="H931" s="138"/>
      <c r="I931" s="138"/>
      <c r="J931" s="139"/>
      <c r="K931" s="164"/>
      <c r="L931" s="240"/>
      <c r="M931" s="241"/>
      <c r="N931" s="136"/>
      <c r="O931" s="139"/>
      <c r="P931" s="142"/>
      <c r="Q931" s="142"/>
      <c r="R931" s="143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3"/>
      <c r="AC931" s="142"/>
      <c r="AD931" s="143"/>
      <c r="AE931" s="142"/>
      <c r="AF931" s="143"/>
    </row>
    <row r="932" spans="1:32" ht="15.75" customHeight="1" x14ac:dyDescent="0.2">
      <c r="A932" s="135"/>
      <c r="B932" s="155"/>
      <c r="C932" s="135"/>
      <c r="D932" s="136"/>
      <c r="E932" s="136"/>
      <c r="F932" s="182"/>
      <c r="G932" s="163"/>
      <c r="H932" s="138"/>
      <c r="I932" s="138"/>
      <c r="J932" s="139"/>
      <c r="K932" s="164"/>
      <c r="L932" s="240"/>
      <c r="M932" s="241"/>
      <c r="N932" s="136"/>
      <c r="O932" s="139"/>
      <c r="P932" s="142"/>
      <c r="Q932" s="142"/>
      <c r="R932" s="143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3"/>
      <c r="AC932" s="142"/>
      <c r="AD932" s="143"/>
      <c r="AE932" s="142"/>
      <c r="AF932" s="143"/>
    </row>
    <row r="933" spans="1:32" ht="15.75" customHeight="1" x14ac:dyDescent="0.2">
      <c r="A933" s="135"/>
      <c r="B933" s="155"/>
      <c r="C933" s="135"/>
      <c r="D933" s="136"/>
      <c r="E933" s="136"/>
      <c r="F933" s="182"/>
      <c r="G933" s="163"/>
      <c r="H933" s="138"/>
      <c r="I933" s="138"/>
      <c r="J933" s="139"/>
      <c r="K933" s="164"/>
      <c r="L933" s="240"/>
      <c r="M933" s="241"/>
      <c r="N933" s="136"/>
      <c r="O933" s="139"/>
      <c r="P933" s="142"/>
      <c r="Q933" s="142"/>
      <c r="R933" s="143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3"/>
      <c r="AC933" s="142"/>
      <c r="AD933" s="143"/>
      <c r="AE933" s="142"/>
      <c r="AF933" s="143"/>
    </row>
    <row r="934" spans="1:32" ht="15.75" customHeight="1" x14ac:dyDescent="0.2">
      <c r="A934" s="135"/>
      <c r="B934" s="155"/>
      <c r="C934" s="135"/>
      <c r="D934" s="136"/>
      <c r="E934" s="136"/>
      <c r="F934" s="182"/>
      <c r="G934" s="163"/>
      <c r="H934" s="138"/>
      <c r="I934" s="138"/>
      <c r="J934" s="139"/>
      <c r="K934" s="164"/>
      <c r="L934" s="240"/>
      <c r="M934" s="241"/>
      <c r="N934" s="136"/>
      <c r="O934" s="139"/>
      <c r="P934" s="142"/>
      <c r="Q934" s="142"/>
      <c r="R934" s="143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3"/>
      <c r="AC934" s="142"/>
      <c r="AD934" s="143"/>
      <c r="AE934" s="142"/>
      <c r="AF934" s="143"/>
    </row>
    <row r="935" spans="1:32" ht="15.75" customHeight="1" x14ac:dyDescent="0.2">
      <c r="A935" s="135"/>
      <c r="B935" s="155"/>
      <c r="C935" s="135"/>
      <c r="D935" s="136"/>
      <c r="E935" s="136"/>
      <c r="F935" s="182"/>
      <c r="G935" s="163"/>
      <c r="H935" s="138"/>
      <c r="I935" s="138"/>
      <c r="J935" s="139"/>
      <c r="K935" s="164"/>
      <c r="L935" s="240"/>
      <c r="M935" s="241"/>
      <c r="N935" s="136"/>
      <c r="O935" s="139"/>
      <c r="P935" s="142"/>
      <c r="Q935" s="142"/>
      <c r="R935" s="143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3"/>
      <c r="AC935" s="142"/>
      <c r="AD935" s="143"/>
      <c r="AE935" s="142"/>
      <c r="AF935" s="143"/>
    </row>
    <row r="936" spans="1:32" ht="15.75" customHeight="1" x14ac:dyDescent="0.2">
      <c r="A936" s="135"/>
      <c r="B936" s="155"/>
      <c r="C936" s="135"/>
      <c r="D936" s="136"/>
      <c r="E936" s="136"/>
      <c r="F936" s="182"/>
      <c r="G936" s="163"/>
      <c r="H936" s="138"/>
      <c r="I936" s="138"/>
      <c r="J936" s="139"/>
      <c r="K936" s="164"/>
      <c r="L936" s="240"/>
      <c r="M936" s="241"/>
      <c r="N936" s="136"/>
      <c r="O936" s="139"/>
      <c r="P936" s="142"/>
      <c r="Q936" s="142"/>
      <c r="R936" s="143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3"/>
      <c r="AC936" s="142"/>
      <c r="AD936" s="143"/>
      <c r="AE936" s="142"/>
      <c r="AF936" s="143"/>
    </row>
    <row r="937" spans="1:32" ht="15.75" customHeight="1" x14ac:dyDescent="0.2">
      <c r="A937" s="135"/>
      <c r="B937" s="155"/>
      <c r="C937" s="135"/>
      <c r="D937" s="136"/>
      <c r="E937" s="136"/>
      <c r="F937" s="182"/>
      <c r="G937" s="163"/>
      <c r="H937" s="138"/>
      <c r="I937" s="138"/>
      <c r="J937" s="139"/>
      <c r="K937" s="164"/>
      <c r="L937" s="240"/>
      <c r="M937" s="241"/>
      <c r="N937" s="136"/>
      <c r="O937" s="139"/>
      <c r="P937" s="142"/>
      <c r="Q937" s="142"/>
      <c r="R937" s="143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3"/>
      <c r="AC937" s="142"/>
      <c r="AD937" s="143"/>
      <c r="AE937" s="142"/>
      <c r="AF937" s="143"/>
    </row>
    <row r="938" spans="1:32" ht="15.75" customHeight="1" x14ac:dyDescent="0.2">
      <c r="A938" s="135"/>
      <c r="B938" s="155"/>
      <c r="C938" s="135"/>
      <c r="D938" s="136"/>
      <c r="E938" s="136"/>
      <c r="F938" s="182"/>
      <c r="G938" s="163"/>
      <c r="H938" s="138"/>
      <c r="I938" s="138"/>
      <c r="J938" s="139"/>
      <c r="K938" s="164"/>
      <c r="L938" s="240"/>
      <c r="M938" s="241"/>
      <c r="N938" s="136"/>
      <c r="O938" s="139"/>
      <c r="P938" s="142"/>
      <c r="Q938" s="142"/>
      <c r="R938" s="143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3"/>
      <c r="AC938" s="142"/>
      <c r="AD938" s="143"/>
      <c r="AE938" s="142"/>
      <c r="AF938" s="143"/>
    </row>
    <row r="939" spans="1:32" ht="15.75" customHeight="1" x14ac:dyDescent="0.2">
      <c r="A939" s="135"/>
      <c r="B939" s="155"/>
      <c r="C939" s="135"/>
      <c r="D939" s="136"/>
      <c r="E939" s="136"/>
      <c r="F939" s="182"/>
      <c r="G939" s="163"/>
      <c r="H939" s="138"/>
      <c r="I939" s="138"/>
      <c r="J939" s="139"/>
      <c r="K939" s="164"/>
      <c r="L939" s="240"/>
      <c r="M939" s="241"/>
      <c r="N939" s="136"/>
      <c r="O939" s="139"/>
      <c r="P939" s="142"/>
      <c r="Q939" s="142"/>
      <c r="R939" s="143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3"/>
      <c r="AC939" s="142"/>
      <c r="AD939" s="143"/>
      <c r="AE939" s="142"/>
      <c r="AF939" s="143"/>
    </row>
    <row r="940" spans="1:32" ht="15.75" customHeight="1" x14ac:dyDescent="0.2">
      <c r="A940" s="135"/>
      <c r="B940" s="155"/>
      <c r="C940" s="135"/>
      <c r="D940" s="136"/>
      <c r="E940" s="136"/>
      <c r="F940" s="182"/>
      <c r="G940" s="163"/>
      <c r="H940" s="138"/>
      <c r="I940" s="138"/>
      <c r="J940" s="139"/>
      <c r="K940" s="164"/>
      <c r="L940" s="240"/>
      <c r="M940" s="241"/>
      <c r="N940" s="136"/>
      <c r="O940" s="139"/>
      <c r="P940" s="142"/>
      <c r="Q940" s="142"/>
      <c r="R940" s="143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3"/>
      <c r="AC940" s="142"/>
      <c r="AD940" s="143"/>
      <c r="AE940" s="142"/>
      <c r="AF940" s="143"/>
    </row>
    <row r="941" spans="1:32" ht="15.75" customHeight="1" x14ac:dyDescent="0.2">
      <c r="A941" s="135"/>
      <c r="B941" s="155"/>
      <c r="C941" s="135"/>
      <c r="D941" s="136"/>
      <c r="E941" s="136"/>
      <c r="F941" s="182"/>
      <c r="G941" s="163"/>
      <c r="H941" s="138"/>
      <c r="I941" s="138"/>
      <c r="J941" s="139"/>
      <c r="K941" s="164"/>
      <c r="L941" s="240"/>
      <c r="M941" s="241"/>
      <c r="N941" s="136"/>
      <c r="O941" s="139"/>
      <c r="P941" s="142"/>
      <c r="Q941" s="142"/>
      <c r="R941" s="143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3"/>
      <c r="AC941" s="142"/>
      <c r="AD941" s="143"/>
      <c r="AE941" s="142"/>
      <c r="AF941" s="143"/>
    </row>
    <row r="942" spans="1:32" ht="15.75" customHeight="1" x14ac:dyDescent="0.2">
      <c r="A942" s="135"/>
      <c r="B942" s="155"/>
      <c r="C942" s="135"/>
      <c r="D942" s="136"/>
      <c r="E942" s="136"/>
      <c r="F942" s="182"/>
      <c r="G942" s="163"/>
      <c r="H942" s="138"/>
      <c r="I942" s="138"/>
      <c r="J942" s="139"/>
      <c r="K942" s="164"/>
      <c r="L942" s="240"/>
      <c r="M942" s="241"/>
      <c r="N942" s="136"/>
      <c r="O942" s="139"/>
      <c r="P942" s="142"/>
      <c r="Q942" s="142"/>
      <c r="R942" s="143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3"/>
      <c r="AC942" s="142"/>
      <c r="AD942" s="143"/>
      <c r="AE942" s="142"/>
      <c r="AF942" s="143"/>
    </row>
    <row r="943" spans="1:32" ht="15.75" customHeight="1" x14ac:dyDescent="0.2">
      <c r="A943" s="135"/>
      <c r="B943" s="155"/>
      <c r="C943" s="135"/>
      <c r="D943" s="136"/>
      <c r="E943" s="136"/>
      <c r="F943" s="182"/>
      <c r="G943" s="163"/>
      <c r="H943" s="138"/>
      <c r="I943" s="138"/>
      <c r="J943" s="139"/>
      <c r="K943" s="164"/>
      <c r="L943" s="240"/>
      <c r="M943" s="241"/>
      <c r="N943" s="136"/>
      <c r="O943" s="139"/>
      <c r="P943" s="142"/>
      <c r="Q943" s="142"/>
      <c r="R943" s="143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3"/>
      <c r="AC943" s="142"/>
      <c r="AD943" s="143"/>
      <c r="AE943" s="142"/>
      <c r="AF943" s="143"/>
    </row>
    <row r="944" spans="1:32" ht="15.75" customHeight="1" x14ac:dyDescent="0.2">
      <c r="A944" s="135"/>
      <c r="B944" s="155"/>
      <c r="C944" s="135"/>
      <c r="D944" s="136"/>
      <c r="E944" s="136"/>
      <c r="F944" s="182"/>
      <c r="G944" s="163"/>
      <c r="H944" s="138"/>
      <c r="I944" s="138"/>
      <c r="J944" s="139"/>
      <c r="K944" s="164"/>
      <c r="L944" s="240"/>
      <c r="M944" s="241"/>
      <c r="N944" s="136"/>
      <c r="O944" s="139"/>
      <c r="P944" s="142"/>
      <c r="Q944" s="142"/>
      <c r="R944" s="143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3"/>
      <c r="AC944" s="142"/>
      <c r="AD944" s="143"/>
      <c r="AE944" s="142"/>
      <c r="AF944" s="143"/>
    </row>
    <row r="945" spans="1:32" ht="15.75" customHeight="1" x14ac:dyDescent="0.2">
      <c r="A945" s="135"/>
      <c r="B945" s="155"/>
      <c r="C945" s="135"/>
      <c r="D945" s="136"/>
      <c r="E945" s="136"/>
      <c r="F945" s="182"/>
      <c r="G945" s="163"/>
      <c r="H945" s="138"/>
      <c r="I945" s="138"/>
      <c r="J945" s="139"/>
      <c r="K945" s="164"/>
      <c r="L945" s="240"/>
      <c r="M945" s="241"/>
      <c r="N945" s="136"/>
      <c r="O945" s="139"/>
      <c r="P945" s="142"/>
      <c r="Q945" s="142"/>
      <c r="R945" s="143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3"/>
      <c r="AC945" s="142"/>
      <c r="AD945" s="143"/>
      <c r="AE945" s="142"/>
      <c r="AF945" s="143"/>
    </row>
    <row r="946" spans="1:32" ht="15.75" customHeight="1" x14ac:dyDescent="0.2">
      <c r="A946" s="135"/>
      <c r="B946" s="155"/>
      <c r="C946" s="135"/>
      <c r="D946" s="136"/>
      <c r="E946" s="136"/>
      <c r="F946" s="182"/>
      <c r="G946" s="163"/>
      <c r="H946" s="138"/>
      <c r="I946" s="138"/>
      <c r="J946" s="139"/>
      <c r="K946" s="164"/>
      <c r="L946" s="240"/>
      <c r="M946" s="241"/>
      <c r="N946" s="136"/>
      <c r="O946" s="139"/>
      <c r="P946" s="142"/>
      <c r="Q946" s="142"/>
      <c r="R946" s="143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3"/>
      <c r="AC946" s="142"/>
      <c r="AD946" s="143"/>
      <c r="AE946" s="142"/>
      <c r="AF946" s="143"/>
    </row>
    <row r="947" spans="1:32" ht="15.75" customHeight="1" x14ac:dyDescent="0.2">
      <c r="A947" s="135"/>
      <c r="B947" s="155"/>
      <c r="C947" s="135"/>
      <c r="D947" s="136"/>
      <c r="E947" s="136"/>
      <c r="F947" s="182"/>
      <c r="G947" s="163"/>
      <c r="H947" s="138"/>
      <c r="I947" s="138"/>
      <c r="J947" s="139"/>
      <c r="K947" s="164"/>
      <c r="L947" s="240"/>
      <c r="M947" s="241"/>
      <c r="N947" s="136"/>
      <c r="O947" s="139"/>
      <c r="P947" s="142"/>
      <c r="Q947" s="142"/>
      <c r="R947" s="143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3"/>
      <c r="AC947" s="142"/>
      <c r="AD947" s="143"/>
      <c r="AE947" s="142"/>
      <c r="AF947" s="143"/>
    </row>
    <row r="948" spans="1:32" ht="15.75" customHeight="1" x14ac:dyDescent="0.2">
      <c r="A948" s="135"/>
      <c r="B948" s="155"/>
      <c r="C948" s="135"/>
      <c r="D948" s="136"/>
      <c r="E948" s="136"/>
      <c r="F948" s="182"/>
      <c r="G948" s="163"/>
      <c r="H948" s="138"/>
      <c r="I948" s="138"/>
      <c r="J948" s="139"/>
      <c r="K948" s="164"/>
      <c r="L948" s="240"/>
      <c r="M948" s="241"/>
      <c r="N948" s="136"/>
      <c r="O948" s="139"/>
      <c r="P948" s="142"/>
      <c r="Q948" s="142"/>
      <c r="R948" s="143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3"/>
      <c r="AC948" s="142"/>
      <c r="AD948" s="143"/>
      <c r="AE948" s="142"/>
      <c r="AF948" s="143"/>
    </row>
    <row r="949" spans="1:32" ht="15.75" customHeight="1" x14ac:dyDescent="0.2">
      <c r="A949" s="135"/>
      <c r="B949" s="155"/>
      <c r="C949" s="135"/>
      <c r="D949" s="136"/>
      <c r="E949" s="136"/>
      <c r="F949" s="182"/>
      <c r="G949" s="163"/>
      <c r="H949" s="138"/>
      <c r="I949" s="138"/>
      <c r="J949" s="139"/>
      <c r="K949" s="164"/>
      <c r="L949" s="240"/>
      <c r="M949" s="241"/>
      <c r="N949" s="136"/>
      <c r="O949" s="139"/>
      <c r="P949" s="142"/>
      <c r="Q949" s="142"/>
      <c r="R949" s="143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3"/>
      <c r="AC949" s="142"/>
      <c r="AD949" s="143"/>
      <c r="AE949" s="142"/>
      <c r="AF949" s="143"/>
    </row>
    <row r="950" spans="1:32" ht="15.75" customHeight="1" x14ac:dyDescent="0.2">
      <c r="A950" s="135"/>
      <c r="B950" s="155"/>
      <c r="C950" s="135"/>
      <c r="D950" s="136"/>
      <c r="E950" s="136"/>
      <c r="F950" s="182"/>
      <c r="G950" s="163"/>
      <c r="H950" s="138"/>
      <c r="I950" s="138"/>
      <c r="J950" s="139"/>
      <c r="K950" s="164"/>
      <c r="L950" s="240"/>
      <c r="M950" s="241"/>
      <c r="N950" s="136"/>
      <c r="O950" s="139"/>
      <c r="P950" s="142"/>
      <c r="Q950" s="142"/>
      <c r="R950" s="143"/>
      <c r="S950" s="142"/>
      <c r="T950" s="142"/>
      <c r="U950" s="142"/>
      <c r="V950" s="142"/>
      <c r="W950" s="142"/>
      <c r="X950" s="142"/>
      <c r="Y950" s="142"/>
      <c r="Z950" s="142"/>
      <c r="AA950" s="142"/>
      <c r="AB950" s="143"/>
      <c r="AC950" s="142"/>
      <c r="AD950" s="143"/>
      <c r="AE950" s="142"/>
      <c r="AF950" s="143"/>
    </row>
    <row r="951" spans="1:32" ht="15.75" customHeight="1" x14ac:dyDescent="0.2">
      <c r="A951" s="135"/>
      <c r="B951" s="155"/>
      <c r="C951" s="135"/>
      <c r="D951" s="136"/>
      <c r="E951" s="136"/>
      <c r="F951" s="182"/>
      <c r="G951" s="163"/>
      <c r="H951" s="138"/>
      <c r="I951" s="138"/>
      <c r="J951" s="139"/>
      <c r="K951" s="164"/>
      <c r="L951" s="240"/>
      <c r="M951" s="241"/>
      <c r="N951" s="136"/>
      <c r="O951" s="139"/>
      <c r="P951" s="142"/>
      <c r="Q951" s="142"/>
      <c r="R951" s="143"/>
      <c r="S951" s="142"/>
      <c r="T951" s="142"/>
      <c r="U951" s="142"/>
      <c r="V951" s="142"/>
      <c r="W951" s="142"/>
      <c r="X951" s="142"/>
      <c r="Y951" s="142"/>
      <c r="Z951" s="142"/>
      <c r="AA951" s="142"/>
      <c r="AB951" s="143"/>
      <c r="AC951" s="142"/>
      <c r="AD951" s="143"/>
      <c r="AE951" s="142"/>
      <c r="AF951" s="143"/>
    </row>
    <row r="952" spans="1:32" ht="15.75" customHeight="1" x14ac:dyDescent="0.2">
      <c r="A952" s="135"/>
      <c r="B952" s="155"/>
      <c r="C952" s="135"/>
      <c r="D952" s="136"/>
      <c r="E952" s="136"/>
      <c r="F952" s="182"/>
      <c r="G952" s="163"/>
      <c r="H952" s="138"/>
      <c r="I952" s="138"/>
      <c r="J952" s="139"/>
      <c r="K952" s="164"/>
      <c r="L952" s="240"/>
      <c r="M952" s="241"/>
      <c r="N952" s="136"/>
      <c r="O952" s="139"/>
      <c r="P952" s="142"/>
      <c r="Q952" s="142"/>
      <c r="R952" s="143"/>
      <c r="S952" s="142"/>
      <c r="T952" s="142"/>
      <c r="U952" s="142"/>
      <c r="V952" s="142"/>
      <c r="W952" s="142"/>
      <c r="X952" s="142"/>
      <c r="Y952" s="142"/>
      <c r="Z952" s="142"/>
      <c r="AA952" s="142"/>
      <c r="AB952" s="143"/>
      <c r="AC952" s="142"/>
      <c r="AD952" s="143"/>
      <c r="AE952" s="142"/>
      <c r="AF952" s="143"/>
    </row>
    <row r="953" spans="1:32" ht="15.75" customHeight="1" x14ac:dyDescent="0.2">
      <c r="A953" s="135"/>
      <c r="B953" s="155"/>
      <c r="C953" s="135"/>
      <c r="D953" s="136"/>
      <c r="E953" s="136"/>
      <c r="F953" s="182"/>
      <c r="G953" s="163"/>
      <c r="H953" s="138"/>
      <c r="I953" s="138"/>
      <c r="J953" s="139"/>
      <c r="K953" s="164"/>
      <c r="L953" s="240"/>
      <c r="M953" s="241"/>
      <c r="N953" s="136"/>
      <c r="O953" s="139"/>
      <c r="P953" s="142"/>
      <c r="Q953" s="142"/>
      <c r="R953" s="143"/>
      <c r="S953" s="142"/>
      <c r="T953" s="142"/>
      <c r="U953" s="142"/>
      <c r="V953" s="142"/>
      <c r="W953" s="142"/>
      <c r="X953" s="142"/>
      <c r="Y953" s="142"/>
      <c r="Z953" s="142"/>
      <c r="AA953" s="142"/>
      <c r="AB953" s="143"/>
      <c r="AC953" s="142"/>
      <c r="AD953" s="143"/>
      <c r="AE953" s="142"/>
      <c r="AF953" s="143"/>
    </row>
    <row r="954" spans="1:32" ht="15.75" customHeight="1" x14ac:dyDescent="0.2">
      <c r="A954" s="135"/>
      <c r="B954" s="155"/>
      <c r="C954" s="135"/>
      <c r="D954" s="136"/>
      <c r="E954" s="136"/>
      <c r="F954" s="182"/>
      <c r="G954" s="163"/>
      <c r="H954" s="138"/>
      <c r="I954" s="138"/>
      <c r="J954" s="139"/>
      <c r="K954" s="164"/>
      <c r="L954" s="240"/>
      <c r="M954" s="241"/>
      <c r="N954" s="136"/>
      <c r="O954" s="139"/>
      <c r="P954" s="142"/>
      <c r="Q954" s="142"/>
      <c r="R954" s="143"/>
      <c r="S954" s="142"/>
      <c r="T954" s="142"/>
      <c r="U954" s="142"/>
      <c r="V954" s="142"/>
      <c r="W954" s="142"/>
      <c r="X954" s="142"/>
      <c r="Y954" s="142"/>
      <c r="Z954" s="142"/>
      <c r="AA954" s="142"/>
      <c r="AB954" s="143"/>
      <c r="AC954" s="142"/>
      <c r="AD954" s="143"/>
      <c r="AE954" s="142"/>
      <c r="AF954" s="143"/>
    </row>
    <row r="955" spans="1:32" ht="15.75" customHeight="1" x14ac:dyDescent="0.2">
      <c r="A955" s="135"/>
      <c r="B955" s="155"/>
      <c r="C955" s="135"/>
      <c r="D955" s="136"/>
      <c r="E955" s="136"/>
      <c r="F955" s="182"/>
      <c r="G955" s="163"/>
      <c r="H955" s="138"/>
      <c r="I955" s="138"/>
      <c r="J955" s="139"/>
      <c r="K955" s="164"/>
      <c r="L955" s="240"/>
      <c r="M955" s="241"/>
      <c r="N955" s="136"/>
      <c r="O955" s="139"/>
      <c r="P955" s="142"/>
      <c r="Q955" s="142"/>
      <c r="R955" s="143"/>
      <c r="S955" s="142"/>
      <c r="T955" s="142"/>
      <c r="U955" s="142"/>
      <c r="V955" s="142"/>
      <c r="W955" s="142"/>
      <c r="X955" s="142"/>
      <c r="Y955" s="142"/>
      <c r="Z955" s="142"/>
      <c r="AA955" s="142"/>
      <c r="AB955" s="143"/>
      <c r="AC955" s="142"/>
      <c r="AD955" s="143"/>
      <c r="AE955" s="142"/>
      <c r="AF955" s="143"/>
    </row>
    <row r="956" spans="1:32" ht="15.75" customHeight="1" x14ac:dyDescent="0.2">
      <c r="A956" s="135"/>
      <c r="B956" s="155"/>
      <c r="C956" s="135"/>
      <c r="D956" s="136"/>
      <c r="E956" s="136"/>
      <c r="F956" s="182"/>
      <c r="G956" s="163"/>
      <c r="H956" s="138"/>
      <c r="I956" s="138"/>
      <c r="J956" s="139"/>
      <c r="K956" s="164"/>
      <c r="L956" s="240"/>
      <c r="M956" s="241"/>
      <c r="N956" s="136"/>
      <c r="O956" s="139"/>
      <c r="P956" s="142"/>
      <c r="Q956" s="142"/>
      <c r="R956" s="143"/>
      <c r="S956" s="142"/>
      <c r="T956" s="142"/>
      <c r="U956" s="142"/>
      <c r="V956" s="142"/>
      <c r="W956" s="142"/>
      <c r="X956" s="142"/>
      <c r="Y956" s="142"/>
      <c r="Z956" s="142"/>
      <c r="AA956" s="142"/>
      <c r="AB956" s="143"/>
      <c r="AC956" s="142"/>
      <c r="AD956" s="143"/>
      <c r="AE956" s="142"/>
      <c r="AF956" s="143"/>
    </row>
    <row r="957" spans="1:32" ht="15.75" customHeight="1" x14ac:dyDescent="0.2">
      <c r="A957" s="135"/>
      <c r="B957" s="155"/>
      <c r="C957" s="135"/>
      <c r="D957" s="136"/>
      <c r="E957" s="136"/>
      <c r="F957" s="182"/>
      <c r="G957" s="163"/>
      <c r="H957" s="138"/>
      <c r="I957" s="138"/>
      <c r="J957" s="139"/>
      <c r="K957" s="164"/>
      <c r="L957" s="240"/>
      <c r="M957" s="241"/>
      <c r="N957" s="136"/>
      <c r="O957" s="139"/>
      <c r="P957" s="142"/>
      <c r="Q957" s="142"/>
      <c r="R957" s="143"/>
      <c r="S957" s="142"/>
      <c r="T957" s="142"/>
      <c r="U957" s="142"/>
      <c r="V957" s="142"/>
      <c r="W957" s="142"/>
      <c r="X957" s="142"/>
      <c r="Y957" s="142"/>
      <c r="Z957" s="142"/>
      <c r="AA957" s="142"/>
      <c r="AB957" s="143"/>
      <c r="AC957" s="142"/>
      <c r="AD957" s="143"/>
      <c r="AE957" s="142"/>
      <c r="AF957" s="143"/>
    </row>
    <row r="958" spans="1:32" ht="15.75" customHeight="1" x14ac:dyDescent="0.2">
      <c r="A958" s="135"/>
      <c r="B958" s="155"/>
      <c r="C958" s="135"/>
      <c r="D958" s="136"/>
      <c r="E958" s="136"/>
      <c r="F958" s="182"/>
      <c r="G958" s="163"/>
      <c r="H958" s="138"/>
      <c r="I958" s="138"/>
      <c r="J958" s="139"/>
      <c r="K958" s="164"/>
      <c r="L958" s="240"/>
      <c r="M958" s="241"/>
      <c r="N958" s="136"/>
      <c r="O958" s="139"/>
      <c r="P958" s="142"/>
      <c r="Q958" s="142"/>
      <c r="R958" s="143"/>
      <c r="S958" s="142"/>
      <c r="T958" s="142"/>
      <c r="U958" s="142"/>
      <c r="V958" s="142"/>
      <c r="W958" s="142"/>
      <c r="X958" s="142"/>
      <c r="Y958" s="142"/>
      <c r="Z958" s="142"/>
      <c r="AA958" s="142"/>
      <c r="AB958" s="143"/>
      <c r="AC958" s="142"/>
      <c r="AD958" s="143"/>
      <c r="AE958" s="142"/>
      <c r="AF958" s="143"/>
    </row>
    <row r="959" spans="1:32" ht="15.75" customHeight="1" x14ac:dyDescent="0.2">
      <c r="A959" s="135"/>
      <c r="B959" s="155"/>
      <c r="C959" s="135"/>
      <c r="D959" s="136"/>
      <c r="E959" s="136"/>
      <c r="F959" s="182"/>
      <c r="G959" s="163"/>
      <c r="H959" s="138"/>
      <c r="I959" s="138"/>
      <c r="J959" s="139"/>
      <c r="K959" s="164"/>
      <c r="L959" s="240"/>
      <c r="M959" s="241"/>
      <c r="N959" s="136"/>
      <c r="O959" s="139"/>
      <c r="P959" s="142"/>
      <c r="Q959" s="142"/>
      <c r="R959" s="143"/>
      <c r="S959" s="142"/>
      <c r="T959" s="142"/>
      <c r="U959" s="142"/>
      <c r="V959" s="142"/>
      <c r="W959" s="142"/>
      <c r="X959" s="142"/>
      <c r="Y959" s="142"/>
      <c r="Z959" s="142"/>
      <c r="AA959" s="142"/>
      <c r="AB959" s="143"/>
      <c r="AC959" s="142"/>
      <c r="AD959" s="143"/>
      <c r="AE959" s="142"/>
      <c r="AF959" s="143"/>
    </row>
    <row r="960" spans="1:32" ht="15.75" customHeight="1" x14ac:dyDescent="0.2">
      <c r="A960" s="135"/>
      <c r="B960" s="155"/>
      <c r="C960" s="135"/>
      <c r="D960" s="136"/>
      <c r="E960" s="136"/>
      <c r="F960" s="182"/>
      <c r="G960" s="163"/>
      <c r="H960" s="138"/>
      <c r="I960" s="138"/>
      <c r="J960" s="139"/>
      <c r="K960" s="164"/>
      <c r="L960" s="240"/>
      <c r="M960" s="241"/>
      <c r="N960" s="136"/>
      <c r="O960" s="139"/>
      <c r="P960" s="142"/>
      <c r="Q960" s="142"/>
      <c r="R960" s="143"/>
      <c r="S960" s="142"/>
      <c r="T960" s="142"/>
      <c r="U960" s="142"/>
      <c r="V960" s="142"/>
      <c r="W960" s="142"/>
      <c r="X960" s="142"/>
      <c r="Y960" s="142"/>
      <c r="Z960" s="142"/>
      <c r="AA960" s="142"/>
      <c r="AB960" s="143"/>
      <c r="AC960" s="142"/>
      <c r="AD960" s="143"/>
      <c r="AE960" s="142"/>
      <c r="AF960" s="143"/>
    </row>
    <row r="961" spans="1:32" ht="15.75" customHeight="1" x14ac:dyDescent="0.2">
      <c r="A961" s="135"/>
      <c r="B961" s="155"/>
      <c r="C961" s="135"/>
      <c r="D961" s="136"/>
      <c r="E961" s="136"/>
      <c r="F961" s="182"/>
      <c r="G961" s="163"/>
      <c r="H961" s="138"/>
      <c r="I961" s="138"/>
      <c r="J961" s="139"/>
      <c r="K961" s="164"/>
      <c r="L961" s="240"/>
      <c r="M961" s="241"/>
      <c r="N961" s="136"/>
      <c r="O961" s="139"/>
      <c r="P961" s="142"/>
      <c r="Q961" s="142"/>
      <c r="R961" s="143"/>
      <c r="S961" s="142"/>
      <c r="T961" s="142"/>
      <c r="U961" s="142"/>
      <c r="V961" s="142"/>
      <c r="W961" s="142"/>
      <c r="X961" s="142"/>
      <c r="Y961" s="142"/>
      <c r="Z961" s="142"/>
      <c r="AA961" s="142"/>
      <c r="AB961" s="143"/>
      <c r="AC961" s="142"/>
      <c r="AD961" s="143"/>
      <c r="AE961" s="142"/>
      <c r="AF961" s="143"/>
    </row>
    <row r="962" spans="1:32" ht="15.75" customHeight="1" x14ac:dyDescent="0.2">
      <c r="A962" s="135"/>
      <c r="B962" s="155"/>
      <c r="C962" s="135"/>
      <c r="D962" s="136"/>
      <c r="E962" s="136"/>
      <c r="F962" s="182"/>
      <c r="G962" s="163"/>
      <c r="H962" s="138"/>
      <c r="I962" s="138"/>
      <c r="J962" s="139"/>
      <c r="K962" s="164"/>
      <c r="L962" s="240"/>
      <c r="M962" s="241"/>
      <c r="N962" s="136"/>
      <c r="O962" s="139"/>
      <c r="P962" s="142"/>
      <c r="Q962" s="142"/>
      <c r="R962" s="143"/>
      <c r="S962" s="142"/>
      <c r="T962" s="142"/>
      <c r="U962" s="142"/>
      <c r="V962" s="142"/>
      <c r="W962" s="142"/>
      <c r="X962" s="142"/>
      <c r="Y962" s="142"/>
      <c r="Z962" s="142"/>
      <c r="AA962" s="142"/>
      <c r="AB962" s="143"/>
      <c r="AC962" s="142"/>
      <c r="AD962" s="143"/>
      <c r="AE962" s="142"/>
      <c r="AF962" s="143"/>
    </row>
    <row r="963" spans="1:32" ht="15.75" customHeight="1" x14ac:dyDescent="0.2">
      <c r="A963" s="135"/>
      <c r="B963" s="155"/>
      <c r="C963" s="135"/>
      <c r="D963" s="136"/>
      <c r="E963" s="136"/>
      <c r="F963" s="182"/>
      <c r="G963" s="163"/>
      <c r="H963" s="138"/>
      <c r="I963" s="138"/>
      <c r="J963" s="139"/>
      <c r="K963" s="164"/>
      <c r="L963" s="240"/>
      <c r="M963" s="241"/>
      <c r="N963" s="136"/>
      <c r="O963" s="139"/>
      <c r="P963" s="142"/>
      <c r="Q963" s="142"/>
      <c r="R963" s="143"/>
      <c r="S963" s="142"/>
      <c r="T963" s="142"/>
      <c r="U963" s="142"/>
      <c r="V963" s="142"/>
      <c r="W963" s="142"/>
      <c r="X963" s="142"/>
      <c r="Y963" s="142"/>
      <c r="Z963" s="142"/>
      <c r="AA963" s="142"/>
      <c r="AB963" s="143"/>
      <c r="AC963" s="142"/>
      <c r="AD963" s="143"/>
      <c r="AE963" s="142"/>
      <c r="AF963" s="143"/>
    </row>
    <row r="964" spans="1:32" ht="15.75" customHeight="1" x14ac:dyDescent="0.2">
      <c r="A964" s="135"/>
      <c r="B964" s="155"/>
      <c r="C964" s="135"/>
      <c r="D964" s="136"/>
      <c r="E964" s="136"/>
      <c r="F964" s="182"/>
      <c r="G964" s="163"/>
      <c r="H964" s="138"/>
      <c r="I964" s="138"/>
      <c r="J964" s="139"/>
      <c r="K964" s="164"/>
      <c r="L964" s="240"/>
      <c r="M964" s="241"/>
      <c r="N964" s="136"/>
      <c r="O964" s="139"/>
      <c r="P964" s="142"/>
      <c r="Q964" s="142"/>
      <c r="R964" s="143"/>
      <c r="S964" s="142"/>
      <c r="T964" s="142"/>
      <c r="U964" s="142"/>
      <c r="V964" s="142"/>
      <c r="W964" s="142"/>
      <c r="X964" s="142"/>
      <c r="Y964" s="142"/>
      <c r="Z964" s="142"/>
      <c r="AA964" s="142"/>
      <c r="AB964" s="143"/>
      <c r="AC964" s="142"/>
      <c r="AD964" s="143"/>
      <c r="AE964" s="142"/>
      <c r="AF964" s="143"/>
    </row>
    <row r="965" spans="1:32" ht="15.75" customHeight="1" x14ac:dyDescent="0.2">
      <c r="A965" s="135"/>
      <c r="B965" s="155"/>
      <c r="C965" s="135"/>
      <c r="D965" s="136"/>
      <c r="E965" s="136"/>
      <c r="F965" s="182"/>
      <c r="G965" s="163"/>
      <c r="H965" s="138"/>
      <c r="I965" s="138"/>
      <c r="J965" s="139"/>
      <c r="K965" s="164"/>
      <c r="L965" s="240"/>
      <c r="M965" s="241"/>
      <c r="N965" s="136"/>
      <c r="O965" s="139"/>
      <c r="P965" s="142"/>
      <c r="Q965" s="142"/>
      <c r="R965" s="143"/>
      <c r="S965" s="142"/>
      <c r="T965" s="142"/>
      <c r="U965" s="142"/>
      <c r="V965" s="142"/>
      <c r="W965" s="142"/>
      <c r="X965" s="142"/>
      <c r="Y965" s="142"/>
      <c r="Z965" s="142"/>
      <c r="AA965" s="142"/>
      <c r="AB965" s="143"/>
      <c r="AC965" s="142"/>
      <c r="AD965" s="143"/>
      <c r="AE965" s="142"/>
      <c r="AF965" s="143"/>
    </row>
    <row r="966" spans="1:32" ht="15.75" customHeight="1" x14ac:dyDescent="0.2">
      <c r="A966" s="135"/>
      <c r="B966" s="155"/>
      <c r="C966" s="135"/>
      <c r="D966" s="136"/>
      <c r="E966" s="136"/>
      <c r="F966" s="182"/>
      <c r="G966" s="163"/>
      <c r="H966" s="138"/>
      <c r="I966" s="138"/>
      <c r="J966" s="139"/>
      <c r="K966" s="164"/>
      <c r="L966" s="240"/>
      <c r="M966" s="241"/>
      <c r="N966" s="136"/>
      <c r="O966" s="139"/>
      <c r="P966" s="142"/>
      <c r="Q966" s="142"/>
      <c r="R966" s="143"/>
      <c r="S966" s="142"/>
      <c r="T966" s="142"/>
      <c r="U966" s="142"/>
      <c r="V966" s="142"/>
      <c r="W966" s="142"/>
      <c r="X966" s="142"/>
      <c r="Y966" s="142"/>
      <c r="Z966" s="142"/>
      <c r="AA966" s="142"/>
      <c r="AB966" s="143"/>
      <c r="AC966" s="142"/>
      <c r="AD966" s="143"/>
      <c r="AE966" s="142"/>
      <c r="AF966" s="143"/>
    </row>
    <row r="967" spans="1:32" ht="15.75" customHeight="1" x14ac:dyDescent="0.2">
      <c r="A967" s="135"/>
      <c r="B967" s="155"/>
      <c r="C967" s="135"/>
      <c r="D967" s="136"/>
      <c r="E967" s="136"/>
      <c r="F967" s="182"/>
      <c r="G967" s="163"/>
      <c r="H967" s="138"/>
      <c r="I967" s="138"/>
      <c r="J967" s="139"/>
      <c r="K967" s="164"/>
      <c r="L967" s="240"/>
      <c r="M967" s="241"/>
      <c r="N967" s="136"/>
      <c r="O967" s="139"/>
      <c r="P967" s="142"/>
      <c r="Q967" s="142"/>
      <c r="R967" s="143"/>
      <c r="S967" s="142"/>
      <c r="T967" s="142"/>
      <c r="U967" s="142"/>
      <c r="V967" s="142"/>
      <c r="W967" s="142"/>
      <c r="X967" s="142"/>
      <c r="Y967" s="142"/>
      <c r="Z967" s="142"/>
      <c r="AA967" s="142"/>
      <c r="AB967" s="143"/>
      <c r="AC967" s="142"/>
      <c r="AD967" s="143"/>
      <c r="AE967" s="142"/>
      <c r="AF967" s="143"/>
    </row>
    <row r="968" spans="1:32" ht="15.75" customHeight="1" x14ac:dyDescent="0.2">
      <c r="A968" s="135"/>
      <c r="B968" s="155"/>
      <c r="C968" s="135"/>
      <c r="D968" s="136"/>
      <c r="E968" s="136"/>
      <c r="F968" s="182"/>
      <c r="G968" s="163"/>
      <c r="H968" s="138"/>
      <c r="I968" s="138"/>
      <c r="J968" s="139"/>
      <c r="K968" s="164"/>
      <c r="L968" s="240"/>
      <c r="M968" s="241"/>
      <c r="N968" s="136"/>
      <c r="O968" s="139"/>
      <c r="P968" s="142"/>
      <c r="Q968" s="142"/>
      <c r="R968" s="143"/>
      <c r="S968" s="142"/>
      <c r="T968" s="142"/>
      <c r="U968" s="142"/>
      <c r="V968" s="142"/>
      <c r="W968" s="142"/>
      <c r="X968" s="142"/>
      <c r="Y968" s="142"/>
      <c r="Z968" s="142"/>
      <c r="AA968" s="142"/>
      <c r="AB968" s="143"/>
      <c r="AC968" s="142"/>
      <c r="AD968" s="143"/>
      <c r="AE968" s="142"/>
      <c r="AF968" s="143"/>
    </row>
    <row r="969" spans="1:32" ht="15.75" customHeight="1" x14ac:dyDescent="0.2">
      <c r="A969" s="135"/>
      <c r="B969" s="155"/>
      <c r="C969" s="135"/>
      <c r="D969" s="136"/>
      <c r="E969" s="136"/>
      <c r="F969" s="182"/>
      <c r="G969" s="163"/>
      <c r="H969" s="138"/>
      <c r="I969" s="138"/>
      <c r="J969" s="139"/>
      <c r="K969" s="164"/>
      <c r="L969" s="240"/>
      <c r="M969" s="241"/>
      <c r="N969" s="136"/>
      <c r="O969" s="139"/>
      <c r="P969" s="142"/>
      <c r="Q969" s="142"/>
      <c r="R969" s="143"/>
      <c r="S969" s="142"/>
      <c r="T969" s="142"/>
      <c r="U969" s="142"/>
      <c r="V969" s="142"/>
      <c r="W969" s="142"/>
      <c r="X969" s="142"/>
      <c r="Y969" s="142"/>
      <c r="Z969" s="142"/>
      <c r="AA969" s="142"/>
      <c r="AB969" s="143"/>
      <c r="AC969" s="142"/>
      <c r="AD969" s="143"/>
      <c r="AE969" s="142"/>
      <c r="AF969" s="143"/>
    </row>
    <row r="970" spans="1:32" ht="15.75" customHeight="1" x14ac:dyDescent="0.2">
      <c r="A970" s="135"/>
      <c r="B970" s="155"/>
      <c r="C970" s="135"/>
      <c r="D970" s="136"/>
      <c r="E970" s="136"/>
      <c r="F970" s="182"/>
      <c r="G970" s="163"/>
      <c r="H970" s="138"/>
      <c r="I970" s="138"/>
      <c r="J970" s="139"/>
      <c r="K970" s="164"/>
      <c r="L970" s="240"/>
      <c r="M970" s="241"/>
      <c r="N970" s="136"/>
      <c r="O970" s="139"/>
      <c r="P970" s="142"/>
      <c r="Q970" s="142"/>
      <c r="R970" s="143"/>
      <c r="S970" s="142"/>
      <c r="T970" s="142"/>
      <c r="U970" s="142"/>
      <c r="V970" s="142"/>
      <c r="W970" s="142"/>
      <c r="X970" s="142"/>
      <c r="Y970" s="142"/>
      <c r="Z970" s="142"/>
      <c r="AA970" s="142"/>
      <c r="AB970" s="143"/>
      <c r="AC970" s="142"/>
      <c r="AD970" s="143"/>
      <c r="AE970" s="142"/>
      <c r="AF970" s="143"/>
    </row>
    <row r="971" spans="1:32" ht="15.75" customHeight="1" x14ac:dyDescent="0.2">
      <c r="A971" s="135"/>
      <c r="B971" s="155"/>
      <c r="C971" s="135"/>
      <c r="D971" s="136"/>
      <c r="E971" s="136"/>
      <c r="F971" s="182"/>
      <c r="G971" s="163"/>
      <c r="H971" s="138"/>
      <c r="I971" s="138"/>
      <c r="J971" s="139"/>
      <c r="K971" s="164"/>
      <c r="L971" s="240"/>
      <c r="M971" s="241"/>
      <c r="N971" s="136"/>
      <c r="O971" s="139"/>
      <c r="P971" s="142"/>
      <c r="Q971" s="142"/>
      <c r="R971" s="143"/>
      <c r="S971" s="142"/>
      <c r="T971" s="142"/>
      <c r="U971" s="142"/>
      <c r="V971" s="142"/>
      <c r="W971" s="142"/>
      <c r="X971" s="142"/>
      <c r="Y971" s="142"/>
      <c r="Z971" s="142"/>
      <c r="AA971" s="142"/>
      <c r="AB971" s="143"/>
      <c r="AC971" s="142"/>
      <c r="AD971" s="143"/>
      <c r="AE971" s="142"/>
      <c r="AF971" s="143"/>
    </row>
    <row r="972" spans="1:32" ht="15.75" customHeight="1" x14ac:dyDescent="0.2">
      <c r="A972" s="135"/>
      <c r="B972" s="155"/>
      <c r="C972" s="135"/>
      <c r="D972" s="136"/>
      <c r="E972" s="136"/>
      <c r="F972" s="182"/>
      <c r="G972" s="163"/>
      <c r="H972" s="138"/>
      <c r="I972" s="138"/>
      <c r="J972" s="139"/>
      <c r="K972" s="164"/>
      <c r="L972" s="240"/>
      <c r="M972" s="241"/>
      <c r="N972" s="136"/>
      <c r="O972" s="139"/>
      <c r="P972" s="142"/>
      <c r="Q972" s="142"/>
      <c r="R972" s="143"/>
      <c r="S972" s="142"/>
      <c r="T972" s="142"/>
      <c r="U972" s="142"/>
      <c r="V972" s="142"/>
      <c r="W972" s="142"/>
      <c r="X972" s="142"/>
      <c r="Y972" s="142"/>
      <c r="Z972" s="142"/>
      <c r="AA972" s="142"/>
      <c r="AB972" s="143"/>
      <c r="AC972" s="142"/>
      <c r="AD972" s="143"/>
      <c r="AE972" s="142"/>
      <c r="AF972" s="143"/>
    </row>
    <row r="973" spans="1:32" ht="15.75" customHeight="1" x14ac:dyDescent="0.2">
      <c r="A973" s="135"/>
      <c r="B973" s="155"/>
      <c r="C973" s="135"/>
      <c r="D973" s="136"/>
      <c r="E973" s="136"/>
      <c r="F973" s="182"/>
      <c r="G973" s="163"/>
      <c r="H973" s="138"/>
      <c r="I973" s="138"/>
      <c r="J973" s="139"/>
      <c r="K973" s="164"/>
      <c r="L973" s="240"/>
      <c r="M973" s="241"/>
      <c r="N973" s="136"/>
      <c r="O973" s="139"/>
      <c r="P973" s="142"/>
      <c r="Q973" s="142"/>
      <c r="R973" s="143"/>
      <c r="S973" s="142"/>
      <c r="T973" s="142"/>
      <c r="U973" s="142"/>
      <c r="V973" s="142"/>
      <c r="W973" s="142"/>
      <c r="X973" s="142"/>
      <c r="Y973" s="142"/>
      <c r="Z973" s="142"/>
      <c r="AA973" s="142"/>
      <c r="AB973" s="143"/>
      <c r="AC973" s="142"/>
      <c r="AD973" s="143"/>
      <c r="AE973" s="142"/>
      <c r="AF973" s="143"/>
    </row>
    <row r="974" spans="1:32" ht="15.75" customHeight="1" x14ac:dyDescent="0.2">
      <c r="A974" s="135"/>
      <c r="B974" s="155"/>
      <c r="C974" s="135"/>
      <c r="D974" s="136"/>
      <c r="E974" s="136"/>
      <c r="F974" s="182"/>
      <c r="G974" s="163"/>
      <c r="H974" s="138"/>
      <c r="I974" s="138"/>
      <c r="J974" s="139"/>
      <c r="K974" s="164"/>
      <c r="L974" s="240"/>
      <c r="M974" s="241"/>
      <c r="N974" s="136"/>
      <c r="O974" s="139"/>
      <c r="P974" s="142"/>
      <c r="Q974" s="142"/>
      <c r="R974" s="143"/>
      <c r="S974" s="142"/>
      <c r="T974" s="142"/>
      <c r="U974" s="142"/>
      <c r="V974" s="142"/>
      <c r="W974" s="142"/>
      <c r="X974" s="142"/>
      <c r="Y974" s="142"/>
      <c r="Z974" s="142"/>
      <c r="AA974" s="142"/>
      <c r="AB974" s="143"/>
      <c r="AC974" s="142"/>
      <c r="AD974" s="143"/>
      <c r="AE974" s="142"/>
      <c r="AF974" s="143"/>
    </row>
    <row r="975" spans="1:32" ht="15.75" customHeight="1" x14ac:dyDescent="0.2">
      <c r="A975" s="135"/>
      <c r="B975" s="155"/>
      <c r="C975" s="135"/>
      <c r="D975" s="136"/>
      <c r="E975" s="136"/>
      <c r="F975" s="182"/>
      <c r="G975" s="163"/>
      <c r="H975" s="138"/>
      <c r="I975" s="138"/>
      <c r="J975" s="139"/>
      <c r="K975" s="164"/>
      <c r="L975" s="240"/>
      <c r="M975" s="241"/>
      <c r="N975" s="136"/>
      <c r="O975" s="139"/>
      <c r="P975" s="142"/>
      <c r="Q975" s="142"/>
      <c r="R975" s="143"/>
      <c r="S975" s="142"/>
      <c r="T975" s="142"/>
      <c r="U975" s="142"/>
      <c r="V975" s="142"/>
      <c r="W975" s="142"/>
      <c r="X975" s="142"/>
      <c r="Y975" s="142"/>
      <c r="Z975" s="142"/>
      <c r="AA975" s="142"/>
      <c r="AB975" s="143"/>
      <c r="AC975" s="142"/>
      <c r="AD975" s="143"/>
      <c r="AE975" s="142"/>
      <c r="AF975" s="143"/>
    </row>
    <row r="976" spans="1:32" ht="15.75" customHeight="1" x14ac:dyDescent="0.2">
      <c r="A976" s="135"/>
      <c r="B976" s="155"/>
      <c r="C976" s="135"/>
      <c r="D976" s="136"/>
      <c r="E976" s="136"/>
      <c r="F976" s="182"/>
      <c r="G976" s="163"/>
      <c r="H976" s="138"/>
      <c r="I976" s="138"/>
      <c r="J976" s="139"/>
      <c r="K976" s="164"/>
      <c r="L976" s="240"/>
      <c r="M976" s="241"/>
      <c r="N976" s="136"/>
      <c r="O976" s="139"/>
      <c r="P976" s="142"/>
      <c r="Q976" s="142"/>
      <c r="R976" s="143"/>
      <c r="S976" s="142"/>
      <c r="T976" s="142"/>
      <c r="U976" s="142"/>
      <c r="V976" s="142"/>
      <c r="W976" s="142"/>
      <c r="X976" s="142"/>
      <c r="Y976" s="142"/>
      <c r="Z976" s="142"/>
      <c r="AA976" s="142"/>
      <c r="AB976" s="143"/>
      <c r="AC976" s="142"/>
      <c r="AD976" s="143"/>
      <c r="AE976" s="142"/>
      <c r="AF976" s="143"/>
    </row>
    <row r="977" spans="1:32" ht="15.75" customHeight="1" x14ac:dyDescent="0.2">
      <c r="A977" s="135"/>
      <c r="B977" s="155"/>
      <c r="C977" s="135"/>
      <c r="D977" s="136"/>
      <c r="E977" s="136"/>
      <c r="F977" s="182"/>
      <c r="G977" s="163"/>
      <c r="H977" s="138"/>
      <c r="I977" s="138"/>
      <c r="J977" s="139"/>
      <c r="K977" s="164"/>
      <c r="L977" s="240"/>
      <c r="M977" s="241"/>
      <c r="N977" s="136"/>
      <c r="O977" s="139"/>
      <c r="P977" s="142"/>
      <c r="Q977" s="142"/>
      <c r="R977" s="143"/>
      <c r="S977" s="142"/>
      <c r="T977" s="142"/>
      <c r="U977" s="142"/>
      <c r="V977" s="142"/>
      <c r="W977" s="142"/>
      <c r="X977" s="142"/>
      <c r="Y977" s="142"/>
      <c r="Z977" s="142"/>
      <c r="AA977" s="142"/>
      <c r="AB977" s="143"/>
      <c r="AC977" s="142"/>
      <c r="AD977" s="143"/>
      <c r="AE977" s="142"/>
      <c r="AF977" s="143"/>
    </row>
    <row r="978" spans="1:32" ht="15.75" customHeight="1" x14ac:dyDescent="0.2">
      <c r="A978" s="135"/>
      <c r="B978" s="155"/>
      <c r="C978" s="135"/>
      <c r="D978" s="136"/>
      <c r="E978" s="136"/>
      <c r="F978" s="182"/>
      <c r="G978" s="163"/>
      <c r="H978" s="138"/>
      <c r="I978" s="138"/>
      <c r="J978" s="139"/>
      <c r="K978" s="164"/>
      <c r="L978" s="240"/>
      <c r="M978" s="241"/>
      <c r="N978" s="136"/>
      <c r="O978" s="139"/>
      <c r="P978" s="142"/>
      <c r="Q978" s="142"/>
      <c r="R978" s="143"/>
      <c r="S978" s="142"/>
      <c r="T978" s="142"/>
      <c r="U978" s="142"/>
      <c r="V978" s="142"/>
      <c r="W978" s="142"/>
      <c r="X978" s="142"/>
      <c r="Y978" s="142"/>
      <c r="Z978" s="142"/>
      <c r="AA978" s="142"/>
      <c r="AB978" s="143"/>
      <c r="AC978" s="142"/>
      <c r="AD978" s="143"/>
      <c r="AE978" s="142"/>
      <c r="AF978" s="143"/>
    </row>
    <row r="979" spans="1:32" ht="15.75" customHeight="1" x14ac:dyDescent="0.2">
      <c r="A979" s="135"/>
      <c r="B979" s="155"/>
      <c r="C979" s="135"/>
      <c r="D979" s="136"/>
      <c r="E979" s="136"/>
      <c r="F979" s="182"/>
      <c r="G979" s="163"/>
      <c r="H979" s="138"/>
      <c r="I979" s="138"/>
      <c r="J979" s="139"/>
      <c r="K979" s="164"/>
      <c r="L979" s="240"/>
      <c r="M979" s="241"/>
      <c r="N979" s="136"/>
      <c r="O979" s="139"/>
      <c r="P979" s="142"/>
      <c r="Q979" s="142"/>
      <c r="R979" s="143"/>
      <c r="S979" s="142"/>
      <c r="T979" s="142"/>
      <c r="U979" s="142"/>
      <c r="V979" s="142"/>
      <c r="W979" s="142"/>
      <c r="X979" s="142"/>
      <c r="Y979" s="142"/>
      <c r="Z979" s="142"/>
      <c r="AA979" s="142"/>
      <c r="AB979" s="143"/>
      <c r="AC979" s="142"/>
      <c r="AD979" s="143"/>
      <c r="AE979" s="142"/>
      <c r="AF979" s="143"/>
    </row>
    <row r="980" spans="1:32" ht="15.75" customHeight="1" x14ac:dyDescent="0.2">
      <c r="A980" s="135"/>
      <c r="B980" s="155"/>
      <c r="C980" s="135"/>
      <c r="D980" s="136"/>
      <c r="E980" s="136"/>
      <c r="F980" s="182"/>
      <c r="G980" s="163"/>
      <c r="H980" s="138"/>
      <c r="I980" s="138"/>
      <c r="J980" s="139"/>
      <c r="K980" s="164"/>
      <c r="L980" s="240"/>
      <c r="M980" s="241"/>
      <c r="N980" s="136"/>
      <c r="O980" s="139"/>
      <c r="P980" s="142"/>
      <c r="Q980" s="142"/>
      <c r="R980" s="143"/>
      <c r="S980" s="142"/>
      <c r="T980" s="142"/>
      <c r="U980" s="142"/>
      <c r="V980" s="142"/>
      <c r="W980" s="142"/>
      <c r="X980" s="142"/>
      <c r="Y980" s="142"/>
      <c r="Z980" s="142"/>
      <c r="AA980" s="142"/>
      <c r="AB980" s="143"/>
      <c r="AC980" s="142"/>
      <c r="AD980" s="143"/>
      <c r="AE980" s="142"/>
      <c r="AF980" s="143"/>
    </row>
    <row r="981" spans="1:32" ht="15.75" customHeight="1" x14ac:dyDescent="0.2">
      <c r="A981" s="135"/>
      <c r="B981" s="155"/>
      <c r="C981" s="135"/>
      <c r="D981" s="136"/>
      <c r="E981" s="136"/>
      <c r="F981" s="182"/>
      <c r="G981" s="163"/>
      <c r="H981" s="138"/>
      <c r="I981" s="138"/>
      <c r="J981" s="139"/>
      <c r="K981" s="164"/>
      <c r="L981" s="240"/>
      <c r="M981" s="241"/>
      <c r="N981" s="136"/>
      <c r="O981" s="139"/>
      <c r="P981" s="142"/>
      <c r="Q981" s="142"/>
      <c r="R981" s="143"/>
      <c r="S981" s="142"/>
      <c r="T981" s="142"/>
      <c r="U981" s="142"/>
      <c r="V981" s="142"/>
      <c r="W981" s="142"/>
      <c r="X981" s="142"/>
      <c r="Y981" s="142"/>
      <c r="Z981" s="142"/>
      <c r="AA981" s="142"/>
      <c r="AB981" s="143"/>
      <c r="AC981" s="142"/>
      <c r="AD981" s="143"/>
      <c r="AE981" s="142"/>
      <c r="AF981" s="143"/>
    </row>
    <row r="982" spans="1:32" ht="15.75" customHeight="1" x14ac:dyDescent="0.2">
      <c r="A982" s="135"/>
      <c r="B982" s="155"/>
      <c r="C982" s="135"/>
      <c r="D982" s="136"/>
      <c r="E982" s="136"/>
      <c r="F982" s="182"/>
      <c r="G982" s="163"/>
      <c r="H982" s="138"/>
      <c r="I982" s="138"/>
      <c r="J982" s="139"/>
      <c r="K982" s="164"/>
      <c r="L982" s="240"/>
      <c r="M982" s="241"/>
      <c r="N982" s="136"/>
      <c r="O982" s="139"/>
      <c r="P982" s="142"/>
      <c r="Q982" s="142"/>
      <c r="R982" s="143"/>
      <c r="S982" s="142"/>
      <c r="T982" s="142"/>
      <c r="U982" s="142"/>
      <c r="V982" s="142"/>
      <c r="W982" s="142"/>
      <c r="X982" s="142"/>
      <c r="Y982" s="142"/>
      <c r="Z982" s="142"/>
      <c r="AA982" s="142"/>
      <c r="AB982" s="143"/>
      <c r="AC982" s="142"/>
      <c r="AD982" s="143"/>
      <c r="AE982" s="142"/>
      <c r="AF982" s="143"/>
    </row>
    <row r="983" spans="1:32" ht="15.75" customHeight="1" x14ac:dyDescent="0.2">
      <c r="A983" s="135"/>
      <c r="B983" s="155"/>
      <c r="C983" s="135"/>
      <c r="D983" s="136"/>
      <c r="E983" s="136"/>
      <c r="F983" s="182"/>
      <c r="G983" s="163"/>
      <c r="H983" s="138"/>
      <c r="I983" s="138"/>
      <c r="J983" s="139"/>
      <c r="K983" s="164"/>
      <c r="L983" s="240"/>
      <c r="M983" s="241"/>
      <c r="N983" s="136"/>
      <c r="O983" s="139"/>
      <c r="P983" s="142"/>
      <c r="Q983" s="142"/>
      <c r="R983" s="143"/>
      <c r="S983" s="142"/>
      <c r="T983" s="142"/>
      <c r="U983" s="142"/>
      <c r="V983" s="142"/>
      <c r="W983" s="142"/>
      <c r="X983" s="142"/>
      <c r="Y983" s="142"/>
      <c r="Z983" s="142"/>
      <c r="AA983" s="142"/>
      <c r="AB983" s="143"/>
      <c r="AC983" s="142"/>
      <c r="AD983" s="143"/>
      <c r="AE983" s="142"/>
      <c r="AF983" s="143"/>
    </row>
    <row r="984" spans="1:32" ht="15.75" customHeight="1" x14ac:dyDescent="0.2">
      <c r="A984" s="135"/>
      <c r="B984" s="155"/>
      <c r="C984" s="135"/>
      <c r="D984" s="136"/>
      <c r="E984" s="136"/>
      <c r="F984" s="182"/>
      <c r="G984" s="163"/>
      <c r="H984" s="138"/>
      <c r="I984" s="138"/>
      <c r="J984" s="139"/>
      <c r="K984" s="164"/>
      <c r="L984" s="240"/>
      <c r="M984" s="241"/>
      <c r="N984" s="136"/>
      <c r="O984" s="139"/>
      <c r="P984" s="142"/>
      <c r="Q984" s="142"/>
      <c r="R984" s="143"/>
      <c r="S984" s="142"/>
      <c r="T984" s="142"/>
      <c r="U984" s="142"/>
      <c r="V984" s="142"/>
      <c r="W984" s="142"/>
      <c r="X984" s="142"/>
      <c r="Y984" s="142"/>
      <c r="Z984" s="142"/>
      <c r="AA984" s="142"/>
      <c r="AB984" s="143"/>
      <c r="AC984" s="142"/>
      <c r="AD984" s="143"/>
      <c r="AE984" s="142"/>
      <c r="AF984" s="143"/>
    </row>
    <row r="985" spans="1:32" ht="15.75" customHeight="1" x14ac:dyDescent="0.2">
      <c r="A985" s="135"/>
      <c r="B985" s="155"/>
      <c r="C985" s="135"/>
      <c r="D985" s="136"/>
      <c r="E985" s="136"/>
      <c r="F985" s="182"/>
      <c r="G985" s="163"/>
      <c r="H985" s="138"/>
      <c r="I985" s="138"/>
      <c r="J985" s="139"/>
      <c r="K985" s="164"/>
      <c r="L985" s="240"/>
      <c r="M985" s="241"/>
      <c r="N985" s="136"/>
      <c r="O985" s="139"/>
      <c r="P985" s="142"/>
      <c r="Q985" s="142"/>
      <c r="R985" s="143"/>
      <c r="S985" s="142"/>
      <c r="T985" s="142"/>
      <c r="U985" s="142"/>
      <c r="V985" s="142"/>
      <c r="W985" s="142"/>
      <c r="X985" s="142"/>
      <c r="Y985" s="142"/>
      <c r="Z985" s="142"/>
      <c r="AA985" s="142"/>
      <c r="AB985" s="143"/>
      <c r="AC985" s="142"/>
      <c r="AD985" s="143"/>
      <c r="AE985" s="142"/>
      <c r="AF985" s="143"/>
    </row>
    <row r="986" spans="1:32" ht="15.75" customHeight="1" x14ac:dyDescent="0.2">
      <c r="A986" s="135"/>
      <c r="B986" s="155"/>
      <c r="C986" s="135"/>
      <c r="D986" s="136"/>
      <c r="E986" s="136"/>
      <c r="F986" s="182"/>
      <c r="G986" s="163"/>
      <c r="H986" s="138"/>
      <c r="I986" s="138"/>
      <c r="J986" s="139"/>
      <c r="K986" s="164"/>
      <c r="L986" s="240"/>
      <c r="M986" s="241"/>
      <c r="N986" s="136"/>
      <c r="O986" s="139"/>
      <c r="P986" s="142"/>
      <c r="Q986" s="142"/>
      <c r="R986" s="143"/>
      <c r="S986" s="142"/>
      <c r="T986" s="142"/>
      <c r="U986" s="142"/>
      <c r="V986" s="142"/>
      <c r="W986" s="142"/>
      <c r="X986" s="142"/>
      <c r="Y986" s="142"/>
      <c r="Z986" s="142"/>
      <c r="AA986" s="142"/>
      <c r="AB986" s="143"/>
      <c r="AC986" s="142"/>
      <c r="AD986" s="143"/>
      <c r="AE986" s="142"/>
      <c r="AF986" s="143"/>
    </row>
    <row r="987" spans="1:32" ht="15.75" customHeight="1" x14ac:dyDescent="0.2">
      <c r="A987" s="135"/>
      <c r="B987" s="155"/>
      <c r="C987" s="135"/>
      <c r="D987" s="136"/>
      <c r="E987" s="136"/>
      <c r="F987" s="182"/>
      <c r="G987" s="163"/>
      <c r="H987" s="138"/>
      <c r="I987" s="138"/>
      <c r="J987" s="139"/>
      <c r="K987" s="164"/>
      <c r="L987" s="240"/>
      <c r="M987" s="241"/>
      <c r="N987" s="136"/>
      <c r="O987" s="139"/>
      <c r="P987" s="142"/>
      <c r="Q987" s="142"/>
      <c r="R987" s="143"/>
      <c r="S987" s="142"/>
      <c r="T987" s="142"/>
      <c r="U987" s="142"/>
      <c r="V987" s="142"/>
      <c r="W987" s="142"/>
      <c r="X987" s="142"/>
      <c r="Y987" s="142"/>
      <c r="Z987" s="142"/>
      <c r="AA987" s="142"/>
      <c r="AB987" s="143"/>
      <c r="AC987" s="142"/>
      <c r="AD987" s="143"/>
      <c r="AE987" s="142"/>
      <c r="AF987" s="143"/>
    </row>
    <row r="988" spans="1:32" ht="15.75" customHeight="1" x14ac:dyDescent="0.2">
      <c r="A988" s="135"/>
      <c r="B988" s="155"/>
      <c r="C988" s="135"/>
      <c r="D988" s="136"/>
      <c r="E988" s="136"/>
      <c r="F988" s="182"/>
      <c r="G988" s="163"/>
      <c r="H988" s="138"/>
      <c r="I988" s="138"/>
      <c r="J988" s="139"/>
      <c r="K988" s="164"/>
      <c r="L988" s="240"/>
      <c r="M988" s="241"/>
      <c r="N988" s="136"/>
      <c r="O988" s="139"/>
      <c r="P988" s="142"/>
      <c r="Q988" s="142"/>
      <c r="R988" s="143"/>
      <c r="S988" s="142"/>
      <c r="T988" s="142"/>
      <c r="U988" s="142"/>
      <c r="V988" s="142"/>
      <c r="W988" s="142"/>
      <c r="X988" s="142"/>
      <c r="Y988" s="142"/>
      <c r="Z988" s="142"/>
      <c r="AA988" s="142"/>
      <c r="AB988" s="143"/>
      <c r="AC988" s="142"/>
      <c r="AD988" s="143"/>
      <c r="AE988" s="142"/>
      <c r="AF988" s="143"/>
    </row>
    <row r="989" spans="1:32" ht="15.75" customHeight="1" x14ac:dyDescent="0.2">
      <c r="A989" s="135"/>
      <c r="B989" s="155"/>
      <c r="C989" s="135"/>
      <c r="D989" s="136"/>
      <c r="E989" s="136"/>
      <c r="F989" s="182"/>
      <c r="G989" s="163"/>
      <c r="H989" s="138"/>
      <c r="I989" s="138"/>
      <c r="J989" s="139"/>
      <c r="K989" s="164"/>
      <c r="L989" s="240"/>
      <c r="M989" s="241"/>
      <c r="N989" s="136"/>
      <c r="O989" s="139"/>
      <c r="P989" s="142"/>
      <c r="Q989" s="142"/>
      <c r="R989" s="143"/>
      <c r="S989" s="142"/>
      <c r="T989" s="142"/>
      <c r="U989" s="142"/>
      <c r="V989" s="142"/>
      <c r="W989" s="142"/>
      <c r="X989" s="142"/>
      <c r="Y989" s="142"/>
      <c r="Z989" s="142"/>
      <c r="AA989" s="142"/>
      <c r="AB989" s="143"/>
      <c r="AC989" s="142"/>
      <c r="AD989" s="143"/>
      <c r="AE989" s="142"/>
      <c r="AF989" s="143"/>
    </row>
    <row r="990" spans="1:32" ht="15.75" customHeight="1" x14ac:dyDescent="0.2">
      <c r="A990" s="135"/>
      <c r="B990" s="155"/>
      <c r="C990" s="135"/>
      <c r="D990" s="136"/>
      <c r="E990" s="136"/>
      <c r="F990" s="182"/>
      <c r="G990" s="163"/>
      <c r="H990" s="138"/>
      <c r="I990" s="138"/>
      <c r="J990" s="139"/>
      <c r="K990" s="164"/>
      <c r="L990" s="240"/>
      <c r="M990" s="241"/>
      <c r="N990" s="136"/>
      <c r="O990" s="139"/>
      <c r="P990" s="142"/>
      <c r="Q990" s="142"/>
      <c r="R990" s="143"/>
      <c r="S990" s="142"/>
      <c r="T990" s="142"/>
      <c r="U990" s="142"/>
      <c r="V990" s="142"/>
      <c r="W990" s="142"/>
      <c r="X990" s="142"/>
      <c r="Y990" s="142"/>
      <c r="Z990" s="142"/>
      <c r="AA990" s="142"/>
      <c r="AB990" s="143"/>
      <c r="AC990" s="142"/>
      <c r="AD990" s="143"/>
      <c r="AE990" s="142"/>
      <c r="AF990" s="143"/>
    </row>
    <row r="991" spans="1:32" ht="15.75" customHeight="1" x14ac:dyDescent="0.2">
      <c r="A991" s="135"/>
      <c r="B991" s="155"/>
      <c r="C991" s="135"/>
      <c r="D991" s="136"/>
      <c r="E991" s="136"/>
      <c r="F991" s="182"/>
      <c r="G991" s="163"/>
      <c r="H991" s="138"/>
      <c r="I991" s="138"/>
      <c r="J991" s="139"/>
      <c r="K991" s="164"/>
      <c r="L991" s="240"/>
      <c r="M991" s="241"/>
      <c r="N991" s="136"/>
      <c r="O991" s="139"/>
      <c r="P991" s="142"/>
      <c r="Q991" s="142"/>
      <c r="R991" s="143"/>
      <c r="S991" s="142"/>
      <c r="T991" s="142"/>
      <c r="U991" s="142"/>
      <c r="V991" s="142"/>
      <c r="W991" s="142"/>
      <c r="X991" s="142"/>
      <c r="Y991" s="142"/>
      <c r="Z991" s="142"/>
      <c r="AA991" s="142"/>
      <c r="AB991" s="143"/>
      <c r="AC991" s="142"/>
      <c r="AD991" s="143"/>
      <c r="AE991" s="142"/>
      <c r="AF991" s="143"/>
    </row>
    <row r="992" spans="1:32" ht="15.75" customHeight="1" x14ac:dyDescent="0.2">
      <c r="A992" s="135"/>
      <c r="B992" s="155"/>
      <c r="C992" s="135"/>
      <c r="D992" s="136"/>
      <c r="E992" s="136"/>
      <c r="F992" s="182"/>
      <c r="G992" s="163"/>
      <c r="H992" s="138"/>
      <c r="I992" s="138"/>
      <c r="J992" s="139"/>
      <c r="K992" s="164"/>
      <c r="L992" s="240"/>
      <c r="M992" s="241"/>
      <c r="N992" s="136"/>
      <c r="O992" s="139"/>
      <c r="P992" s="142"/>
      <c r="Q992" s="142"/>
      <c r="R992" s="143"/>
      <c r="S992" s="142"/>
      <c r="T992" s="142"/>
      <c r="U992" s="142"/>
      <c r="V992" s="142"/>
      <c r="W992" s="142"/>
      <c r="X992" s="142"/>
      <c r="Y992" s="142"/>
      <c r="Z992" s="142"/>
      <c r="AA992" s="142"/>
      <c r="AB992" s="143"/>
      <c r="AC992" s="142"/>
      <c r="AD992" s="143"/>
      <c r="AE992" s="142"/>
      <c r="AF992" s="143"/>
    </row>
    <row r="993" spans="1:32" ht="15.75" customHeight="1" x14ac:dyDescent="0.2">
      <c r="A993" s="135"/>
      <c r="B993" s="155"/>
      <c r="C993" s="135"/>
      <c r="D993" s="136"/>
      <c r="E993" s="136"/>
      <c r="F993" s="182"/>
      <c r="G993" s="163"/>
      <c r="H993" s="138"/>
      <c r="I993" s="138"/>
      <c r="J993" s="139"/>
      <c r="K993" s="164"/>
      <c r="L993" s="240"/>
      <c r="M993" s="241"/>
      <c r="N993" s="136"/>
      <c r="O993" s="139"/>
      <c r="P993" s="142"/>
      <c r="Q993" s="142"/>
      <c r="R993" s="143"/>
      <c r="S993" s="142"/>
      <c r="T993" s="142"/>
      <c r="U993" s="142"/>
      <c r="V993" s="142"/>
      <c r="W993" s="142"/>
      <c r="X993" s="142"/>
      <c r="Y993" s="142"/>
      <c r="Z993" s="142"/>
      <c r="AA993" s="142"/>
      <c r="AB993" s="143"/>
      <c r="AC993" s="142"/>
      <c r="AD993" s="143"/>
      <c r="AE993" s="142"/>
      <c r="AF993" s="143"/>
    </row>
    <row r="994" spans="1:32" ht="15.75" customHeight="1" x14ac:dyDescent="0.2">
      <c r="A994" s="135"/>
      <c r="B994" s="155"/>
      <c r="C994" s="135"/>
      <c r="D994" s="136"/>
      <c r="E994" s="136"/>
      <c r="F994" s="182"/>
      <c r="G994" s="163"/>
      <c r="H994" s="138"/>
      <c r="I994" s="138"/>
      <c r="J994" s="139"/>
      <c r="K994" s="164"/>
      <c r="L994" s="240"/>
      <c r="M994" s="241"/>
      <c r="N994" s="136"/>
      <c r="O994" s="139"/>
      <c r="P994" s="142"/>
      <c r="Q994" s="142"/>
      <c r="R994" s="143"/>
      <c r="S994" s="142"/>
      <c r="T994" s="142"/>
      <c r="U994" s="142"/>
      <c r="V994" s="142"/>
      <c r="W994" s="142"/>
      <c r="X994" s="142"/>
      <c r="Y994" s="142"/>
      <c r="Z994" s="142"/>
      <c r="AA994" s="142"/>
      <c r="AB994" s="143"/>
      <c r="AC994" s="142"/>
      <c r="AD994" s="143"/>
      <c r="AE994" s="142"/>
      <c r="AF994" s="143"/>
    </row>
    <row r="995" spans="1:32" ht="15.75" customHeight="1" x14ac:dyDescent="0.2">
      <c r="A995" s="135"/>
      <c r="B995" s="155"/>
      <c r="C995" s="135"/>
      <c r="D995" s="136"/>
      <c r="E995" s="136"/>
      <c r="F995" s="182"/>
      <c r="G995" s="163"/>
      <c r="H995" s="138"/>
      <c r="I995" s="138"/>
      <c r="J995" s="139"/>
      <c r="K995" s="164"/>
      <c r="L995" s="240"/>
      <c r="M995" s="241"/>
      <c r="N995" s="136"/>
      <c r="O995" s="139"/>
      <c r="P995" s="142"/>
      <c r="Q995" s="142"/>
      <c r="R995" s="143"/>
      <c r="S995" s="142"/>
      <c r="T995" s="142"/>
      <c r="U995" s="142"/>
      <c r="V995" s="142"/>
      <c r="W995" s="142"/>
      <c r="X995" s="142"/>
      <c r="Y995" s="142"/>
      <c r="Z995" s="142"/>
      <c r="AA995" s="142"/>
      <c r="AB995" s="143"/>
      <c r="AC995" s="142"/>
      <c r="AD995" s="143"/>
      <c r="AE995" s="142"/>
      <c r="AF995" s="143"/>
    </row>
    <row r="996" spans="1:32" ht="15.75" customHeight="1" x14ac:dyDescent="0.2">
      <c r="A996" s="135"/>
      <c r="B996" s="155"/>
      <c r="C996" s="135"/>
      <c r="D996" s="136"/>
      <c r="E996" s="136"/>
      <c r="F996" s="182"/>
      <c r="G996" s="163"/>
      <c r="H996" s="138"/>
      <c r="I996" s="138"/>
      <c r="J996" s="139"/>
      <c r="K996" s="164"/>
      <c r="L996" s="240"/>
      <c r="M996" s="241"/>
      <c r="N996" s="136"/>
      <c r="O996" s="139"/>
      <c r="P996" s="142"/>
      <c r="Q996" s="142"/>
      <c r="R996" s="143"/>
      <c r="S996" s="142"/>
      <c r="T996" s="142"/>
      <c r="U996" s="142"/>
      <c r="V996" s="142"/>
      <c r="W996" s="142"/>
      <c r="X996" s="142"/>
      <c r="Y996" s="142"/>
      <c r="Z996" s="142"/>
      <c r="AA996" s="142"/>
      <c r="AB996" s="143"/>
      <c r="AC996" s="142"/>
      <c r="AD996" s="143"/>
      <c r="AE996" s="142"/>
      <c r="AF996" s="143"/>
    </row>
    <row r="997" spans="1:32" ht="15.75" customHeight="1" x14ac:dyDescent="0.2">
      <c r="A997" s="135"/>
      <c r="B997" s="155"/>
      <c r="C997" s="135"/>
      <c r="D997" s="136"/>
      <c r="E997" s="136"/>
      <c r="F997" s="182"/>
      <c r="G997" s="163"/>
      <c r="H997" s="138"/>
      <c r="I997" s="138"/>
      <c r="J997" s="139"/>
      <c r="K997" s="164"/>
      <c r="L997" s="240"/>
      <c r="M997" s="241"/>
      <c r="N997" s="136"/>
      <c r="O997" s="139"/>
      <c r="P997" s="142"/>
      <c r="Q997" s="142"/>
      <c r="R997" s="143"/>
      <c r="S997" s="142"/>
      <c r="T997" s="142"/>
      <c r="U997" s="142"/>
      <c r="V997" s="142"/>
      <c r="W997" s="142"/>
      <c r="X997" s="142"/>
      <c r="Y997" s="142"/>
      <c r="Z997" s="142"/>
      <c r="AA997" s="142"/>
      <c r="AB997" s="143"/>
      <c r="AC997" s="142"/>
      <c r="AD997" s="143"/>
      <c r="AE997" s="142"/>
      <c r="AF997" s="143"/>
    </row>
    <row r="998" spans="1:32" ht="15.75" customHeight="1" x14ac:dyDescent="0.2">
      <c r="A998" s="135"/>
      <c r="B998" s="155"/>
      <c r="C998" s="135"/>
      <c r="D998" s="136"/>
      <c r="E998" s="136"/>
      <c r="F998" s="182"/>
      <c r="G998" s="163"/>
      <c r="H998" s="138"/>
      <c r="I998" s="138"/>
      <c r="J998" s="139"/>
      <c r="K998" s="164"/>
      <c r="L998" s="240"/>
      <c r="M998" s="241"/>
      <c r="N998" s="136"/>
      <c r="O998" s="139"/>
      <c r="P998" s="142"/>
      <c r="Q998" s="142"/>
      <c r="R998" s="143"/>
      <c r="S998" s="142"/>
      <c r="T998" s="142"/>
      <c r="U998" s="142"/>
      <c r="V998" s="142"/>
      <c r="W998" s="142"/>
      <c r="X998" s="142"/>
      <c r="Y998" s="142"/>
      <c r="Z998" s="142"/>
      <c r="AA998" s="142"/>
      <c r="AB998" s="143"/>
      <c r="AC998" s="142"/>
      <c r="AD998" s="143"/>
      <c r="AE998" s="142"/>
      <c r="AF998" s="143"/>
    </row>
    <row r="999" spans="1:32" ht="15.75" customHeight="1" x14ac:dyDescent="0.2">
      <c r="A999" s="135"/>
      <c r="B999" s="155"/>
      <c r="C999" s="135"/>
      <c r="D999" s="136"/>
      <c r="E999" s="136"/>
      <c r="F999" s="182"/>
      <c r="G999" s="163"/>
      <c r="H999" s="138"/>
      <c r="I999" s="138"/>
      <c r="J999" s="139"/>
      <c r="K999" s="164"/>
      <c r="L999" s="240"/>
      <c r="M999" s="241"/>
      <c r="N999" s="136"/>
      <c r="O999" s="139"/>
      <c r="P999" s="142"/>
      <c r="Q999" s="142"/>
      <c r="R999" s="143"/>
      <c r="S999" s="142"/>
      <c r="T999" s="142"/>
      <c r="U999" s="142"/>
      <c r="V999" s="142"/>
      <c r="W999" s="142"/>
      <c r="X999" s="142"/>
      <c r="Y999" s="142"/>
      <c r="Z999" s="142"/>
      <c r="AA999" s="142"/>
      <c r="AB999" s="143"/>
      <c r="AC999" s="142"/>
      <c r="AD999" s="143"/>
      <c r="AE999" s="142"/>
      <c r="AF999" s="143"/>
    </row>
    <row r="1000" spans="1:32" ht="15.75" customHeight="1" x14ac:dyDescent="0.2">
      <c r="A1000" s="135"/>
      <c r="B1000" s="155"/>
      <c r="C1000" s="135"/>
      <c r="D1000" s="136"/>
      <c r="E1000" s="136"/>
      <c r="F1000" s="182"/>
      <c r="G1000" s="163"/>
      <c r="H1000" s="138"/>
      <c r="I1000" s="138"/>
      <c r="J1000" s="139"/>
      <c r="K1000" s="164"/>
      <c r="L1000" s="240"/>
      <c r="M1000" s="241"/>
      <c r="N1000" s="136"/>
      <c r="O1000" s="139"/>
      <c r="P1000" s="142"/>
      <c r="Q1000" s="142"/>
      <c r="R1000" s="143"/>
      <c r="S1000" s="142"/>
      <c r="T1000" s="142"/>
      <c r="U1000" s="142"/>
      <c r="V1000" s="142"/>
      <c r="W1000" s="142"/>
      <c r="X1000" s="142"/>
      <c r="Y1000" s="142"/>
      <c r="Z1000" s="142"/>
      <c r="AA1000" s="142"/>
      <c r="AB1000" s="143"/>
      <c r="AC1000" s="142"/>
      <c r="AD1000" s="143"/>
      <c r="AE1000" s="142"/>
      <c r="AF1000" s="143"/>
    </row>
    <row r="1001" spans="1:32" ht="15.75" customHeight="1" x14ac:dyDescent="0.2">
      <c r="A1001" s="135"/>
      <c r="B1001" s="155"/>
      <c r="C1001" s="135"/>
      <c r="D1001" s="136"/>
      <c r="E1001" s="136"/>
      <c r="F1001" s="182"/>
      <c r="G1001" s="163"/>
      <c r="H1001" s="138"/>
      <c r="I1001" s="138"/>
      <c r="J1001" s="139"/>
      <c r="K1001" s="164"/>
      <c r="L1001" s="240"/>
      <c r="M1001" s="241"/>
      <c r="N1001" s="136"/>
      <c r="O1001" s="139"/>
      <c r="P1001" s="142"/>
      <c r="Q1001" s="142"/>
      <c r="R1001" s="143"/>
      <c r="S1001" s="142"/>
      <c r="T1001" s="142"/>
      <c r="U1001" s="142"/>
      <c r="V1001" s="142"/>
      <c r="W1001" s="142"/>
      <c r="X1001" s="142"/>
      <c r="Y1001" s="142"/>
      <c r="Z1001" s="142"/>
      <c r="AA1001" s="142"/>
      <c r="AB1001" s="143"/>
      <c r="AC1001" s="142"/>
      <c r="AD1001" s="143"/>
      <c r="AE1001" s="142"/>
      <c r="AF1001" s="143"/>
    </row>
    <row r="1002" spans="1:32" ht="15.75" customHeight="1" x14ac:dyDescent="0.2">
      <c r="A1002" s="135"/>
      <c r="B1002" s="155"/>
      <c r="C1002" s="135"/>
      <c r="D1002" s="136"/>
      <c r="E1002" s="136"/>
      <c r="F1002" s="182"/>
      <c r="G1002" s="163"/>
      <c r="H1002" s="138"/>
      <c r="I1002" s="138"/>
      <c r="J1002" s="139"/>
      <c r="K1002" s="164"/>
      <c r="L1002" s="240"/>
      <c r="M1002" s="241"/>
      <c r="N1002" s="136"/>
      <c r="O1002" s="139"/>
      <c r="P1002" s="142"/>
      <c r="Q1002" s="142"/>
      <c r="R1002" s="143"/>
      <c r="S1002" s="142"/>
      <c r="T1002" s="142"/>
      <c r="U1002" s="142"/>
      <c r="V1002" s="142"/>
      <c r="W1002" s="142"/>
      <c r="X1002" s="142"/>
      <c r="Y1002" s="142"/>
      <c r="Z1002" s="142"/>
      <c r="AA1002" s="142"/>
      <c r="AB1002" s="143"/>
      <c r="AC1002" s="142"/>
      <c r="AD1002" s="143"/>
      <c r="AE1002" s="142"/>
      <c r="AF1002" s="143"/>
    </row>
  </sheetData>
  <mergeCells count="2">
    <mergeCell ref="A77:C77"/>
    <mergeCell ref="A78:C78"/>
  </mergeCells>
  <printOptions horizontalCentered="1"/>
  <pageMargins left="0.70866141732283472" right="0.70866141732283472" top="0.74803149606299213" bottom="0.74803149606299213" header="0" footer="0"/>
  <pageSetup paperSize="9" scale="57" orientation="landscape"/>
  <headerFooter>
    <oddHeader>&amp;F</oddHeader>
    <oddFooter>&amp;L&amp;B Confidential&amp;B&amp;C&amp;D&amp;RPage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EF938-2600-9848-8624-920605F05E79}">
  <sheetPr>
    <tabColor rgb="FFFFC000"/>
    <pageSetUpPr fitToPage="1"/>
  </sheetPr>
  <dimension ref="A1:AQ1008"/>
  <sheetViews>
    <sheetView topLeftCell="A7" zoomScaleNormal="100" workbookViewId="0">
      <selection activeCell="H6" sqref="H6"/>
    </sheetView>
  </sheetViews>
  <sheetFormatPr baseColWidth="10" defaultColWidth="14.5" defaultRowHeight="15" customHeight="1" x14ac:dyDescent="0.2"/>
  <cols>
    <col min="1" max="1" width="40.5" style="2" customWidth="1"/>
    <col min="2" max="2" width="14.33203125" style="2" customWidth="1"/>
    <col min="3" max="3" width="15.5" style="2" customWidth="1"/>
    <col min="4" max="4" width="16.6640625" style="2" customWidth="1"/>
    <col min="5" max="5" width="14" style="2" customWidth="1"/>
    <col min="6" max="6" width="14.83203125" style="2" customWidth="1"/>
    <col min="7" max="7" width="21" style="2" customWidth="1"/>
    <col min="8" max="11" width="14" style="2" customWidth="1"/>
    <col min="12" max="12" width="15" style="2" customWidth="1"/>
    <col min="13" max="33" width="14" style="2" customWidth="1"/>
    <col min="34" max="43" width="8.83203125" style="2" customWidth="1"/>
    <col min="44" max="16384" width="14.5" style="2"/>
  </cols>
  <sheetData>
    <row r="1" spans="1:43" ht="25" customHeight="1" x14ac:dyDescent="0.3">
      <c r="A1" s="262" t="s">
        <v>331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7"/>
    </row>
    <row r="2" spans="1:43" ht="21" x14ac:dyDescent="0.25">
      <c r="A2" s="334" t="s">
        <v>62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11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5"/>
      <c r="AI2" s="5"/>
      <c r="AJ2" s="5"/>
      <c r="AK2" s="5"/>
      <c r="AL2" s="5"/>
      <c r="AM2" s="5"/>
      <c r="AN2" s="5"/>
      <c r="AO2" s="5"/>
      <c r="AP2" s="5"/>
      <c r="AQ2" s="5"/>
    </row>
    <row r="3" spans="1:43" ht="21" x14ac:dyDescent="0.25">
      <c r="A3" s="387" t="s">
        <v>371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5"/>
      <c r="AI3" s="5"/>
      <c r="AJ3" s="5"/>
      <c r="AK3" s="5"/>
      <c r="AL3" s="5"/>
      <c r="AM3" s="5"/>
      <c r="AN3" s="5"/>
      <c r="AO3" s="5"/>
      <c r="AP3" s="5"/>
      <c r="AQ3" s="5"/>
    </row>
    <row r="4" spans="1:43" x14ac:dyDescent="0.2">
      <c r="A4" s="132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18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5"/>
      <c r="AI4" s="5"/>
      <c r="AJ4" s="5"/>
      <c r="AK4" s="5"/>
      <c r="AL4" s="5"/>
      <c r="AM4" s="5"/>
      <c r="AN4" s="5"/>
      <c r="AO4" s="5"/>
      <c r="AP4" s="5"/>
      <c r="AQ4" s="5"/>
    </row>
    <row r="5" spans="1:43" ht="24" x14ac:dyDescent="0.3">
      <c r="A5" s="120" t="s">
        <v>311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118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5"/>
      <c r="AI5" s="5"/>
      <c r="AJ5" s="5"/>
      <c r="AK5" s="5"/>
      <c r="AL5" s="5"/>
      <c r="AM5" s="5"/>
      <c r="AN5" s="5"/>
      <c r="AO5" s="5"/>
      <c r="AP5" s="5"/>
      <c r="AQ5" s="5"/>
    </row>
    <row r="6" spans="1:43" ht="16" x14ac:dyDescent="0.2">
      <c r="A6" s="352" t="s">
        <v>373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118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5"/>
      <c r="AI6" s="5"/>
      <c r="AJ6" s="5"/>
      <c r="AK6" s="5"/>
      <c r="AL6" s="5"/>
      <c r="AM6" s="5"/>
      <c r="AN6" s="5"/>
      <c r="AO6" s="5"/>
      <c r="AP6" s="5"/>
      <c r="AQ6" s="5"/>
    </row>
    <row r="7" spans="1:43" ht="22" thickBot="1" x14ac:dyDescent="0.3">
      <c r="A7" s="121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118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5"/>
      <c r="AI7" s="5"/>
      <c r="AJ7" s="5"/>
      <c r="AK7" s="5"/>
      <c r="AL7" s="5"/>
      <c r="AM7" s="5"/>
      <c r="AN7" s="5"/>
      <c r="AO7" s="5"/>
      <c r="AP7" s="5"/>
      <c r="AQ7" s="5"/>
    </row>
    <row r="8" spans="1:43" x14ac:dyDescent="0.2">
      <c r="A8" s="122" t="s">
        <v>63</v>
      </c>
      <c r="B8" s="101"/>
      <c r="C8" s="101"/>
      <c r="D8" s="101"/>
      <c r="E8" s="10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3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5"/>
      <c r="AI8" s="5"/>
      <c r="AJ8" s="5"/>
      <c r="AK8" s="5"/>
      <c r="AL8" s="5"/>
      <c r="AM8" s="5"/>
      <c r="AN8" s="5"/>
      <c r="AO8" s="5"/>
      <c r="AP8" s="5"/>
      <c r="AQ8" s="5"/>
    </row>
    <row r="9" spans="1:43" ht="19" x14ac:dyDescent="0.25">
      <c r="A9" s="123" t="s">
        <v>65</v>
      </c>
      <c r="B9" s="103"/>
      <c r="C9" s="4"/>
      <c r="D9" s="4"/>
      <c r="E9" s="104"/>
      <c r="F9" s="474"/>
      <c r="G9" s="475" t="s">
        <v>64</v>
      </c>
      <c r="H9" s="474"/>
      <c r="I9" s="474"/>
      <c r="J9" s="474"/>
      <c r="K9" s="474"/>
      <c r="L9" s="474"/>
      <c r="M9" s="474"/>
      <c r="N9" s="474"/>
      <c r="O9" s="474"/>
      <c r="P9" s="476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5"/>
      <c r="AI9" s="5"/>
      <c r="AJ9" s="5"/>
      <c r="AK9" s="5"/>
      <c r="AL9" s="5"/>
      <c r="AM9" s="5"/>
      <c r="AN9" s="5"/>
      <c r="AO9" s="5"/>
      <c r="AP9" s="5"/>
      <c r="AQ9" s="5"/>
    </row>
    <row r="10" spans="1:43" ht="16" thickBot="1" x14ac:dyDescent="0.25">
      <c r="A10" s="123" t="s">
        <v>68</v>
      </c>
      <c r="B10" s="103"/>
      <c r="C10" s="4"/>
      <c r="D10" s="4"/>
      <c r="E10" s="104"/>
      <c r="F10" s="474"/>
      <c r="G10" s="477" t="s">
        <v>66</v>
      </c>
      <c r="H10" s="474"/>
      <c r="I10" s="474"/>
      <c r="J10" s="474"/>
      <c r="K10" s="474"/>
      <c r="L10" s="477" t="s">
        <v>67</v>
      </c>
      <c r="M10" s="474"/>
      <c r="N10" s="478"/>
      <c r="O10" s="474"/>
      <c r="P10" s="476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5"/>
      <c r="AI10" s="5"/>
      <c r="AJ10" s="5"/>
      <c r="AK10" s="5"/>
      <c r="AL10" s="5"/>
      <c r="AM10" s="5"/>
      <c r="AN10" s="5"/>
      <c r="AO10" s="5"/>
      <c r="AP10" s="5"/>
      <c r="AQ10" s="5"/>
    </row>
    <row r="11" spans="1:43" x14ac:dyDescent="0.2">
      <c r="A11" s="123"/>
      <c r="B11" s="103"/>
      <c r="C11" s="4"/>
      <c r="D11" s="4"/>
      <c r="E11" s="104"/>
      <c r="F11" s="474"/>
      <c r="G11" s="404"/>
      <c r="H11" s="405" t="s">
        <v>69</v>
      </c>
      <c r="I11" s="406" t="s">
        <v>70</v>
      </c>
      <c r="J11" s="407" t="s">
        <v>71</v>
      </c>
      <c r="K11" s="474"/>
      <c r="L11" s="404"/>
      <c r="M11" s="405" t="s">
        <v>69</v>
      </c>
      <c r="N11" s="406" t="s">
        <v>70</v>
      </c>
      <c r="O11" s="407" t="s">
        <v>71</v>
      </c>
      <c r="P11" s="476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5"/>
      <c r="AI11" s="5"/>
      <c r="AJ11" s="5"/>
      <c r="AK11" s="5"/>
      <c r="AL11" s="5"/>
      <c r="AM11" s="5"/>
      <c r="AN11" s="5"/>
      <c r="AO11" s="5"/>
      <c r="AP11" s="5"/>
      <c r="AQ11" s="5"/>
    </row>
    <row r="12" spans="1:43" x14ac:dyDescent="0.2">
      <c r="A12" s="124" t="s">
        <v>73</v>
      </c>
      <c r="B12" s="103"/>
      <c r="C12" s="4"/>
      <c r="D12" s="4"/>
      <c r="E12" s="104"/>
      <c r="F12" s="474"/>
      <c r="G12" s="408"/>
      <c r="H12" s="409"/>
      <c r="I12" s="410"/>
      <c r="J12" s="411"/>
      <c r="K12" s="474"/>
      <c r="L12" s="408" t="s">
        <v>72</v>
      </c>
      <c r="M12" s="428">
        <f>-SUM(D42:W42) / SUM(D39:W39)</f>
        <v>3.6964723545545169E-2</v>
      </c>
      <c r="N12" s="429">
        <f>-C42/C39</f>
        <v>3.5461386454509823E-2</v>
      </c>
      <c r="O12" s="430">
        <f>-SUM(D42:AG42) / SUM(D39:AG39)</f>
        <v>2.9843255380167178E-2</v>
      </c>
      <c r="P12" s="476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5"/>
      <c r="AI12" s="5"/>
      <c r="AJ12" s="5"/>
      <c r="AK12" s="5"/>
      <c r="AL12" s="5"/>
      <c r="AM12" s="5"/>
      <c r="AN12" s="5"/>
      <c r="AO12" s="5"/>
      <c r="AP12" s="5"/>
      <c r="AQ12" s="5"/>
    </row>
    <row r="13" spans="1:43" ht="16" thickBot="1" x14ac:dyDescent="0.25">
      <c r="A13" s="123" t="s">
        <v>75</v>
      </c>
      <c r="B13" s="355">
        <f>Sizing!Q46</f>
        <v>11990</v>
      </c>
      <c r="C13" s="4" t="s">
        <v>45</v>
      </c>
      <c r="D13" s="4"/>
      <c r="E13" s="104"/>
      <c r="F13" s="474"/>
      <c r="G13" s="408" t="s">
        <v>74</v>
      </c>
      <c r="H13" s="409">
        <f>IRR(D56:W56)</f>
        <v>0.24095559984699899</v>
      </c>
      <c r="I13" s="410">
        <f>IRR(D56:AB56)</f>
        <v>0.24356039893195436</v>
      </c>
      <c r="J13" s="411">
        <f>IRR(D56:AG56)</f>
        <v>0.24437451138491739</v>
      </c>
      <c r="K13" s="474"/>
      <c r="L13" s="431"/>
      <c r="M13" s="432"/>
      <c r="N13" s="433"/>
      <c r="O13" s="434"/>
      <c r="P13" s="476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5"/>
      <c r="AI13" s="5"/>
      <c r="AJ13" s="5"/>
      <c r="AK13" s="5"/>
      <c r="AL13" s="5"/>
      <c r="AM13" s="5"/>
      <c r="AN13" s="5"/>
      <c r="AO13" s="5"/>
      <c r="AP13" s="5"/>
      <c r="AQ13" s="5"/>
    </row>
    <row r="14" spans="1:43" ht="16" thickBot="1" x14ac:dyDescent="0.25">
      <c r="A14" s="123" t="s">
        <v>77</v>
      </c>
      <c r="B14" s="355">
        <f>Sizing!$X$43</f>
        <v>21294.240000000002</v>
      </c>
      <c r="C14" s="4" t="s">
        <v>78</v>
      </c>
      <c r="D14" s="4"/>
      <c r="E14" s="104"/>
      <c r="F14" s="474"/>
      <c r="G14" s="412" t="s">
        <v>76</v>
      </c>
      <c r="H14" s="413">
        <f>IRR(D79:W79)</f>
        <v>0.24095559984699899</v>
      </c>
      <c r="I14" s="414">
        <f>IRR(D79:AB79)</f>
        <v>0.24356039893195436</v>
      </c>
      <c r="J14" s="415">
        <f>IRR(D79:AG79)</f>
        <v>0.24437451138491739</v>
      </c>
      <c r="K14" s="474"/>
      <c r="L14" s="474"/>
      <c r="M14" s="479"/>
      <c r="N14" s="480"/>
      <c r="O14" s="479"/>
      <c r="P14" s="476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5"/>
      <c r="AI14" s="5"/>
      <c r="AJ14" s="5"/>
      <c r="AK14" s="5"/>
      <c r="AL14" s="5"/>
      <c r="AM14" s="5"/>
      <c r="AN14" s="5"/>
      <c r="AO14" s="5"/>
      <c r="AP14" s="5"/>
      <c r="AQ14" s="5"/>
    </row>
    <row r="15" spans="1:43" ht="16" thickBot="1" x14ac:dyDescent="0.25">
      <c r="A15" s="123" t="s">
        <v>79</v>
      </c>
      <c r="B15" s="356">
        <v>4.0000000000000001E-3</v>
      </c>
      <c r="C15" s="4"/>
      <c r="D15" s="4"/>
      <c r="E15" s="104"/>
      <c r="F15" s="474"/>
      <c r="G15" s="474"/>
      <c r="H15" s="481"/>
      <c r="I15" s="474"/>
      <c r="J15" s="481"/>
      <c r="K15" s="474"/>
      <c r="L15" s="477" t="s">
        <v>313</v>
      </c>
      <c r="M15" s="479"/>
      <c r="N15" s="480"/>
      <c r="O15" s="479"/>
      <c r="P15" s="476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5"/>
      <c r="AI15" s="5"/>
      <c r="AJ15" s="5"/>
      <c r="AK15" s="5"/>
      <c r="AL15" s="5"/>
      <c r="AM15" s="5"/>
      <c r="AN15" s="5"/>
      <c r="AO15" s="5"/>
      <c r="AP15" s="5"/>
      <c r="AQ15" s="5"/>
    </row>
    <row r="16" spans="1:43" ht="16" thickBot="1" x14ac:dyDescent="0.25">
      <c r="A16" s="123"/>
      <c r="B16" s="357"/>
      <c r="C16" s="4"/>
      <c r="D16" s="4"/>
      <c r="E16" s="104"/>
      <c r="F16" s="474"/>
      <c r="G16" s="477" t="s">
        <v>80</v>
      </c>
      <c r="H16" s="481"/>
      <c r="I16" s="474"/>
      <c r="J16" s="481"/>
      <c r="K16" s="474"/>
      <c r="L16" s="404"/>
      <c r="M16" s="405" t="s">
        <v>69</v>
      </c>
      <c r="N16" s="406" t="s">
        <v>70</v>
      </c>
      <c r="O16" s="407" t="s">
        <v>71</v>
      </c>
      <c r="P16" s="476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5"/>
      <c r="AI16" s="5"/>
      <c r="AJ16" s="5"/>
      <c r="AK16" s="5"/>
      <c r="AL16" s="5"/>
      <c r="AM16" s="5"/>
      <c r="AN16" s="5"/>
      <c r="AO16" s="5"/>
      <c r="AP16" s="5"/>
      <c r="AQ16" s="5"/>
    </row>
    <row r="17" spans="1:43" x14ac:dyDescent="0.2">
      <c r="A17" s="324" t="s">
        <v>82</v>
      </c>
      <c r="B17" s="358"/>
      <c r="C17" s="4"/>
      <c r="D17" s="4"/>
      <c r="E17" s="104"/>
      <c r="F17" s="474"/>
      <c r="G17" s="404"/>
      <c r="H17" s="405" t="s">
        <v>69</v>
      </c>
      <c r="I17" s="406" t="s">
        <v>70</v>
      </c>
      <c r="J17" s="407" t="s">
        <v>71</v>
      </c>
      <c r="K17" s="474"/>
      <c r="L17" s="408"/>
      <c r="M17" s="435"/>
      <c r="N17" s="436"/>
      <c r="O17" s="437"/>
      <c r="P17" s="476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5"/>
      <c r="AI17" s="5"/>
      <c r="AJ17" s="5"/>
      <c r="AK17" s="5"/>
      <c r="AL17" s="5"/>
      <c r="AM17" s="5"/>
      <c r="AN17" s="5"/>
      <c r="AO17" s="5"/>
      <c r="AP17" s="5"/>
      <c r="AQ17" s="5"/>
    </row>
    <row r="18" spans="1:43" x14ac:dyDescent="0.2">
      <c r="A18" s="323" t="s">
        <v>83</v>
      </c>
      <c r="B18" s="359">
        <f>'Costing (Tracked)'!E81</f>
        <v>789.6897701094241</v>
      </c>
      <c r="C18" s="4"/>
      <c r="D18" s="109"/>
      <c r="E18" s="104"/>
      <c r="F18" s="474"/>
      <c r="G18" s="408"/>
      <c r="H18" s="416"/>
      <c r="I18" s="417"/>
      <c r="J18" s="418"/>
      <c r="K18" s="474"/>
      <c r="L18" s="408" t="s">
        <v>81</v>
      </c>
      <c r="M18" s="438">
        <f>SUM(D50:W50) / 1000</f>
        <v>41008.306529855457</v>
      </c>
      <c r="N18" s="439">
        <f>SUM(D50:AB50) / 1000</f>
        <v>50756.958602405037</v>
      </c>
      <c r="O18" s="440">
        <f>SUM(D50:AG50) / 1000</f>
        <v>60312.19119116621</v>
      </c>
      <c r="P18" s="476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5"/>
      <c r="AI18" s="5"/>
      <c r="AJ18" s="5"/>
      <c r="AK18" s="5"/>
      <c r="AL18" s="5"/>
      <c r="AM18" s="5"/>
      <c r="AN18" s="5"/>
      <c r="AO18" s="5"/>
      <c r="AP18" s="5"/>
      <c r="AQ18" s="5"/>
    </row>
    <row r="19" spans="1:43" ht="16" thickBot="1" x14ac:dyDescent="0.25">
      <c r="A19" s="123"/>
      <c r="B19" s="360"/>
      <c r="C19" s="105"/>
      <c r="D19" s="4"/>
      <c r="E19" s="104"/>
      <c r="F19" s="474"/>
      <c r="G19" s="408" t="s">
        <v>74</v>
      </c>
      <c r="H19" s="416">
        <f t="array" ref="H19">NPV($B$22, D56:W56) / 1000</f>
        <v>13266.279948555606</v>
      </c>
      <c r="I19" s="417">
        <f t="array" ref="I19">NPV($B$22, D56:AB56) / 1000</f>
        <v>15985.468454536163</v>
      </c>
      <c r="J19" s="418">
        <f t="array" ref="J19">NPV($B$22, D56:AG56) / 1000</f>
        <v>18066.546864262564</v>
      </c>
      <c r="K19" s="474"/>
      <c r="L19" s="431"/>
      <c r="M19" s="441"/>
      <c r="N19" s="442"/>
      <c r="O19" s="443"/>
      <c r="P19" s="476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5"/>
      <c r="AI19" s="5"/>
      <c r="AJ19" s="5"/>
      <c r="AK19" s="5"/>
      <c r="AL19" s="5"/>
      <c r="AM19" s="5"/>
      <c r="AN19" s="5"/>
      <c r="AO19" s="5"/>
      <c r="AP19" s="5"/>
      <c r="AQ19" s="5"/>
    </row>
    <row r="20" spans="1:43" ht="16" thickBot="1" x14ac:dyDescent="0.25">
      <c r="A20" s="123" t="s">
        <v>85</v>
      </c>
      <c r="B20" s="361">
        <v>0.1</v>
      </c>
      <c r="C20" s="4" t="s">
        <v>86</v>
      </c>
      <c r="D20" s="4"/>
      <c r="E20" s="104"/>
      <c r="F20" s="474"/>
      <c r="G20" s="412" t="s">
        <v>76</v>
      </c>
      <c r="H20" s="419">
        <f t="array" ref="H20">NPV($B$22,D79:W79) / 1000</f>
        <v>13266.279948555606</v>
      </c>
      <c r="I20" s="420">
        <f t="array" ref="I20">NPV($B$22,D79:AB79) / 1000</f>
        <v>15985.468454536163</v>
      </c>
      <c r="J20" s="421">
        <f t="array" ref="J20">NPV($B$22,D79:AG79) / 1000</f>
        <v>18066.546864262564</v>
      </c>
      <c r="K20" s="474"/>
      <c r="L20" s="474"/>
      <c r="M20" s="479"/>
      <c r="N20" s="480"/>
      <c r="O20" s="479"/>
      <c r="P20" s="476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5"/>
      <c r="AI20" s="5"/>
      <c r="AJ20" s="5"/>
      <c r="AK20" s="5"/>
      <c r="AL20" s="5"/>
      <c r="AM20" s="5"/>
      <c r="AN20" s="5"/>
      <c r="AO20" s="5"/>
      <c r="AP20" s="5"/>
      <c r="AQ20" s="5"/>
    </row>
    <row r="21" spans="1:43" ht="16" thickBot="1" x14ac:dyDescent="0.25">
      <c r="A21" s="123"/>
      <c r="B21" s="362"/>
      <c r="C21" s="4"/>
      <c r="D21" s="4"/>
      <c r="E21" s="104"/>
      <c r="F21" s="474"/>
      <c r="G21" s="474"/>
      <c r="H21" s="474"/>
      <c r="I21" s="474"/>
      <c r="J21" s="474"/>
      <c r="K21" s="474"/>
      <c r="L21" s="477" t="s">
        <v>84</v>
      </c>
      <c r="M21" s="479"/>
      <c r="N21" s="480"/>
      <c r="O21" s="479"/>
      <c r="P21" s="476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5"/>
      <c r="AI21" s="5"/>
      <c r="AJ21" s="5"/>
      <c r="AK21" s="5"/>
      <c r="AL21" s="5"/>
      <c r="AM21" s="5"/>
      <c r="AN21" s="5"/>
      <c r="AO21" s="5"/>
      <c r="AP21" s="5"/>
      <c r="AQ21" s="5"/>
    </row>
    <row r="22" spans="1:43" ht="16" thickBot="1" x14ac:dyDescent="0.25">
      <c r="A22" s="123" t="s">
        <v>88</v>
      </c>
      <c r="B22" s="362">
        <v>0.05</v>
      </c>
      <c r="C22" s="4"/>
      <c r="D22" s="4"/>
      <c r="E22" s="104"/>
      <c r="F22" s="474"/>
      <c r="G22" s="477" t="s">
        <v>87</v>
      </c>
      <c r="H22" s="474"/>
      <c r="I22" s="474"/>
      <c r="J22" s="474"/>
      <c r="K22" s="474"/>
      <c r="L22" s="404"/>
      <c r="M22" s="405" t="s">
        <v>69</v>
      </c>
      <c r="N22" s="406" t="s">
        <v>70</v>
      </c>
      <c r="O22" s="407" t="s">
        <v>71</v>
      </c>
      <c r="P22" s="476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5"/>
      <c r="AI22" s="5"/>
      <c r="AJ22" s="5"/>
      <c r="AK22" s="5"/>
      <c r="AL22" s="5"/>
      <c r="AM22" s="5"/>
      <c r="AN22" s="5"/>
      <c r="AO22" s="5"/>
      <c r="AP22" s="5"/>
      <c r="AQ22" s="5"/>
    </row>
    <row r="23" spans="1:43" ht="16" thickBot="1" x14ac:dyDescent="0.25">
      <c r="A23" s="123" t="s">
        <v>90</v>
      </c>
      <c r="B23" s="363">
        <v>10</v>
      </c>
      <c r="C23" s="4" t="s">
        <v>89</v>
      </c>
      <c r="D23" s="4"/>
      <c r="E23" s="104"/>
      <c r="F23" s="474"/>
      <c r="G23" s="404"/>
      <c r="H23" s="422"/>
      <c r="I23" s="423"/>
      <c r="J23" s="474"/>
      <c r="K23" s="474"/>
      <c r="L23" s="431" t="s">
        <v>84</v>
      </c>
      <c r="M23" s="432">
        <f>SUM(D39:W39) / 1000</f>
        <v>410083.0652985546</v>
      </c>
      <c r="N23" s="433">
        <f>SUM(D39:AB39) / 1000</f>
        <v>507569.58602405037</v>
      </c>
      <c r="O23" s="434">
        <f>SUM(D39:AG39) / 1000</f>
        <v>603121.91191166185</v>
      </c>
      <c r="P23" s="476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5"/>
      <c r="AI23" s="5"/>
      <c r="AJ23" s="5"/>
      <c r="AK23" s="5"/>
      <c r="AL23" s="5"/>
      <c r="AM23" s="5"/>
      <c r="AN23" s="5"/>
      <c r="AO23" s="5"/>
      <c r="AP23" s="5"/>
      <c r="AQ23" s="5"/>
    </row>
    <row r="24" spans="1:43" x14ac:dyDescent="0.2">
      <c r="A24" s="123" t="s">
        <v>91</v>
      </c>
      <c r="B24" s="363">
        <v>1</v>
      </c>
      <c r="C24" s="4" t="s">
        <v>92</v>
      </c>
      <c r="D24" s="4"/>
      <c r="E24" s="104"/>
      <c r="F24" s="474"/>
      <c r="G24" s="408" t="s">
        <v>74</v>
      </c>
      <c r="H24" s="424">
        <f>B66</f>
        <v>5.0234609104006775</v>
      </c>
      <c r="I24" s="425" t="s">
        <v>89</v>
      </c>
      <c r="J24" s="482"/>
      <c r="K24" s="474"/>
      <c r="L24" s="474"/>
      <c r="M24" s="474"/>
      <c r="N24" s="474"/>
      <c r="O24" s="474"/>
      <c r="P24" s="476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5"/>
      <c r="AI24" s="5"/>
      <c r="AJ24" s="5"/>
      <c r="AK24" s="5"/>
      <c r="AL24" s="5"/>
      <c r="AM24" s="5"/>
      <c r="AN24" s="5"/>
      <c r="AO24" s="5"/>
      <c r="AP24" s="5"/>
      <c r="AQ24" s="5"/>
    </row>
    <row r="25" spans="1:43" ht="16" thickBot="1" x14ac:dyDescent="0.25">
      <c r="A25" s="123" t="s">
        <v>93</v>
      </c>
      <c r="B25" s="362">
        <v>0</v>
      </c>
      <c r="C25" s="4"/>
      <c r="D25" s="4"/>
      <c r="E25" s="104"/>
      <c r="F25" s="474"/>
      <c r="G25" s="412" t="s">
        <v>76</v>
      </c>
      <c r="H25" s="426">
        <f>B84</f>
        <v>5.0234609104006775</v>
      </c>
      <c r="I25" s="427" t="s">
        <v>89</v>
      </c>
      <c r="J25" s="482"/>
      <c r="K25" s="474"/>
      <c r="L25" s="474"/>
      <c r="M25" s="474"/>
      <c r="N25" s="474"/>
      <c r="O25" s="474"/>
      <c r="P25" s="476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5"/>
      <c r="AI25" s="5"/>
      <c r="AJ25" s="5"/>
      <c r="AK25" s="5"/>
      <c r="AL25" s="5"/>
      <c r="AM25" s="5"/>
      <c r="AN25" s="5"/>
      <c r="AO25" s="5"/>
      <c r="AP25" s="5"/>
      <c r="AQ25" s="5"/>
    </row>
    <row r="26" spans="1:43" ht="15.75" customHeight="1" x14ac:dyDescent="0.2">
      <c r="A26" s="123" t="s">
        <v>325</v>
      </c>
      <c r="B26" s="362">
        <v>0.02</v>
      </c>
      <c r="C26" s="4" t="s">
        <v>94</v>
      </c>
      <c r="D26" s="4"/>
      <c r="E26" s="104"/>
      <c r="F26" s="474"/>
      <c r="G26" s="474"/>
      <c r="H26" s="474"/>
      <c r="I26" s="474"/>
      <c r="J26" s="483"/>
      <c r="K26" s="474"/>
      <c r="L26" s="474"/>
      <c r="M26" s="474"/>
      <c r="N26" s="474"/>
      <c r="O26" s="474"/>
      <c r="P26" s="476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5"/>
      <c r="AI26" s="5"/>
      <c r="AJ26" s="5"/>
      <c r="AK26" s="5"/>
      <c r="AL26" s="5"/>
      <c r="AM26" s="5"/>
      <c r="AN26" s="5"/>
      <c r="AO26" s="5"/>
      <c r="AP26" s="5"/>
      <c r="AQ26" s="5"/>
    </row>
    <row r="27" spans="1:43" ht="15.75" customHeight="1" x14ac:dyDescent="0.2">
      <c r="A27" s="123" t="s">
        <v>95</v>
      </c>
      <c r="B27" s="362">
        <v>0.03</v>
      </c>
      <c r="C27" s="4" t="s">
        <v>94</v>
      </c>
      <c r="D27" s="4"/>
      <c r="E27" s="104"/>
      <c r="F27" s="474"/>
      <c r="G27" s="484"/>
      <c r="H27" s="484"/>
      <c r="I27" s="484"/>
      <c r="J27" s="484"/>
      <c r="K27" s="474"/>
      <c r="L27" s="474"/>
      <c r="M27" s="474"/>
      <c r="N27" s="474"/>
      <c r="O27" s="474"/>
      <c r="P27" s="476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5"/>
      <c r="AI27" s="5"/>
      <c r="AJ27" s="5"/>
      <c r="AK27" s="5"/>
      <c r="AL27" s="5"/>
      <c r="AM27" s="5"/>
      <c r="AN27" s="5"/>
      <c r="AO27" s="5"/>
      <c r="AP27" s="5"/>
      <c r="AQ27" s="5"/>
    </row>
    <row r="28" spans="1:43" ht="15.75" customHeight="1" thickBot="1" x14ac:dyDescent="0.25">
      <c r="A28" s="126"/>
      <c r="B28" s="106"/>
      <c r="C28" s="106"/>
      <c r="D28" s="107"/>
      <c r="E28" s="108"/>
      <c r="F28" s="485"/>
      <c r="G28" s="485"/>
      <c r="H28" s="485"/>
      <c r="I28" s="485"/>
      <c r="J28" s="486"/>
      <c r="K28" s="485"/>
      <c r="L28" s="485"/>
      <c r="M28" s="485"/>
      <c r="N28" s="485"/>
      <c r="O28" s="485"/>
      <c r="P28" s="48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5"/>
      <c r="AI28" s="5"/>
      <c r="AJ28" s="5"/>
      <c r="AK28" s="5"/>
      <c r="AL28" s="5"/>
      <c r="AM28" s="5"/>
      <c r="AN28" s="5"/>
      <c r="AO28" s="5"/>
      <c r="AP28" s="5"/>
      <c r="AQ28" s="5"/>
    </row>
    <row r="29" spans="1:43" s="467" customFormat="1" ht="15.75" customHeight="1" x14ac:dyDescent="0.2">
      <c r="A29" s="460"/>
      <c r="B29" s="461"/>
      <c r="C29" s="461"/>
      <c r="D29" s="462"/>
      <c r="E29" s="462"/>
      <c r="F29" s="462"/>
      <c r="G29" s="462"/>
      <c r="H29" s="462"/>
      <c r="I29" s="462"/>
      <c r="J29" s="463"/>
      <c r="K29" s="462"/>
      <c r="L29" s="462"/>
      <c r="M29" s="462"/>
      <c r="N29" s="462"/>
      <c r="O29" s="462"/>
      <c r="P29" s="464"/>
      <c r="Q29" s="465"/>
      <c r="R29" s="465"/>
      <c r="S29" s="465"/>
      <c r="T29" s="465"/>
      <c r="U29" s="465"/>
      <c r="V29" s="465"/>
      <c r="W29" s="465"/>
      <c r="X29" s="465"/>
      <c r="Y29" s="465"/>
      <c r="Z29" s="465"/>
      <c r="AA29" s="465"/>
      <c r="AB29" s="465"/>
      <c r="AC29" s="465"/>
      <c r="AD29" s="465"/>
      <c r="AE29" s="465"/>
      <c r="AF29" s="465"/>
      <c r="AG29" s="465"/>
      <c r="AH29" s="466"/>
      <c r="AI29" s="466"/>
      <c r="AJ29" s="466"/>
      <c r="AK29" s="466"/>
      <c r="AL29" s="466"/>
      <c r="AM29" s="466"/>
      <c r="AN29" s="466"/>
      <c r="AO29" s="466"/>
      <c r="AP29" s="466"/>
      <c r="AQ29" s="466"/>
    </row>
    <row r="30" spans="1:43" ht="15.75" customHeight="1" x14ac:dyDescent="0.2">
      <c r="A30" s="4"/>
      <c r="B30" s="4"/>
      <c r="C30" s="4"/>
      <c r="D30" s="4"/>
      <c r="E30" s="4"/>
      <c r="F30" s="4"/>
      <c r="G30" s="5"/>
      <c r="H30" s="5"/>
      <c r="I30" s="7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5"/>
      <c r="AI30" s="5"/>
      <c r="AJ30" s="5"/>
      <c r="AK30" s="5"/>
      <c r="AL30" s="5"/>
      <c r="AM30" s="5"/>
      <c r="AN30" s="5"/>
      <c r="AO30" s="5"/>
      <c r="AP30" s="5"/>
      <c r="AQ30" s="5"/>
    </row>
    <row r="31" spans="1:43" ht="15.75" customHeight="1" x14ac:dyDescent="0.2">
      <c r="A31" s="6" t="s">
        <v>96</v>
      </c>
      <c r="B31" s="4"/>
      <c r="C31" s="4"/>
      <c r="D31" s="4"/>
      <c r="E31" s="4"/>
      <c r="F31" s="4"/>
      <c r="H31" s="5"/>
      <c r="I31" s="5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5"/>
      <c r="AI31" s="5"/>
      <c r="AJ31" s="5"/>
      <c r="AK31" s="5"/>
      <c r="AL31" s="5"/>
      <c r="AM31" s="5"/>
      <c r="AN31" s="5"/>
      <c r="AO31" s="5"/>
      <c r="AP31" s="5"/>
      <c r="AQ31" s="5"/>
    </row>
    <row r="32" spans="1:43" ht="15.75" customHeight="1" x14ac:dyDescent="0.2">
      <c r="A32" s="6" t="s">
        <v>310</v>
      </c>
      <c r="B32" s="4"/>
      <c r="C32" s="4"/>
      <c r="D32" s="4"/>
      <c r="E32" s="4"/>
      <c r="F32" s="4"/>
      <c r="G32" s="5"/>
      <c r="H32" s="5"/>
      <c r="I32" s="5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5"/>
      <c r="AI32" s="5"/>
      <c r="AJ32" s="5"/>
      <c r="AK32" s="5"/>
      <c r="AL32" s="5"/>
      <c r="AM32" s="5"/>
      <c r="AN32" s="5"/>
      <c r="AO32" s="5"/>
      <c r="AP32" s="5"/>
      <c r="AQ32" s="5"/>
    </row>
    <row r="33" spans="1:43" ht="15.75" customHeight="1" x14ac:dyDescent="0.2">
      <c r="A33" s="6"/>
      <c r="B33" s="4"/>
      <c r="C33" s="4"/>
      <c r="D33" s="4"/>
      <c r="E33" s="4"/>
      <c r="F33" s="4"/>
      <c r="G33" s="5"/>
      <c r="H33" s="5"/>
      <c r="I33" s="5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5"/>
      <c r="AI33" s="5"/>
      <c r="AJ33" s="5"/>
      <c r="AK33" s="5"/>
      <c r="AL33" s="5"/>
      <c r="AM33" s="5"/>
      <c r="AN33" s="5"/>
      <c r="AO33" s="5"/>
      <c r="AP33" s="5"/>
      <c r="AQ33" s="5"/>
    </row>
    <row r="34" spans="1:43" s="471" customFormat="1" ht="15.75" customHeight="1" x14ac:dyDescent="0.2">
      <c r="A34" s="468"/>
      <c r="B34" s="469"/>
      <c r="C34" s="469"/>
      <c r="D34" s="469"/>
      <c r="E34" s="469"/>
      <c r="F34" s="469"/>
      <c r="G34" s="470"/>
      <c r="H34" s="470"/>
      <c r="I34" s="470"/>
      <c r="J34" s="469"/>
      <c r="K34" s="469"/>
      <c r="L34" s="469"/>
      <c r="M34" s="469"/>
      <c r="N34" s="469"/>
      <c r="O34" s="469"/>
      <c r="P34" s="469"/>
      <c r="Q34" s="469"/>
      <c r="R34" s="469"/>
      <c r="S34" s="469"/>
      <c r="T34" s="469"/>
      <c r="U34" s="469"/>
      <c r="V34" s="469"/>
      <c r="W34" s="469"/>
      <c r="X34" s="469"/>
      <c r="Y34" s="469"/>
      <c r="Z34" s="469"/>
      <c r="AA34" s="469"/>
      <c r="AB34" s="469"/>
      <c r="AC34" s="469"/>
      <c r="AD34" s="469"/>
      <c r="AE34" s="469"/>
      <c r="AF34" s="469"/>
      <c r="AG34" s="469"/>
      <c r="AH34" s="470"/>
      <c r="AI34" s="470"/>
      <c r="AJ34" s="470"/>
      <c r="AK34" s="470"/>
      <c r="AL34" s="470"/>
      <c r="AM34" s="470"/>
      <c r="AN34" s="470"/>
      <c r="AO34" s="470"/>
      <c r="AP34" s="470"/>
      <c r="AQ34" s="470"/>
    </row>
    <row r="35" spans="1:43" ht="30" customHeight="1" x14ac:dyDescent="0.3">
      <c r="A35" s="97" t="s">
        <v>312</v>
      </c>
      <c r="B35" s="4"/>
      <c r="C35" s="4"/>
      <c r="D35" s="4"/>
      <c r="E35" s="4"/>
      <c r="F35" s="4"/>
      <c r="G35" s="5"/>
      <c r="H35" s="5"/>
      <c r="I35" s="5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5"/>
      <c r="AI35" s="5"/>
      <c r="AJ35" s="5"/>
      <c r="AK35" s="5"/>
      <c r="AL35" s="5"/>
      <c r="AM35" s="5"/>
      <c r="AN35" s="5"/>
      <c r="AO35" s="5"/>
      <c r="AP35" s="5"/>
      <c r="AQ35" s="5"/>
    </row>
    <row r="36" spans="1:43" ht="15.75" customHeight="1" x14ac:dyDescent="0.2">
      <c r="A36" s="6"/>
      <c r="B36" s="4"/>
      <c r="C36" s="4"/>
      <c r="D36" s="4"/>
      <c r="E36" s="4"/>
      <c r="F36" s="4"/>
      <c r="G36" s="5"/>
      <c r="H36" s="5"/>
      <c r="I36" s="5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5"/>
      <c r="AI36" s="5"/>
      <c r="AJ36" s="5"/>
      <c r="AK36" s="5"/>
      <c r="AL36" s="5"/>
      <c r="AM36" s="5"/>
      <c r="AN36" s="5"/>
      <c r="AO36" s="5"/>
      <c r="AP36" s="5"/>
      <c r="AQ36" s="5"/>
    </row>
    <row r="37" spans="1:43" ht="15.75" customHeight="1" x14ac:dyDescent="0.2">
      <c r="A37" s="3" t="s">
        <v>97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1:43" ht="15.75" customHeight="1" x14ac:dyDescent="0.2">
      <c r="A38" s="8" t="s">
        <v>98</v>
      </c>
      <c r="B38" s="9" t="s">
        <v>318</v>
      </c>
      <c r="C38" s="9" t="s">
        <v>99</v>
      </c>
      <c r="D38" s="9">
        <v>1</v>
      </c>
      <c r="E38" s="9">
        <f t="shared" ref="E38:AG38" si="0">D38 + 1</f>
        <v>2</v>
      </c>
      <c r="F38" s="9">
        <f t="shared" si="0"/>
        <v>3</v>
      </c>
      <c r="G38" s="9">
        <f t="shared" si="0"/>
        <v>4</v>
      </c>
      <c r="H38" s="9">
        <f t="shared" si="0"/>
        <v>5</v>
      </c>
      <c r="I38" s="9">
        <f t="shared" si="0"/>
        <v>6</v>
      </c>
      <c r="J38" s="9">
        <f t="shared" si="0"/>
        <v>7</v>
      </c>
      <c r="K38" s="9">
        <f t="shared" si="0"/>
        <v>8</v>
      </c>
      <c r="L38" s="9">
        <f t="shared" si="0"/>
        <v>9</v>
      </c>
      <c r="M38" s="9">
        <f t="shared" si="0"/>
        <v>10</v>
      </c>
      <c r="N38" s="9">
        <f t="shared" si="0"/>
        <v>11</v>
      </c>
      <c r="O38" s="9">
        <f t="shared" si="0"/>
        <v>12</v>
      </c>
      <c r="P38" s="9">
        <f t="shared" si="0"/>
        <v>13</v>
      </c>
      <c r="Q38" s="9">
        <f t="shared" si="0"/>
        <v>14</v>
      </c>
      <c r="R38" s="9">
        <f t="shared" si="0"/>
        <v>15</v>
      </c>
      <c r="S38" s="9">
        <f t="shared" si="0"/>
        <v>16</v>
      </c>
      <c r="T38" s="9">
        <f t="shared" si="0"/>
        <v>17</v>
      </c>
      <c r="U38" s="9">
        <f t="shared" si="0"/>
        <v>18</v>
      </c>
      <c r="V38" s="9">
        <f t="shared" si="0"/>
        <v>19</v>
      </c>
      <c r="W38" s="9">
        <f t="shared" si="0"/>
        <v>20</v>
      </c>
      <c r="X38" s="9">
        <f t="shared" si="0"/>
        <v>21</v>
      </c>
      <c r="Y38" s="9">
        <f t="shared" si="0"/>
        <v>22</v>
      </c>
      <c r="Z38" s="9">
        <f t="shared" si="0"/>
        <v>23</v>
      </c>
      <c r="AA38" s="9">
        <f t="shared" si="0"/>
        <v>24</v>
      </c>
      <c r="AB38" s="9">
        <f t="shared" si="0"/>
        <v>25</v>
      </c>
      <c r="AC38" s="9">
        <f t="shared" si="0"/>
        <v>26</v>
      </c>
      <c r="AD38" s="9">
        <f t="shared" si="0"/>
        <v>27</v>
      </c>
      <c r="AE38" s="9">
        <f t="shared" si="0"/>
        <v>28</v>
      </c>
      <c r="AF38" s="9">
        <f t="shared" si="0"/>
        <v>29</v>
      </c>
      <c r="AG38" s="9">
        <f t="shared" si="0"/>
        <v>30</v>
      </c>
      <c r="AH38" s="5"/>
      <c r="AI38" s="5"/>
      <c r="AJ38" s="5"/>
      <c r="AK38" s="5"/>
      <c r="AL38" s="5"/>
      <c r="AM38" s="5"/>
      <c r="AN38" s="5"/>
      <c r="AO38" s="5"/>
      <c r="AP38" s="5"/>
      <c r="AQ38" s="5"/>
    </row>
    <row r="39" spans="1:43" ht="15.75" customHeight="1" x14ac:dyDescent="0.2">
      <c r="A39" s="6" t="s">
        <v>100</v>
      </c>
      <c r="B39" s="109">
        <f>SUM(D39:W39)</f>
        <v>410083065.2985546</v>
      </c>
      <c r="C39" s="10">
        <f>SUM(D39:AB39)</f>
        <v>507569586.02405035</v>
      </c>
      <c r="D39" s="10">
        <f t="shared" ref="D39:AG39" si="1">$B$14*1000 * (1 - $B$15) ^ (D38 - 1)</f>
        <v>21294240</v>
      </c>
      <c r="E39" s="10">
        <f t="shared" si="1"/>
        <v>21209063.039999999</v>
      </c>
      <c r="F39" s="10">
        <f t="shared" si="1"/>
        <v>21124226.787840001</v>
      </c>
      <c r="G39" s="10">
        <f t="shared" si="1"/>
        <v>21039729.880688637</v>
      </c>
      <c r="H39" s="10">
        <f t="shared" si="1"/>
        <v>20955570.961165886</v>
      </c>
      <c r="I39" s="10">
        <f t="shared" si="1"/>
        <v>20871748.677321222</v>
      </c>
      <c r="J39" s="10">
        <f t="shared" si="1"/>
        <v>20788261.682611939</v>
      </c>
      <c r="K39" s="10">
        <f t="shared" si="1"/>
        <v>20705108.635881487</v>
      </c>
      <c r="L39" s="10">
        <f t="shared" si="1"/>
        <v>20622288.201337963</v>
      </c>
      <c r="M39" s="10">
        <f t="shared" si="1"/>
        <v>20539799.048532613</v>
      </c>
      <c r="N39" s="10">
        <f t="shared" si="1"/>
        <v>20457639.852338482</v>
      </c>
      <c r="O39" s="10">
        <f t="shared" si="1"/>
        <v>20375809.292929124</v>
      </c>
      <c r="P39" s="10">
        <f t="shared" si="1"/>
        <v>20294306.055757411</v>
      </c>
      <c r="Q39" s="10">
        <f t="shared" si="1"/>
        <v>20213128.831534382</v>
      </c>
      <c r="R39" s="10">
        <f t="shared" si="1"/>
        <v>20132276.316208243</v>
      </c>
      <c r="S39" s="10">
        <f t="shared" si="1"/>
        <v>20051747.210943412</v>
      </c>
      <c r="T39" s="10">
        <f t="shared" si="1"/>
        <v>19971540.222099639</v>
      </c>
      <c r="U39" s="10">
        <f t="shared" si="1"/>
        <v>19891654.06121124</v>
      </c>
      <c r="V39" s="10">
        <f t="shared" si="1"/>
        <v>19812087.444966394</v>
      </c>
      <c r="W39" s="10">
        <f t="shared" si="1"/>
        <v>19732839.095186528</v>
      </c>
      <c r="X39" s="10">
        <f t="shared" si="1"/>
        <v>19653907.738805782</v>
      </c>
      <c r="Y39" s="10">
        <f t="shared" si="1"/>
        <v>19575292.107850559</v>
      </c>
      <c r="Z39" s="10">
        <f t="shared" si="1"/>
        <v>19496990.939419158</v>
      </c>
      <c r="AA39" s="10">
        <f t="shared" si="1"/>
        <v>19419002.975661483</v>
      </c>
      <c r="AB39" s="10">
        <f t="shared" si="1"/>
        <v>19341326.963758834</v>
      </c>
      <c r="AC39" s="10">
        <f t="shared" si="1"/>
        <v>19263961.655903801</v>
      </c>
      <c r="AD39" s="10">
        <f t="shared" si="1"/>
        <v>19186905.809280187</v>
      </c>
      <c r="AE39" s="10">
        <f t="shared" si="1"/>
        <v>19110158.186043061</v>
      </c>
      <c r="AF39" s="10">
        <f t="shared" si="1"/>
        <v>19033717.553298891</v>
      </c>
      <c r="AG39" s="10">
        <f t="shared" si="1"/>
        <v>18957582.683085695</v>
      </c>
      <c r="AH39" s="5"/>
      <c r="AI39" s="5"/>
      <c r="AJ39" s="5"/>
      <c r="AK39" s="5"/>
      <c r="AL39" s="5"/>
      <c r="AM39" s="5"/>
      <c r="AN39" s="5"/>
      <c r="AO39" s="5"/>
      <c r="AP39" s="5"/>
      <c r="AQ39" s="5"/>
    </row>
    <row r="40" spans="1:43" ht="15.75" customHeight="1" x14ac:dyDescent="0.2">
      <c r="A40" s="6"/>
      <c r="B40" s="4"/>
      <c r="C40" s="5"/>
      <c r="D40" s="5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5"/>
      <c r="AI40" s="5"/>
      <c r="AJ40" s="5"/>
      <c r="AK40" s="5"/>
      <c r="AL40" s="5"/>
      <c r="AM40" s="5"/>
      <c r="AN40" s="5"/>
      <c r="AO40" s="5"/>
      <c r="AP40" s="5"/>
      <c r="AQ40" s="5"/>
    </row>
    <row r="41" spans="1:43" ht="15.75" customHeight="1" x14ac:dyDescent="0.2">
      <c r="A41" s="6" t="s">
        <v>95</v>
      </c>
      <c r="B41" s="4"/>
      <c r="C41" s="12">
        <f t="shared" ref="C41:C42" si="2">SUM(D41:AG41)</f>
        <v>-8521542.3092508018</v>
      </c>
      <c r="D41" s="12">
        <f>$B$27*$D$42</f>
        <v>-284051.41030835983</v>
      </c>
      <c r="E41" s="12">
        <f>((100+D49)*$B$27*$D$42)/100</f>
        <v>-284051.41030835989</v>
      </c>
      <c r="F41" s="12">
        <f t="shared" ref="F41:AG41" si="3">E41+((E49)*E41)</f>
        <v>-284051.41030835989</v>
      </c>
      <c r="G41" s="12">
        <f t="shared" si="3"/>
        <v>-284051.41030835989</v>
      </c>
      <c r="H41" s="12">
        <f t="shared" si="3"/>
        <v>-284051.41030835989</v>
      </c>
      <c r="I41" s="12">
        <f t="shared" si="3"/>
        <v>-284051.41030835989</v>
      </c>
      <c r="J41" s="12">
        <f t="shared" si="3"/>
        <v>-284051.41030835989</v>
      </c>
      <c r="K41" s="12">
        <f t="shared" si="3"/>
        <v>-284051.41030835989</v>
      </c>
      <c r="L41" s="12">
        <f t="shared" si="3"/>
        <v>-284051.41030835989</v>
      </c>
      <c r="M41" s="12">
        <f t="shared" si="3"/>
        <v>-284051.41030835989</v>
      </c>
      <c r="N41" s="12">
        <f t="shared" si="3"/>
        <v>-284051.41030835989</v>
      </c>
      <c r="O41" s="12">
        <f t="shared" si="3"/>
        <v>-284051.41030835989</v>
      </c>
      <c r="P41" s="12">
        <f t="shared" si="3"/>
        <v>-284051.41030835989</v>
      </c>
      <c r="Q41" s="12">
        <f t="shared" si="3"/>
        <v>-284051.41030835989</v>
      </c>
      <c r="R41" s="12">
        <f t="shared" si="3"/>
        <v>-284051.41030835989</v>
      </c>
      <c r="S41" s="12">
        <f t="shared" si="3"/>
        <v>-284051.41030835989</v>
      </c>
      <c r="T41" s="12">
        <f t="shared" si="3"/>
        <v>-284051.41030835989</v>
      </c>
      <c r="U41" s="12">
        <f t="shared" si="3"/>
        <v>-284051.41030835989</v>
      </c>
      <c r="V41" s="12">
        <f t="shared" si="3"/>
        <v>-284051.41030835989</v>
      </c>
      <c r="W41" s="12">
        <f t="shared" si="3"/>
        <v>-284051.41030835989</v>
      </c>
      <c r="X41" s="12">
        <f t="shared" si="3"/>
        <v>-284051.41030835989</v>
      </c>
      <c r="Y41" s="12">
        <f t="shared" si="3"/>
        <v>-284051.41030835989</v>
      </c>
      <c r="Z41" s="12">
        <f t="shared" si="3"/>
        <v>-284051.41030835989</v>
      </c>
      <c r="AA41" s="12">
        <f t="shared" si="3"/>
        <v>-284051.41030835989</v>
      </c>
      <c r="AB41" s="12">
        <f t="shared" si="3"/>
        <v>-284051.41030835989</v>
      </c>
      <c r="AC41" s="12">
        <f t="shared" si="3"/>
        <v>-284051.41030835989</v>
      </c>
      <c r="AD41" s="12">
        <f t="shared" si="3"/>
        <v>-284051.41030835989</v>
      </c>
      <c r="AE41" s="12">
        <f t="shared" si="3"/>
        <v>-284051.41030835989</v>
      </c>
      <c r="AF41" s="12">
        <f t="shared" si="3"/>
        <v>-284051.41030835989</v>
      </c>
      <c r="AG41" s="12">
        <f t="shared" si="3"/>
        <v>-284051.41030835989</v>
      </c>
      <c r="AH41" s="5"/>
      <c r="AI41" s="5"/>
      <c r="AJ41" s="5"/>
      <c r="AK41" s="5"/>
      <c r="AL41" s="5"/>
      <c r="AM41" s="5"/>
      <c r="AN41" s="5"/>
      <c r="AO41" s="5"/>
      <c r="AP41" s="5"/>
      <c r="AQ41" s="5"/>
    </row>
    <row r="42" spans="1:43" ht="15.75" customHeight="1" x14ac:dyDescent="0.2">
      <c r="A42" s="6" t="s">
        <v>101</v>
      </c>
      <c r="B42" s="4" t="s">
        <v>72</v>
      </c>
      <c r="C42" s="12">
        <f t="shared" si="2"/>
        <v>-17999121.242554419</v>
      </c>
      <c r="D42" s="13">
        <f>IF(D38 = 1, - $B$13 * $B$18, 0)</f>
        <v>-9468380.3436119948</v>
      </c>
      <c r="E42" s="10">
        <f t="shared" ref="E42:N42" si="4">IF(E38 = 1, - $B$13 * $B$18, 0)+E41</f>
        <v>-284051.41030835989</v>
      </c>
      <c r="F42" s="10">
        <f t="shared" si="4"/>
        <v>-284051.41030835989</v>
      </c>
      <c r="G42" s="10">
        <f t="shared" si="4"/>
        <v>-284051.41030835989</v>
      </c>
      <c r="H42" s="10">
        <f t="shared" si="4"/>
        <v>-284051.41030835989</v>
      </c>
      <c r="I42" s="10">
        <f t="shared" si="4"/>
        <v>-284051.41030835989</v>
      </c>
      <c r="J42" s="10">
        <f t="shared" si="4"/>
        <v>-284051.41030835989</v>
      </c>
      <c r="K42" s="10">
        <f t="shared" si="4"/>
        <v>-284051.41030835989</v>
      </c>
      <c r="L42" s="10">
        <f t="shared" si="4"/>
        <v>-284051.41030835989</v>
      </c>
      <c r="M42" s="10">
        <f t="shared" si="4"/>
        <v>-284051.41030835989</v>
      </c>
      <c r="N42" s="10">
        <f t="shared" si="4"/>
        <v>-284051.41030835989</v>
      </c>
      <c r="O42" s="14">
        <f>IF(O38 = 1, - $B$13 * $B$18, 0)+O41-'Costing (Domes)'!E14</f>
        <v>-577301.41030835989</v>
      </c>
      <c r="P42" s="10">
        <f t="shared" ref="P42:AG42" si="5">IF(P38 = 1, - $B$13 * $B$18, 0)+P41</f>
        <v>-284051.41030835989</v>
      </c>
      <c r="Q42" s="10">
        <f t="shared" si="5"/>
        <v>-284051.41030835989</v>
      </c>
      <c r="R42" s="10">
        <f t="shared" si="5"/>
        <v>-284051.41030835989</v>
      </c>
      <c r="S42" s="10">
        <f t="shared" si="5"/>
        <v>-284051.41030835989</v>
      </c>
      <c r="T42" s="10">
        <f t="shared" si="5"/>
        <v>-284051.41030835989</v>
      </c>
      <c r="U42" s="10">
        <f t="shared" si="5"/>
        <v>-284051.41030835989</v>
      </c>
      <c r="V42" s="10">
        <f t="shared" si="5"/>
        <v>-284051.41030835989</v>
      </c>
      <c r="W42" s="10">
        <f t="shared" si="5"/>
        <v>-284051.41030835989</v>
      </c>
      <c r="X42" s="10">
        <f t="shared" si="5"/>
        <v>-284051.41030835989</v>
      </c>
      <c r="Y42" s="10">
        <f t="shared" si="5"/>
        <v>-284051.41030835989</v>
      </c>
      <c r="Z42" s="10">
        <f t="shared" si="5"/>
        <v>-284051.41030835989</v>
      </c>
      <c r="AA42" s="10">
        <f t="shared" si="5"/>
        <v>-284051.41030835989</v>
      </c>
      <c r="AB42" s="10">
        <f t="shared" si="5"/>
        <v>-284051.41030835989</v>
      </c>
      <c r="AC42" s="10">
        <f t="shared" si="5"/>
        <v>-284051.41030835989</v>
      </c>
      <c r="AD42" s="10">
        <f t="shared" si="5"/>
        <v>-284051.41030835989</v>
      </c>
      <c r="AE42" s="10">
        <f t="shared" si="5"/>
        <v>-284051.41030835989</v>
      </c>
      <c r="AF42" s="10">
        <f t="shared" si="5"/>
        <v>-284051.41030835989</v>
      </c>
      <c r="AG42" s="10">
        <f t="shared" si="5"/>
        <v>-284051.41030835989</v>
      </c>
      <c r="AH42" s="5"/>
      <c r="AI42" s="5"/>
      <c r="AJ42" s="5"/>
      <c r="AK42" s="5"/>
      <c r="AL42" s="5"/>
      <c r="AM42" s="5"/>
      <c r="AN42" s="5"/>
      <c r="AO42" s="5"/>
      <c r="AP42" s="5"/>
      <c r="AQ42" s="5"/>
    </row>
    <row r="43" spans="1:43" ht="15.75" customHeight="1" x14ac:dyDescent="0.2">
      <c r="A43" s="6"/>
      <c r="B43" s="15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5"/>
      <c r="AI43" s="5"/>
      <c r="AJ43" s="5"/>
      <c r="AK43" s="5"/>
      <c r="AL43" s="5"/>
      <c r="AM43" s="5"/>
      <c r="AN43" s="5"/>
      <c r="AO43" s="5"/>
      <c r="AP43" s="5"/>
      <c r="AQ43" s="5"/>
    </row>
    <row r="44" spans="1:43" ht="12.75" customHeight="1" x14ac:dyDescent="0.2">
      <c r="A44" s="4"/>
      <c r="B44" s="15"/>
      <c r="C44" s="16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5"/>
      <c r="AI44" s="5"/>
      <c r="AJ44" s="5"/>
      <c r="AK44" s="5"/>
      <c r="AL44" s="5"/>
      <c r="AM44" s="5"/>
      <c r="AN44" s="5"/>
      <c r="AO44" s="5"/>
      <c r="AP44" s="5"/>
      <c r="AQ44" s="5"/>
    </row>
    <row r="45" spans="1:43" ht="12.75" customHeight="1" x14ac:dyDescent="0.2">
      <c r="A45" s="17" t="s">
        <v>102</v>
      </c>
      <c r="B45" s="18" t="s">
        <v>72</v>
      </c>
      <c r="C45" s="19">
        <f>SUM(D45:AG45)</f>
        <v>60312191.191166207</v>
      </c>
      <c r="D45" s="20">
        <f t="shared" ref="D45:AG45" si="6">D39 * $B$20</f>
        <v>2129424</v>
      </c>
      <c r="E45" s="20">
        <f t="shared" si="6"/>
        <v>2120906.304</v>
      </c>
      <c r="F45" s="20">
        <f t="shared" si="6"/>
        <v>2112422.6787840002</v>
      </c>
      <c r="G45" s="20">
        <f t="shared" si="6"/>
        <v>2103972.9880688637</v>
      </c>
      <c r="H45" s="20">
        <f t="shared" si="6"/>
        <v>2095557.0961165887</v>
      </c>
      <c r="I45" s="20">
        <f t="shared" si="6"/>
        <v>2087174.8677321223</v>
      </c>
      <c r="J45" s="20">
        <f t="shared" si="6"/>
        <v>2078826.1682611939</v>
      </c>
      <c r="K45" s="20">
        <f t="shared" si="6"/>
        <v>2070510.8635881487</v>
      </c>
      <c r="L45" s="20">
        <f t="shared" si="6"/>
        <v>2062228.8201337964</v>
      </c>
      <c r="M45" s="20">
        <f t="shared" si="6"/>
        <v>2053979.9048532613</v>
      </c>
      <c r="N45" s="20">
        <f t="shared" si="6"/>
        <v>2045763.9852338482</v>
      </c>
      <c r="O45" s="20">
        <f t="shared" si="6"/>
        <v>2037580.9292929126</v>
      </c>
      <c r="P45" s="20">
        <f t="shared" si="6"/>
        <v>2029430.6055757413</v>
      </c>
      <c r="Q45" s="20">
        <f t="shared" si="6"/>
        <v>2021312.8831534383</v>
      </c>
      <c r="R45" s="20">
        <f t="shared" si="6"/>
        <v>2013227.6316208243</v>
      </c>
      <c r="S45" s="20">
        <f t="shared" si="6"/>
        <v>2005174.7210943413</v>
      </c>
      <c r="T45" s="20">
        <f t="shared" si="6"/>
        <v>1997154.022209964</v>
      </c>
      <c r="U45" s="20">
        <f t="shared" si="6"/>
        <v>1989165.406121124</v>
      </c>
      <c r="V45" s="20">
        <f t="shared" si="6"/>
        <v>1981208.7444966396</v>
      </c>
      <c r="W45" s="20">
        <f t="shared" si="6"/>
        <v>1973283.9095186528</v>
      </c>
      <c r="X45" s="20">
        <f t="shared" si="6"/>
        <v>1965390.7738805783</v>
      </c>
      <c r="Y45" s="20">
        <f t="shared" si="6"/>
        <v>1957529.210785056</v>
      </c>
      <c r="Z45" s="20">
        <f t="shared" si="6"/>
        <v>1949699.0939419158</v>
      </c>
      <c r="AA45" s="20">
        <f t="shared" si="6"/>
        <v>1941900.2975661485</v>
      </c>
      <c r="AB45" s="20">
        <f t="shared" si="6"/>
        <v>1934132.6963758834</v>
      </c>
      <c r="AC45" s="20">
        <f t="shared" si="6"/>
        <v>1926396.1655903803</v>
      </c>
      <c r="AD45" s="20">
        <f t="shared" si="6"/>
        <v>1918690.5809280188</v>
      </c>
      <c r="AE45" s="20">
        <f t="shared" si="6"/>
        <v>1911015.8186043063</v>
      </c>
      <c r="AF45" s="20">
        <f t="shared" si="6"/>
        <v>1903371.7553298892</v>
      </c>
      <c r="AG45" s="20">
        <f t="shared" si="6"/>
        <v>1895758.2683085697</v>
      </c>
      <c r="AH45" s="18"/>
      <c r="AI45" s="18"/>
      <c r="AJ45" s="18"/>
      <c r="AK45" s="18"/>
      <c r="AL45" s="18"/>
      <c r="AM45" s="18"/>
      <c r="AN45" s="18"/>
      <c r="AO45" s="18"/>
      <c r="AP45" s="18"/>
      <c r="AQ45" s="18"/>
    </row>
    <row r="46" spans="1:43" ht="12.75" customHeight="1" x14ac:dyDescent="0.2">
      <c r="A46" s="17"/>
      <c r="B46" s="21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18"/>
      <c r="AI46" s="18"/>
      <c r="AJ46" s="18"/>
      <c r="AK46" s="18"/>
      <c r="AL46" s="18"/>
      <c r="AM46" s="18"/>
      <c r="AN46" s="18"/>
      <c r="AO46" s="18"/>
      <c r="AP46" s="18"/>
      <c r="AQ46" s="18"/>
    </row>
    <row r="47" spans="1:43" ht="12.75" customHeight="1" x14ac:dyDescent="0.2">
      <c r="A47" s="6"/>
      <c r="B47" s="15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5"/>
      <c r="AI47" s="5"/>
      <c r="AJ47" s="5"/>
      <c r="AK47" s="5"/>
      <c r="AL47" s="5"/>
      <c r="AM47" s="5"/>
      <c r="AN47" s="5"/>
      <c r="AO47" s="5"/>
      <c r="AP47" s="5"/>
      <c r="AQ47" s="5"/>
    </row>
    <row r="48" spans="1:43" ht="12.75" customHeight="1" x14ac:dyDescent="0.2">
      <c r="A48" s="6"/>
      <c r="B48" s="15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5"/>
      <c r="AI48" s="5"/>
      <c r="AJ48" s="5"/>
      <c r="AK48" s="5"/>
      <c r="AL48" s="5"/>
      <c r="AM48" s="5"/>
      <c r="AN48" s="5"/>
      <c r="AO48" s="5"/>
      <c r="AP48" s="5"/>
      <c r="AQ48" s="5"/>
    </row>
    <row r="49" spans="1:43" ht="12.75" customHeight="1" x14ac:dyDescent="0.2">
      <c r="A49" s="6" t="s">
        <v>103</v>
      </c>
      <c r="B49" s="15"/>
      <c r="C49" s="16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5"/>
      <c r="AI49" s="5"/>
      <c r="AJ49" s="5"/>
      <c r="AK49" s="5"/>
      <c r="AL49" s="5"/>
      <c r="AM49" s="5"/>
      <c r="AN49" s="5"/>
      <c r="AO49" s="5"/>
      <c r="AP49" s="5"/>
      <c r="AQ49" s="5"/>
    </row>
    <row r="50" spans="1:43" ht="12.75" customHeight="1" x14ac:dyDescent="0.2">
      <c r="A50" s="6" t="s">
        <v>104</v>
      </c>
      <c r="B50" s="4" t="s">
        <v>72</v>
      </c>
      <c r="C50" s="12">
        <f>SUM(D50:AG50)</f>
        <v>60312191.191166207</v>
      </c>
      <c r="D50" s="10">
        <f t="shared" ref="D50:AG50" si="7">D45 * (1 + D49) ^ (D$38 - 1)</f>
        <v>2129424</v>
      </c>
      <c r="E50" s="10">
        <f t="shared" si="7"/>
        <v>2120906.304</v>
      </c>
      <c r="F50" s="10">
        <f t="shared" si="7"/>
        <v>2112422.6787840002</v>
      </c>
      <c r="G50" s="10">
        <f t="shared" si="7"/>
        <v>2103972.9880688637</v>
      </c>
      <c r="H50" s="10">
        <f t="shared" si="7"/>
        <v>2095557.0961165887</v>
      </c>
      <c r="I50" s="10">
        <f t="shared" si="7"/>
        <v>2087174.8677321223</v>
      </c>
      <c r="J50" s="10">
        <f t="shared" si="7"/>
        <v>2078826.1682611939</v>
      </c>
      <c r="K50" s="10">
        <f t="shared" si="7"/>
        <v>2070510.8635881487</v>
      </c>
      <c r="L50" s="10">
        <f t="shared" si="7"/>
        <v>2062228.8201337964</v>
      </c>
      <c r="M50" s="10">
        <f t="shared" si="7"/>
        <v>2053979.9048532613</v>
      </c>
      <c r="N50" s="10">
        <f t="shared" si="7"/>
        <v>2045763.9852338482</v>
      </c>
      <c r="O50" s="10">
        <f t="shared" si="7"/>
        <v>2037580.9292929126</v>
      </c>
      <c r="P50" s="10">
        <f t="shared" si="7"/>
        <v>2029430.6055757413</v>
      </c>
      <c r="Q50" s="10">
        <f t="shared" si="7"/>
        <v>2021312.8831534383</v>
      </c>
      <c r="R50" s="10">
        <f t="shared" si="7"/>
        <v>2013227.6316208243</v>
      </c>
      <c r="S50" s="10">
        <f t="shared" si="7"/>
        <v>2005174.7210943413</v>
      </c>
      <c r="T50" s="10">
        <f t="shared" si="7"/>
        <v>1997154.022209964</v>
      </c>
      <c r="U50" s="10">
        <f t="shared" si="7"/>
        <v>1989165.406121124</v>
      </c>
      <c r="V50" s="10">
        <f t="shared" si="7"/>
        <v>1981208.7444966396</v>
      </c>
      <c r="W50" s="10">
        <f t="shared" si="7"/>
        <v>1973283.9095186528</v>
      </c>
      <c r="X50" s="10">
        <f t="shared" si="7"/>
        <v>1965390.7738805783</v>
      </c>
      <c r="Y50" s="10">
        <f t="shared" si="7"/>
        <v>1957529.210785056</v>
      </c>
      <c r="Z50" s="10">
        <f t="shared" si="7"/>
        <v>1949699.0939419158</v>
      </c>
      <c r="AA50" s="10">
        <f t="shared" si="7"/>
        <v>1941900.2975661485</v>
      </c>
      <c r="AB50" s="10">
        <f t="shared" si="7"/>
        <v>1934132.6963758834</v>
      </c>
      <c r="AC50" s="10">
        <f t="shared" si="7"/>
        <v>1926396.1655903803</v>
      </c>
      <c r="AD50" s="10">
        <f t="shared" si="7"/>
        <v>1918690.5809280188</v>
      </c>
      <c r="AE50" s="10">
        <f t="shared" si="7"/>
        <v>1911015.8186043063</v>
      </c>
      <c r="AF50" s="10">
        <f t="shared" si="7"/>
        <v>1903371.7553298892</v>
      </c>
      <c r="AG50" s="10">
        <f t="shared" si="7"/>
        <v>1895758.2683085697</v>
      </c>
      <c r="AH50" s="5"/>
      <c r="AI50" s="5"/>
      <c r="AJ50" s="5"/>
      <c r="AK50" s="5"/>
      <c r="AL50" s="5"/>
      <c r="AM50" s="5"/>
      <c r="AN50" s="5"/>
      <c r="AO50" s="5"/>
      <c r="AP50" s="5"/>
      <c r="AQ50" s="5"/>
    </row>
    <row r="51" spans="1:43" ht="12.75" customHeight="1" x14ac:dyDescent="0.2">
      <c r="A51" s="6"/>
      <c r="B51" s="15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5"/>
      <c r="AI51" s="5"/>
      <c r="AJ51" s="5"/>
      <c r="AK51" s="5"/>
      <c r="AL51" s="5"/>
      <c r="AM51" s="5"/>
      <c r="AN51" s="5"/>
      <c r="AO51" s="5"/>
      <c r="AP51" s="5"/>
      <c r="AQ51" s="5"/>
    </row>
    <row r="52" spans="1:43" ht="12.75" customHeight="1" x14ac:dyDescent="0.2">
      <c r="A52" s="4"/>
      <c r="B52" s="15"/>
      <c r="C52" s="16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5"/>
      <c r="AI52" s="5"/>
      <c r="AJ52" s="5"/>
      <c r="AK52" s="5"/>
      <c r="AL52" s="5"/>
      <c r="AM52" s="5"/>
      <c r="AN52" s="5"/>
      <c r="AO52" s="5"/>
      <c r="AP52" s="5"/>
      <c r="AQ52" s="5"/>
    </row>
    <row r="53" spans="1:43" ht="12.75" customHeight="1" x14ac:dyDescent="0.2">
      <c r="A53" s="17" t="s">
        <v>105</v>
      </c>
      <c r="B53" s="18" t="s">
        <v>72</v>
      </c>
      <c r="C53" s="19">
        <f>SUM(D53:AG53)</f>
        <v>42313069.948611774</v>
      </c>
      <c r="D53" s="20">
        <f t="shared" ref="D53:AG53" si="8">D42 + D45</f>
        <v>-7338956.3436119948</v>
      </c>
      <c r="E53" s="20">
        <f t="shared" si="8"/>
        <v>1836854.8936916401</v>
      </c>
      <c r="F53" s="20">
        <f t="shared" si="8"/>
        <v>1828371.2684756403</v>
      </c>
      <c r="G53" s="20">
        <f t="shared" si="8"/>
        <v>1819921.5777605039</v>
      </c>
      <c r="H53" s="20">
        <f t="shared" si="8"/>
        <v>1811505.6858082288</v>
      </c>
      <c r="I53" s="20">
        <f t="shared" si="8"/>
        <v>1803123.4574237624</v>
      </c>
      <c r="J53" s="20">
        <f t="shared" si="8"/>
        <v>1794774.757952834</v>
      </c>
      <c r="K53" s="20">
        <f t="shared" si="8"/>
        <v>1786459.4532797888</v>
      </c>
      <c r="L53" s="20">
        <f t="shared" si="8"/>
        <v>1778177.4098254365</v>
      </c>
      <c r="M53" s="20">
        <f t="shared" si="8"/>
        <v>1769928.4945449014</v>
      </c>
      <c r="N53" s="20">
        <f t="shared" si="8"/>
        <v>1761712.5749254883</v>
      </c>
      <c r="O53" s="20">
        <f t="shared" si="8"/>
        <v>1460279.5189845527</v>
      </c>
      <c r="P53" s="20">
        <f t="shared" si="8"/>
        <v>1745379.1952673814</v>
      </c>
      <c r="Q53" s="20">
        <f t="shared" si="8"/>
        <v>1737261.4728450784</v>
      </c>
      <c r="R53" s="20">
        <f t="shared" si="8"/>
        <v>1729176.2213124644</v>
      </c>
      <c r="S53" s="20">
        <f t="shared" si="8"/>
        <v>1721123.3107859814</v>
      </c>
      <c r="T53" s="20">
        <f t="shared" si="8"/>
        <v>1713102.6119016041</v>
      </c>
      <c r="U53" s="20">
        <f t="shared" si="8"/>
        <v>1705113.9958127642</v>
      </c>
      <c r="V53" s="20">
        <f t="shared" si="8"/>
        <v>1697157.3341882797</v>
      </c>
      <c r="W53" s="20">
        <f t="shared" si="8"/>
        <v>1689232.4992102929</v>
      </c>
      <c r="X53" s="20">
        <f t="shared" si="8"/>
        <v>1681339.3635722185</v>
      </c>
      <c r="Y53" s="20">
        <f t="shared" si="8"/>
        <v>1673477.8004766961</v>
      </c>
      <c r="Z53" s="20">
        <f t="shared" si="8"/>
        <v>1665647.6836335559</v>
      </c>
      <c r="AA53" s="20">
        <f t="shared" si="8"/>
        <v>1657848.8872577886</v>
      </c>
      <c r="AB53" s="20">
        <f t="shared" si="8"/>
        <v>1650081.2860675235</v>
      </c>
      <c r="AC53" s="20">
        <f t="shared" si="8"/>
        <v>1642344.7552820204</v>
      </c>
      <c r="AD53" s="20">
        <f t="shared" si="8"/>
        <v>1634639.1706196589</v>
      </c>
      <c r="AE53" s="20">
        <f t="shared" si="8"/>
        <v>1626964.4082959464</v>
      </c>
      <c r="AF53" s="20">
        <f t="shared" si="8"/>
        <v>1619320.3450215294</v>
      </c>
      <c r="AG53" s="20">
        <f t="shared" si="8"/>
        <v>1611706.8580002098</v>
      </c>
      <c r="AH53" s="18"/>
      <c r="AI53" s="18"/>
      <c r="AJ53" s="18"/>
      <c r="AK53" s="18"/>
      <c r="AL53" s="18"/>
      <c r="AM53" s="18"/>
      <c r="AN53" s="18"/>
      <c r="AO53" s="18"/>
      <c r="AP53" s="18"/>
      <c r="AQ53" s="18"/>
    </row>
    <row r="54" spans="1:43" ht="12.75" customHeight="1" x14ac:dyDescent="0.2">
      <c r="A54" s="17"/>
      <c r="B54" s="2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18"/>
      <c r="AI54" s="18"/>
      <c r="AJ54" s="18"/>
      <c r="AK54" s="18"/>
      <c r="AL54" s="18"/>
      <c r="AM54" s="18"/>
      <c r="AN54" s="18"/>
      <c r="AO54" s="18"/>
      <c r="AP54" s="18"/>
      <c r="AQ54" s="18"/>
    </row>
    <row r="55" spans="1:43" ht="12.75" customHeight="1" x14ac:dyDescent="0.2">
      <c r="A55" s="6"/>
      <c r="B55" s="15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5"/>
      <c r="AI55" s="5"/>
      <c r="AJ55" s="5"/>
      <c r="AK55" s="5"/>
      <c r="AL55" s="5"/>
      <c r="AM55" s="5"/>
      <c r="AN55" s="5"/>
      <c r="AO55" s="5"/>
      <c r="AP55" s="5"/>
      <c r="AQ55" s="5"/>
    </row>
    <row r="56" spans="1:43" ht="12.75" customHeight="1" x14ac:dyDescent="0.2">
      <c r="A56" s="6" t="s">
        <v>106</v>
      </c>
      <c r="B56" s="4" t="s">
        <v>72</v>
      </c>
      <c r="C56" s="12">
        <f>SUM(D56:AG56)</f>
        <v>42313069.948611774</v>
      </c>
      <c r="D56" s="10">
        <f t="shared" ref="D56:AG56" si="9">D42 + D50</f>
        <v>-7338956.3436119948</v>
      </c>
      <c r="E56" s="10">
        <f t="shared" si="9"/>
        <v>1836854.8936916401</v>
      </c>
      <c r="F56" s="10">
        <f t="shared" si="9"/>
        <v>1828371.2684756403</v>
      </c>
      <c r="G56" s="10">
        <f t="shared" si="9"/>
        <v>1819921.5777605039</v>
      </c>
      <c r="H56" s="10">
        <f t="shared" si="9"/>
        <v>1811505.6858082288</v>
      </c>
      <c r="I56" s="10">
        <f t="shared" si="9"/>
        <v>1803123.4574237624</v>
      </c>
      <c r="J56" s="10">
        <f t="shared" si="9"/>
        <v>1794774.757952834</v>
      </c>
      <c r="K56" s="10">
        <f t="shared" si="9"/>
        <v>1786459.4532797888</v>
      </c>
      <c r="L56" s="10">
        <f t="shared" si="9"/>
        <v>1778177.4098254365</v>
      </c>
      <c r="M56" s="10">
        <f t="shared" si="9"/>
        <v>1769928.4945449014</v>
      </c>
      <c r="N56" s="10">
        <f t="shared" si="9"/>
        <v>1761712.5749254883</v>
      </c>
      <c r="O56" s="10">
        <f t="shared" si="9"/>
        <v>1460279.5189845527</v>
      </c>
      <c r="P56" s="10">
        <f t="shared" si="9"/>
        <v>1745379.1952673814</v>
      </c>
      <c r="Q56" s="10">
        <f t="shared" si="9"/>
        <v>1737261.4728450784</v>
      </c>
      <c r="R56" s="10">
        <f t="shared" si="9"/>
        <v>1729176.2213124644</v>
      </c>
      <c r="S56" s="10">
        <f t="shared" si="9"/>
        <v>1721123.3107859814</v>
      </c>
      <c r="T56" s="10">
        <f t="shared" si="9"/>
        <v>1713102.6119016041</v>
      </c>
      <c r="U56" s="10">
        <f t="shared" si="9"/>
        <v>1705113.9958127642</v>
      </c>
      <c r="V56" s="10">
        <f t="shared" si="9"/>
        <v>1697157.3341882797</v>
      </c>
      <c r="W56" s="10">
        <f t="shared" si="9"/>
        <v>1689232.4992102929</v>
      </c>
      <c r="X56" s="10">
        <f t="shared" si="9"/>
        <v>1681339.3635722185</v>
      </c>
      <c r="Y56" s="10">
        <f t="shared" si="9"/>
        <v>1673477.8004766961</v>
      </c>
      <c r="Z56" s="10">
        <f t="shared" si="9"/>
        <v>1665647.6836335559</v>
      </c>
      <c r="AA56" s="10">
        <f t="shared" si="9"/>
        <v>1657848.8872577886</v>
      </c>
      <c r="AB56" s="10">
        <f t="shared" si="9"/>
        <v>1650081.2860675235</v>
      </c>
      <c r="AC56" s="10">
        <f t="shared" si="9"/>
        <v>1642344.7552820204</v>
      </c>
      <c r="AD56" s="10">
        <f t="shared" si="9"/>
        <v>1634639.1706196589</v>
      </c>
      <c r="AE56" s="10">
        <f t="shared" si="9"/>
        <v>1626964.4082959464</v>
      </c>
      <c r="AF56" s="10">
        <f t="shared" si="9"/>
        <v>1619320.3450215294</v>
      </c>
      <c r="AG56" s="10">
        <f t="shared" si="9"/>
        <v>1611706.8580002098</v>
      </c>
      <c r="AH56" s="5"/>
      <c r="AI56" s="5"/>
      <c r="AJ56" s="5"/>
      <c r="AK56" s="5"/>
      <c r="AL56" s="5"/>
      <c r="AM56" s="5"/>
      <c r="AN56" s="5"/>
      <c r="AO56" s="5"/>
      <c r="AP56" s="5"/>
      <c r="AQ56" s="5"/>
    </row>
    <row r="57" spans="1:43" ht="12.75" customHeight="1" x14ac:dyDescent="0.2">
      <c r="A57" s="6"/>
      <c r="B57" s="15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5"/>
      <c r="AI57" s="5"/>
      <c r="AJ57" s="5"/>
      <c r="AK57" s="5"/>
      <c r="AL57" s="5"/>
      <c r="AM57" s="5"/>
      <c r="AN57" s="5"/>
      <c r="AO57" s="5"/>
      <c r="AP57" s="5"/>
      <c r="AQ57" s="5"/>
    </row>
    <row r="58" spans="1:43" ht="12.75" customHeight="1" x14ac:dyDescent="0.2">
      <c r="A58" s="18"/>
      <c r="B58" s="21"/>
      <c r="C58" s="23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18"/>
      <c r="AI58" s="18"/>
      <c r="AJ58" s="18"/>
      <c r="AK58" s="18"/>
      <c r="AL58" s="18"/>
      <c r="AM58" s="18"/>
      <c r="AN58" s="18"/>
      <c r="AO58" s="18"/>
      <c r="AP58" s="18"/>
      <c r="AQ58" s="18"/>
    </row>
    <row r="59" spans="1:43" ht="12.75" customHeight="1" x14ac:dyDescent="0.2">
      <c r="A59" s="17" t="s">
        <v>107</v>
      </c>
      <c r="B59" s="18" t="s">
        <v>72</v>
      </c>
      <c r="C59" s="25"/>
      <c r="D59" s="20">
        <f t="shared" ref="D59:AG59" si="10">SUM($D42:D42) + SUM($D45:D45)</f>
        <v>-7338956.3436119948</v>
      </c>
      <c r="E59" s="20">
        <f t="shared" si="10"/>
        <v>-5502101.4499203544</v>
      </c>
      <c r="F59" s="20">
        <f t="shared" si="10"/>
        <v>-3673730.1814447138</v>
      </c>
      <c r="G59" s="20">
        <f t="shared" si="10"/>
        <v>-1853808.6036842093</v>
      </c>
      <c r="H59" s="20">
        <f t="shared" si="10"/>
        <v>-42302.917875979096</v>
      </c>
      <c r="I59" s="20">
        <f t="shared" si="10"/>
        <v>1760820.5395477843</v>
      </c>
      <c r="J59" s="20">
        <f t="shared" si="10"/>
        <v>3555595.2975006197</v>
      </c>
      <c r="K59" s="20">
        <f t="shared" si="10"/>
        <v>5342054.7507804073</v>
      </c>
      <c r="L59" s="20">
        <f t="shared" si="10"/>
        <v>7120232.160605846</v>
      </c>
      <c r="M59" s="20">
        <f t="shared" si="10"/>
        <v>8890160.6551507488</v>
      </c>
      <c r="N59" s="20">
        <f t="shared" si="10"/>
        <v>10651873.230076237</v>
      </c>
      <c r="O59" s="20">
        <f t="shared" si="10"/>
        <v>12112152.749060791</v>
      </c>
      <c r="P59" s="20">
        <f t="shared" si="10"/>
        <v>13857531.944328172</v>
      </c>
      <c r="Q59" s="20">
        <f t="shared" si="10"/>
        <v>15594793.417173252</v>
      </c>
      <c r="R59" s="20">
        <f t="shared" si="10"/>
        <v>17323969.638485715</v>
      </c>
      <c r="S59" s="20">
        <f t="shared" si="10"/>
        <v>19045092.949271698</v>
      </c>
      <c r="T59" s="20">
        <f t="shared" si="10"/>
        <v>20758195.561173305</v>
      </c>
      <c r="U59" s="20">
        <f t="shared" si="10"/>
        <v>22463309.556986071</v>
      </c>
      <c r="V59" s="20">
        <f t="shared" si="10"/>
        <v>24160466.891174346</v>
      </c>
      <c r="W59" s="20">
        <f t="shared" si="10"/>
        <v>25849699.390384641</v>
      </c>
      <c r="X59" s="20">
        <f t="shared" si="10"/>
        <v>27531038.753956862</v>
      </c>
      <c r="Y59" s="20">
        <f t="shared" si="10"/>
        <v>29204516.554433554</v>
      </c>
      <c r="Z59" s="20">
        <f t="shared" si="10"/>
        <v>30870164.238067105</v>
      </c>
      <c r="AA59" s="20">
        <f t="shared" si="10"/>
        <v>32528013.125324894</v>
      </c>
      <c r="AB59" s="20">
        <f t="shared" si="10"/>
        <v>34178094.411392421</v>
      </c>
      <c r="AC59" s="20">
        <f t="shared" si="10"/>
        <v>35820439.166674443</v>
      </c>
      <c r="AD59" s="20">
        <f t="shared" si="10"/>
        <v>37455078.337294102</v>
      </c>
      <c r="AE59" s="20">
        <f t="shared" si="10"/>
        <v>39082042.745590046</v>
      </c>
      <c r="AF59" s="20">
        <f t="shared" si="10"/>
        <v>40701363.090611577</v>
      </c>
      <c r="AG59" s="20">
        <f t="shared" si="10"/>
        <v>42313069.948611788</v>
      </c>
      <c r="AH59" s="18"/>
      <c r="AI59" s="18"/>
      <c r="AJ59" s="18"/>
      <c r="AK59" s="18"/>
      <c r="AL59" s="18"/>
      <c r="AM59" s="18"/>
      <c r="AN59" s="18"/>
      <c r="AO59" s="18"/>
      <c r="AP59" s="18"/>
      <c r="AQ59" s="18"/>
    </row>
    <row r="60" spans="1:43" ht="12.75" customHeight="1" x14ac:dyDescent="0.2">
      <c r="A60" s="17"/>
      <c r="B60" s="21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18"/>
      <c r="AI60" s="18"/>
      <c r="AJ60" s="18"/>
      <c r="AK60" s="18"/>
      <c r="AL60" s="18"/>
      <c r="AM60" s="18"/>
      <c r="AN60" s="18"/>
      <c r="AO60" s="18"/>
      <c r="AP60" s="18"/>
      <c r="AQ60" s="18"/>
    </row>
    <row r="61" spans="1:43" ht="12.75" customHeight="1" x14ac:dyDescent="0.2">
      <c r="A61" s="4"/>
      <c r="B61" s="15"/>
      <c r="C61" s="16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5"/>
      <c r="AI61" s="5"/>
      <c r="AJ61" s="5"/>
      <c r="AK61" s="5"/>
      <c r="AL61" s="5"/>
      <c r="AM61" s="5"/>
      <c r="AN61" s="5"/>
      <c r="AO61" s="5"/>
      <c r="AP61" s="5"/>
      <c r="AQ61" s="5"/>
    </row>
    <row r="62" spans="1:43" ht="12.75" customHeight="1" x14ac:dyDescent="0.2">
      <c r="A62" s="6" t="s">
        <v>108</v>
      </c>
      <c r="B62" s="4" t="s">
        <v>72</v>
      </c>
      <c r="C62" s="25"/>
      <c r="D62" s="10">
        <f t="shared" ref="D62:AG62" si="11">SUM($D42:D42) + SUM($D50:D50)</f>
        <v>-7338956.3436119948</v>
      </c>
      <c r="E62" s="10">
        <f t="shared" si="11"/>
        <v>-5502101.4499203544</v>
      </c>
      <c r="F62" s="10">
        <f t="shared" si="11"/>
        <v>-3673730.1814447138</v>
      </c>
      <c r="G62" s="10">
        <f t="shared" si="11"/>
        <v>-1853808.6036842093</v>
      </c>
      <c r="H62" s="10">
        <f t="shared" si="11"/>
        <v>-42302.917875979096</v>
      </c>
      <c r="I62" s="10">
        <f t="shared" si="11"/>
        <v>1760820.5395477843</v>
      </c>
      <c r="J62" s="10">
        <f t="shared" si="11"/>
        <v>3555595.2975006197</v>
      </c>
      <c r="K62" s="10">
        <f t="shared" si="11"/>
        <v>5342054.7507804073</v>
      </c>
      <c r="L62" s="10">
        <f t="shared" si="11"/>
        <v>7120232.160605846</v>
      </c>
      <c r="M62" s="10">
        <f t="shared" si="11"/>
        <v>8890160.6551507488</v>
      </c>
      <c r="N62" s="10">
        <f t="shared" si="11"/>
        <v>10651873.230076237</v>
      </c>
      <c r="O62" s="10">
        <f t="shared" si="11"/>
        <v>12112152.749060791</v>
      </c>
      <c r="P62" s="10">
        <f t="shared" si="11"/>
        <v>13857531.944328172</v>
      </c>
      <c r="Q62" s="10">
        <f t="shared" si="11"/>
        <v>15594793.417173252</v>
      </c>
      <c r="R62" s="10">
        <f t="shared" si="11"/>
        <v>17323969.638485715</v>
      </c>
      <c r="S62" s="10">
        <f t="shared" si="11"/>
        <v>19045092.949271698</v>
      </c>
      <c r="T62" s="10">
        <f t="shared" si="11"/>
        <v>20758195.561173305</v>
      </c>
      <c r="U62" s="10">
        <f t="shared" si="11"/>
        <v>22463309.556986071</v>
      </c>
      <c r="V62" s="10">
        <f t="shared" si="11"/>
        <v>24160466.891174346</v>
      </c>
      <c r="W62" s="10">
        <f t="shared" si="11"/>
        <v>25849699.390384641</v>
      </c>
      <c r="X62" s="10">
        <f t="shared" si="11"/>
        <v>27531038.753956862</v>
      </c>
      <c r="Y62" s="10">
        <f t="shared" si="11"/>
        <v>29204516.554433554</v>
      </c>
      <c r="Z62" s="10">
        <f t="shared" si="11"/>
        <v>30870164.238067105</v>
      </c>
      <c r="AA62" s="10">
        <f t="shared" si="11"/>
        <v>32528013.125324894</v>
      </c>
      <c r="AB62" s="10">
        <f t="shared" si="11"/>
        <v>34178094.411392421</v>
      </c>
      <c r="AC62" s="10">
        <f t="shared" si="11"/>
        <v>35820439.166674443</v>
      </c>
      <c r="AD62" s="10">
        <f t="shared" si="11"/>
        <v>37455078.337294102</v>
      </c>
      <c r="AE62" s="10">
        <f t="shared" si="11"/>
        <v>39082042.745590046</v>
      </c>
      <c r="AF62" s="10">
        <f t="shared" si="11"/>
        <v>40701363.090611577</v>
      </c>
      <c r="AG62" s="10">
        <f t="shared" si="11"/>
        <v>42313069.948611788</v>
      </c>
      <c r="AH62" s="5"/>
      <c r="AI62" s="5"/>
      <c r="AJ62" s="5"/>
      <c r="AK62" s="5"/>
      <c r="AL62" s="5"/>
      <c r="AM62" s="5"/>
      <c r="AN62" s="5"/>
      <c r="AO62" s="5"/>
      <c r="AP62" s="5"/>
      <c r="AQ62" s="5"/>
    </row>
    <row r="63" spans="1:43" ht="12.75" customHeight="1" x14ac:dyDescent="0.2">
      <c r="A63" s="6"/>
      <c r="B63" s="15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5"/>
      <c r="AI63" s="5"/>
      <c r="AJ63" s="5"/>
      <c r="AK63" s="5"/>
      <c r="AL63" s="5"/>
      <c r="AM63" s="5"/>
      <c r="AN63" s="5"/>
      <c r="AO63" s="5"/>
      <c r="AP63" s="5"/>
      <c r="AQ63" s="5"/>
    </row>
    <row r="64" spans="1:43" ht="12.75" customHeight="1" x14ac:dyDescent="0.2">
      <c r="A64" s="4"/>
      <c r="B64" s="15"/>
      <c r="C64" s="16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5"/>
      <c r="AI64" s="5"/>
      <c r="AJ64" s="5"/>
      <c r="AK64" s="5"/>
      <c r="AL64" s="5"/>
      <c r="AM64" s="5"/>
      <c r="AN64" s="5"/>
      <c r="AO64" s="5"/>
      <c r="AP64" s="5"/>
      <c r="AQ64" s="5"/>
    </row>
    <row r="65" spans="1:43" ht="12.75" customHeight="1" x14ac:dyDescent="0.2">
      <c r="A65" s="17" t="s">
        <v>109</v>
      </c>
      <c r="B65" s="26">
        <f t="shared" ref="B65" si="12">SUM(D65:AG65)</f>
        <v>5.0234609104006775</v>
      </c>
      <c r="C65" s="23" t="s">
        <v>89</v>
      </c>
      <c r="D65" s="27">
        <f t="shared" ref="D65:AG65" si="13">IF(AND(D59&lt;0, E59&gt;0), D$38 - D59 / (E59 - D59), 0)</f>
        <v>0</v>
      </c>
      <c r="E65" s="27">
        <f t="shared" si="13"/>
        <v>0</v>
      </c>
      <c r="F65" s="27">
        <f t="shared" si="13"/>
        <v>0</v>
      </c>
      <c r="G65" s="27">
        <f t="shared" si="13"/>
        <v>0</v>
      </c>
      <c r="H65" s="27">
        <f t="shared" si="13"/>
        <v>5.0234609104006775</v>
      </c>
      <c r="I65" s="27">
        <f t="shared" si="13"/>
        <v>0</v>
      </c>
      <c r="J65" s="27">
        <f t="shared" si="13"/>
        <v>0</v>
      </c>
      <c r="K65" s="27">
        <f t="shared" si="13"/>
        <v>0</v>
      </c>
      <c r="L65" s="27">
        <f t="shared" si="13"/>
        <v>0</v>
      </c>
      <c r="M65" s="27">
        <f t="shared" si="13"/>
        <v>0</v>
      </c>
      <c r="N65" s="27">
        <f t="shared" si="13"/>
        <v>0</v>
      </c>
      <c r="O65" s="27">
        <f t="shared" si="13"/>
        <v>0</v>
      </c>
      <c r="P65" s="27">
        <f t="shared" si="13"/>
        <v>0</v>
      </c>
      <c r="Q65" s="27">
        <f t="shared" si="13"/>
        <v>0</v>
      </c>
      <c r="R65" s="27">
        <f t="shared" si="13"/>
        <v>0</v>
      </c>
      <c r="S65" s="27">
        <f t="shared" si="13"/>
        <v>0</v>
      </c>
      <c r="T65" s="27">
        <f t="shared" si="13"/>
        <v>0</v>
      </c>
      <c r="U65" s="27">
        <f t="shared" si="13"/>
        <v>0</v>
      </c>
      <c r="V65" s="27">
        <f t="shared" si="13"/>
        <v>0</v>
      </c>
      <c r="W65" s="27">
        <f t="shared" si="13"/>
        <v>0</v>
      </c>
      <c r="X65" s="27">
        <f t="shared" si="13"/>
        <v>0</v>
      </c>
      <c r="Y65" s="27">
        <f t="shared" si="13"/>
        <v>0</v>
      </c>
      <c r="Z65" s="27">
        <f t="shared" si="13"/>
        <v>0</v>
      </c>
      <c r="AA65" s="27">
        <f t="shared" si="13"/>
        <v>0</v>
      </c>
      <c r="AB65" s="27">
        <f t="shared" si="13"/>
        <v>0</v>
      </c>
      <c r="AC65" s="27">
        <f t="shared" si="13"/>
        <v>0</v>
      </c>
      <c r="AD65" s="27">
        <f t="shared" si="13"/>
        <v>0</v>
      </c>
      <c r="AE65" s="27">
        <f t="shared" si="13"/>
        <v>0</v>
      </c>
      <c r="AF65" s="27">
        <f t="shared" si="13"/>
        <v>0</v>
      </c>
      <c r="AG65" s="27">
        <f t="shared" si="13"/>
        <v>0</v>
      </c>
      <c r="AH65" s="18"/>
      <c r="AI65" s="18"/>
      <c r="AJ65" s="18"/>
      <c r="AK65" s="18"/>
      <c r="AL65" s="18"/>
      <c r="AM65" s="18"/>
      <c r="AN65" s="18"/>
      <c r="AO65" s="18"/>
      <c r="AP65" s="18"/>
      <c r="AQ65" s="18"/>
    </row>
    <row r="66" spans="1:43" ht="12.75" customHeight="1" x14ac:dyDescent="0.2">
      <c r="A66" s="6" t="s">
        <v>110</v>
      </c>
      <c r="B66" s="28">
        <f>SUM(D66:AG66)</f>
        <v>5.0234609104006775</v>
      </c>
      <c r="C66" s="16" t="s">
        <v>89</v>
      </c>
      <c r="D66" s="29">
        <f t="shared" ref="D66:AG66" si="14">IF(AND(D62&lt;0, E62&gt;0), D$38 - D62 / (E62 - D62), 0)</f>
        <v>0</v>
      </c>
      <c r="E66" s="29">
        <f t="shared" si="14"/>
        <v>0</v>
      </c>
      <c r="F66" s="29">
        <f t="shared" si="14"/>
        <v>0</v>
      </c>
      <c r="G66" s="29">
        <f t="shared" si="14"/>
        <v>0</v>
      </c>
      <c r="H66" s="29">
        <f t="shared" si="14"/>
        <v>5.0234609104006775</v>
      </c>
      <c r="I66" s="29">
        <f t="shared" si="14"/>
        <v>0</v>
      </c>
      <c r="J66" s="29">
        <f t="shared" si="14"/>
        <v>0</v>
      </c>
      <c r="K66" s="29">
        <f t="shared" si="14"/>
        <v>0</v>
      </c>
      <c r="L66" s="29">
        <f t="shared" si="14"/>
        <v>0</v>
      </c>
      <c r="M66" s="29">
        <f t="shared" si="14"/>
        <v>0</v>
      </c>
      <c r="N66" s="29">
        <f t="shared" si="14"/>
        <v>0</v>
      </c>
      <c r="O66" s="29">
        <f t="shared" si="14"/>
        <v>0</v>
      </c>
      <c r="P66" s="29">
        <f t="shared" si="14"/>
        <v>0</v>
      </c>
      <c r="Q66" s="29">
        <f t="shared" si="14"/>
        <v>0</v>
      </c>
      <c r="R66" s="29">
        <f t="shared" si="14"/>
        <v>0</v>
      </c>
      <c r="S66" s="29">
        <f t="shared" si="14"/>
        <v>0</v>
      </c>
      <c r="T66" s="29">
        <f t="shared" si="14"/>
        <v>0</v>
      </c>
      <c r="U66" s="29">
        <f t="shared" si="14"/>
        <v>0</v>
      </c>
      <c r="V66" s="29">
        <f t="shared" si="14"/>
        <v>0</v>
      </c>
      <c r="W66" s="29">
        <f t="shared" si="14"/>
        <v>0</v>
      </c>
      <c r="X66" s="29">
        <f t="shared" si="14"/>
        <v>0</v>
      </c>
      <c r="Y66" s="29">
        <f t="shared" si="14"/>
        <v>0</v>
      </c>
      <c r="Z66" s="29">
        <f t="shared" si="14"/>
        <v>0</v>
      </c>
      <c r="AA66" s="29">
        <f t="shared" si="14"/>
        <v>0</v>
      </c>
      <c r="AB66" s="29">
        <f t="shared" si="14"/>
        <v>0</v>
      </c>
      <c r="AC66" s="29">
        <f t="shared" si="14"/>
        <v>0</v>
      </c>
      <c r="AD66" s="29">
        <f t="shared" si="14"/>
        <v>0</v>
      </c>
      <c r="AE66" s="29">
        <f t="shared" si="14"/>
        <v>0</v>
      </c>
      <c r="AF66" s="29">
        <f t="shared" si="14"/>
        <v>0</v>
      </c>
      <c r="AG66" s="29">
        <f t="shared" si="14"/>
        <v>0</v>
      </c>
      <c r="AH66" s="5"/>
      <c r="AI66" s="5"/>
      <c r="AJ66" s="5"/>
      <c r="AK66" s="5"/>
      <c r="AL66" s="5"/>
      <c r="AM66" s="5"/>
      <c r="AN66" s="5"/>
      <c r="AO66" s="5"/>
      <c r="AP66" s="5"/>
      <c r="AQ66" s="5"/>
    </row>
    <row r="67" spans="1:43" ht="12.75" customHeight="1" x14ac:dyDescent="0.2">
      <c r="A67" s="4"/>
      <c r="B67" s="15"/>
      <c r="C67" s="16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5"/>
      <c r="AI67" s="5"/>
      <c r="AJ67" s="5"/>
      <c r="AK67" s="5"/>
      <c r="AL67" s="5"/>
      <c r="AM67" s="5"/>
      <c r="AN67" s="5"/>
      <c r="AO67" s="5"/>
      <c r="AP67" s="5"/>
      <c r="AQ67" s="5"/>
    </row>
    <row r="68" spans="1:43" ht="12.75" customHeight="1" x14ac:dyDescent="0.2">
      <c r="A68" s="17" t="s">
        <v>111</v>
      </c>
      <c r="B68" s="21">
        <f>B23</f>
        <v>10</v>
      </c>
      <c r="C68" s="23" t="s">
        <v>89</v>
      </c>
      <c r="D68" s="20">
        <f t="shared" ref="D68:AG68" si="15">IF(D38 &lt;= $B68, - $B$18 * $B$13 / $B68, 0)</f>
        <v>-946838.03436119948</v>
      </c>
      <c r="E68" s="20">
        <f t="shared" si="15"/>
        <v>-946838.03436119948</v>
      </c>
      <c r="F68" s="20">
        <f t="shared" si="15"/>
        <v>-946838.03436119948</v>
      </c>
      <c r="G68" s="20">
        <f t="shared" si="15"/>
        <v>-946838.03436119948</v>
      </c>
      <c r="H68" s="20">
        <f t="shared" si="15"/>
        <v>-946838.03436119948</v>
      </c>
      <c r="I68" s="20">
        <f t="shared" si="15"/>
        <v>-946838.03436119948</v>
      </c>
      <c r="J68" s="20">
        <f t="shared" si="15"/>
        <v>-946838.03436119948</v>
      </c>
      <c r="K68" s="20">
        <f t="shared" si="15"/>
        <v>-946838.03436119948</v>
      </c>
      <c r="L68" s="20">
        <f t="shared" si="15"/>
        <v>-946838.03436119948</v>
      </c>
      <c r="M68" s="20">
        <f t="shared" si="15"/>
        <v>-946838.03436119948</v>
      </c>
      <c r="N68" s="20">
        <f t="shared" si="15"/>
        <v>0</v>
      </c>
      <c r="O68" s="20">
        <f t="shared" si="15"/>
        <v>0</v>
      </c>
      <c r="P68" s="20">
        <f t="shared" si="15"/>
        <v>0</v>
      </c>
      <c r="Q68" s="20">
        <f t="shared" si="15"/>
        <v>0</v>
      </c>
      <c r="R68" s="20">
        <f t="shared" si="15"/>
        <v>0</v>
      </c>
      <c r="S68" s="20">
        <f t="shared" si="15"/>
        <v>0</v>
      </c>
      <c r="T68" s="20">
        <f t="shared" si="15"/>
        <v>0</v>
      </c>
      <c r="U68" s="20">
        <f t="shared" si="15"/>
        <v>0</v>
      </c>
      <c r="V68" s="20">
        <f t="shared" si="15"/>
        <v>0</v>
      </c>
      <c r="W68" s="20">
        <f t="shared" si="15"/>
        <v>0</v>
      </c>
      <c r="X68" s="20">
        <f t="shared" si="15"/>
        <v>0</v>
      </c>
      <c r="Y68" s="20">
        <f t="shared" si="15"/>
        <v>0</v>
      </c>
      <c r="Z68" s="20">
        <f t="shared" si="15"/>
        <v>0</v>
      </c>
      <c r="AA68" s="20">
        <f t="shared" si="15"/>
        <v>0</v>
      </c>
      <c r="AB68" s="20">
        <f t="shared" si="15"/>
        <v>0</v>
      </c>
      <c r="AC68" s="20">
        <f t="shared" si="15"/>
        <v>0</v>
      </c>
      <c r="AD68" s="20">
        <f t="shared" si="15"/>
        <v>0</v>
      </c>
      <c r="AE68" s="20">
        <f t="shared" si="15"/>
        <v>0</v>
      </c>
      <c r="AF68" s="20">
        <f t="shared" si="15"/>
        <v>0</v>
      </c>
      <c r="AG68" s="20">
        <f t="shared" si="15"/>
        <v>0</v>
      </c>
      <c r="AH68" s="18"/>
      <c r="AI68" s="18"/>
      <c r="AJ68" s="18"/>
      <c r="AK68" s="18"/>
      <c r="AL68" s="18"/>
      <c r="AM68" s="18"/>
      <c r="AN68" s="18"/>
      <c r="AO68" s="18"/>
      <c r="AP68" s="18"/>
      <c r="AQ68" s="18"/>
    </row>
    <row r="69" spans="1:43" ht="12.75" customHeight="1" x14ac:dyDescent="0.2">
      <c r="A69" s="17" t="s">
        <v>112</v>
      </c>
      <c r="B69" s="21"/>
      <c r="C69" s="20">
        <f>B13 * B18</f>
        <v>9468380.3436119948</v>
      </c>
      <c r="D69" s="20">
        <f t="shared" ref="D69:AG69" si="16">C69 + D68</f>
        <v>8521542.3092507944</v>
      </c>
      <c r="E69" s="20">
        <f t="shared" si="16"/>
        <v>7574704.2748895949</v>
      </c>
      <c r="F69" s="20">
        <f t="shared" si="16"/>
        <v>6627866.2405283954</v>
      </c>
      <c r="G69" s="20">
        <f t="shared" si="16"/>
        <v>5681028.2061671959</v>
      </c>
      <c r="H69" s="20">
        <f t="shared" si="16"/>
        <v>4734190.1718059964</v>
      </c>
      <c r="I69" s="20">
        <f t="shared" si="16"/>
        <v>3787352.137444797</v>
      </c>
      <c r="J69" s="20">
        <f t="shared" si="16"/>
        <v>2840514.1030835975</v>
      </c>
      <c r="K69" s="20">
        <f t="shared" si="16"/>
        <v>1893676.068722398</v>
      </c>
      <c r="L69" s="20">
        <f t="shared" si="16"/>
        <v>946838.03436119854</v>
      </c>
      <c r="M69" s="20">
        <f t="shared" si="16"/>
        <v>-9.3132257461547852E-10</v>
      </c>
      <c r="N69" s="20">
        <f t="shared" si="16"/>
        <v>-9.3132257461547852E-10</v>
      </c>
      <c r="O69" s="20">
        <f t="shared" si="16"/>
        <v>-9.3132257461547852E-10</v>
      </c>
      <c r="P69" s="20">
        <f t="shared" si="16"/>
        <v>-9.3132257461547852E-10</v>
      </c>
      <c r="Q69" s="20">
        <f t="shared" si="16"/>
        <v>-9.3132257461547852E-10</v>
      </c>
      <c r="R69" s="20">
        <f t="shared" si="16"/>
        <v>-9.3132257461547852E-10</v>
      </c>
      <c r="S69" s="20">
        <f t="shared" si="16"/>
        <v>-9.3132257461547852E-10</v>
      </c>
      <c r="T69" s="20">
        <f t="shared" si="16"/>
        <v>-9.3132257461547852E-10</v>
      </c>
      <c r="U69" s="20">
        <f t="shared" si="16"/>
        <v>-9.3132257461547852E-10</v>
      </c>
      <c r="V69" s="20">
        <f t="shared" si="16"/>
        <v>-9.3132257461547852E-10</v>
      </c>
      <c r="W69" s="20">
        <f t="shared" si="16"/>
        <v>-9.3132257461547852E-10</v>
      </c>
      <c r="X69" s="20">
        <f t="shared" si="16"/>
        <v>-9.3132257461547852E-10</v>
      </c>
      <c r="Y69" s="20">
        <f t="shared" si="16"/>
        <v>-9.3132257461547852E-10</v>
      </c>
      <c r="Z69" s="20">
        <f t="shared" si="16"/>
        <v>-9.3132257461547852E-10</v>
      </c>
      <c r="AA69" s="20">
        <f t="shared" si="16"/>
        <v>-9.3132257461547852E-10</v>
      </c>
      <c r="AB69" s="20">
        <f t="shared" si="16"/>
        <v>-9.3132257461547852E-10</v>
      </c>
      <c r="AC69" s="20">
        <f t="shared" si="16"/>
        <v>-9.3132257461547852E-10</v>
      </c>
      <c r="AD69" s="20">
        <f t="shared" si="16"/>
        <v>-9.3132257461547852E-10</v>
      </c>
      <c r="AE69" s="20">
        <f t="shared" si="16"/>
        <v>-9.3132257461547852E-10</v>
      </c>
      <c r="AF69" s="20">
        <f t="shared" si="16"/>
        <v>-9.3132257461547852E-10</v>
      </c>
      <c r="AG69" s="20">
        <f t="shared" si="16"/>
        <v>-9.3132257461547852E-10</v>
      </c>
      <c r="AH69" s="18"/>
      <c r="AI69" s="18"/>
      <c r="AJ69" s="18"/>
      <c r="AK69" s="18"/>
      <c r="AL69" s="18"/>
      <c r="AM69" s="18"/>
      <c r="AN69" s="18"/>
      <c r="AO69" s="18"/>
      <c r="AP69" s="18"/>
      <c r="AQ69" s="18"/>
    </row>
    <row r="70" spans="1:43" ht="12.75" customHeight="1" x14ac:dyDescent="0.2">
      <c r="A70" s="17" t="s">
        <v>113</v>
      </c>
      <c r="B70" s="21">
        <f>B23</f>
        <v>10</v>
      </c>
      <c r="C70" s="23" t="s">
        <v>89</v>
      </c>
      <c r="D70" s="20">
        <f t="shared" ref="D70:AG70" si="17">IF(D38 &gt;= $B70, 0, IF(C71 &lt;= C69, - C71 * 2 / $B70, D68)) + IF(D38 = $B70, - C71, 0)</f>
        <v>-1893676.068722399</v>
      </c>
      <c r="E70" s="20">
        <f t="shared" si="17"/>
        <v>-1514940.8549779193</v>
      </c>
      <c r="F70" s="20">
        <f t="shared" si="17"/>
        <v>-1211952.6839823355</v>
      </c>
      <c r="G70" s="20">
        <f t="shared" si="17"/>
        <v>-969562.14718586835</v>
      </c>
      <c r="H70" s="20">
        <f t="shared" si="17"/>
        <v>-775649.7177486947</v>
      </c>
      <c r="I70" s="20">
        <f t="shared" si="17"/>
        <v>-620519.77419895574</v>
      </c>
      <c r="J70" s="20">
        <f t="shared" si="17"/>
        <v>-496415.81935916457</v>
      </c>
      <c r="K70" s="20">
        <f t="shared" si="17"/>
        <v>-397132.65548733168</v>
      </c>
      <c r="L70" s="20">
        <f t="shared" si="17"/>
        <v>-317706.12438986532</v>
      </c>
      <c r="M70" s="20">
        <f t="shared" si="17"/>
        <v>-1270824.4975594613</v>
      </c>
      <c r="N70" s="20">
        <f t="shared" si="17"/>
        <v>0</v>
      </c>
      <c r="O70" s="20">
        <f t="shared" si="17"/>
        <v>0</v>
      </c>
      <c r="P70" s="20">
        <f t="shared" si="17"/>
        <v>0</v>
      </c>
      <c r="Q70" s="20">
        <f t="shared" si="17"/>
        <v>0</v>
      </c>
      <c r="R70" s="20">
        <f t="shared" si="17"/>
        <v>0</v>
      </c>
      <c r="S70" s="20">
        <f t="shared" si="17"/>
        <v>0</v>
      </c>
      <c r="T70" s="20">
        <f t="shared" si="17"/>
        <v>0</v>
      </c>
      <c r="U70" s="20">
        <f t="shared" si="17"/>
        <v>0</v>
      </c>
      <c r="V70" s="20">
        <f t="shared" si="17"/>
        <v>0</v>
      </c>
      <c r="W70" s="20">
        <f t="shared" si="17"/>
        <v>0</v>
      </c>
      <c r="X70" s="20">
        <f t="shared" si="17"/>
        <v>0</v>
      </c>
      <c r="Y70" s="20">
        <f t="shared" si="17"/>
        <v>0</v>
      </c>
      <c r="Z70" s="20">
        <f t="shared" si="17"/>
        <v>0</v>
      </c>
      <c r="AA70" s="20">
        <f t="shared" si="17"/>
        <v>0</v>
      </c>
      <c r="AB70" s="20">
        <f t="shared" si="17"/>
        <v>0</v>
      </c>
      <c r="AC70" s="20">
        <f t="shared" si="17"/>
        <v>0</v>
      </c>
      <c r="AD70" s="20">
        <f t="shared" si="17"/>
        <v>0</v>
      </c>
      <c r="AE70" s="20">
        <f t="shared" si="17"/>
        <v>0</v>
      </c>
      <c r="AF70" s="20">
        <f t="shared" si="17"/>
        <v>0</v>
      </c>
      <c r="AG70" s="20">
        <f t="shared" si="17"/>
        <v>0</v>
      </c>
      <c r="AH70" s="18"/>
      <c r="AI70" s="18"/>
      <c r="AJ70" s="18"/>
      <c r="AK70" s="18"/>
      <c r="AL70" s="18"/>
      <c r="AM70" s="18"/>
      <c r="AN70" s="18"/>
      <c r="AO70" s="18"/>
      <c r="AP70" s="18"/>
      <c r="AQ70" s="18"/>
    </row>
    <row r="71" spans="1:43" ht="12.75" customHeight="1" x14ac:dyDescent="0.2">
      <c r="A71" s="17" t="s">
        <v>112</v>
      </c>
      <c r="B71" s="21"/>
      <c r="C71" s="20">
        <f>B13 * B18</f>
        <v>9468380.3436119948</v>
      </c>
      <c r="D71" s="20">
        <f t="shared" ref="D71:AG71" si="18">C71 + D70</f>
        <v>7574704.2748895958</v>
      </c>
      <c r="E71" s="20">
        <f t="shared" si="18"/>
        <v>6059763.419911677</v>
      </c>
      <c r="F71" s="20">
        <f t="shared" si="18"/>
        <v>4847810.735929342</v>
      </c>
      <c r="G71" s="20">
        <f t="shared" si="18"/>
        <v>3878248.5887434734</v>
      </c>
      <c r="H71" s="20">
        <f t="shared" si="18"/>
        <v>3102598.8709947788</v>
      </c>
      <c r="I71" s="20">
        <f t="shared" si="18"/>
        <v>2482079.096795823</v>
      </c>
      <c r="J71" s="20">
        <f t="shared" si="18"/>
        <v>1985663.2774366583</v>
      </c>
      <c r="K71" s="20">
        <f t="shared" si="18"/>
        <v>1588530.6219493267</v>
      </c>
      <c r="L71" s="20">
        <f t="shared" si="18"/>
        <v>1270824.4975594613</v>
      </c>
      <c r="M71" s="20">
        <f t="shared" si="18"/>
        <v>0</v>
      </c>
      <c r="N71" s="20">
        <f t="shared" si="18"/>
        <v>0</v>
      </c>
      <c r="O71" s="20">
        <f t="shared" si="18"/>
        <v>0</v>
      </c>
      <c r="P71" s="20">
        <f t="shared" si="18"/>
        <v>0</v>
      </c>
      <c r="Q71" s="20">
        <f t="shared" si="18"/>
        <v>0</v>
      </c>
      <c r="R71" s="20">
        <f t="shared" si="18"/>
        <v>0</v>
      </c>
      <c r="S71" s="20">
        <f t="shared" si="18"/>
        <v>0</v>
      </c>
      <c r="T71" s="20">
        <f t="shared" si="18"/>
        <v>0</v>
      </c>
      <c r="U71" s="20">
        <f t="shared" si="18"/>
        <v>0</v>
      </c>
      <c r="V71" s="20">
        <f t="shared" si="18"/>
        <v>0</v>
      </c>
      <c r="W71" s="20">
        <f t="shared" si="18"/>
        <v>0</v>
      </c>
      <c r="X71" s="20">
        <f t="shared" si="18"/>
        <v>0</v>
      </c>
      <c r="Y71" s="20">
        <f t="shared" si="18"/>
        <v>0</v>
      </c>
      <c r="Z71" s="20">
        <f t="shared" si="18"/>
        <v>0</v>
      </c>
      <c r="AA71" s="20">
        <f t="shared" si="18"/>
        <v>0</v>
      </c>
      <c r="AB71" s="20">
        <f t="shared" si="18"/>
        <v>0</v>
      </c>
      <c r="AC71" s="20">
        <f t="shared" si="18"/>
        <v>0</v>
      </c>
      <c r="AD71" s="20">
        <f t="shared" si="18"/>
        <v>0</v>
      </c>
      <c r="AE71" s="20">
        <f t="shared" si="18"/>
        <v>0</v>
      </c>
      <c r="AF71" s="20">
        <f t="shared" si="18"/>
        <v>0</v>
      </c>
      <c r="AG71" s="20">
        <f t="shared" si="18"/>
        <v>0</v>
      </c>
      <c r="AH71" s="18"/>
      <c r="AI71" s="18"/>
      <c r="AJ71" s="18"/>
      <c r="AK71" s="18"/>
      <c r="AL71" s="18"/>
      <c r="AM71" s="18"/>
      <c r="AN71" s="18"/>
      <c r="AO71" s="18"/>
      <c r="AP71" s="18"/>
      <c r="AQ71" s="18"/>
    </row>
    <row r="72" spans="1:43" ht="12.75" customHeight="1" x14ac:dyDescent="0.2">
      <c r="A72" s="18"/>
      <c r="B72" s="21"/>
      <c r="C72" s="23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18"/>
      <c r="AI72" s="18"/>
      <c r="AJ72" s="18"/>
      <c r="AK72" s="18"/>
      <c r="AL72" s="18"/>
      <c r="AM72" s="18"/>
      <c r="AN72" s="18"/>
      <c r="AO72" s="18"/>
      <c r="AP72" s="18"/>
      <c r="AQ72" s="18"/>
    </row>
    <row r="73" spans="1:43" ht="12.75" customHeight="1" x14ac:dyDescent="0.2">
      <c r="A73" s="17" t="s">
        <v>114</v>
      </c>
      <c r="B73" s="18" t="s">
        <v>72</v>
      </c>
      <c r="C73" s="30">
        <f>B25</f>
        <v>0</v>
      </c>
      <c r="D73" s="20">
        <f t="shared" ref="D73:AG73" si="19">- $C73 * D50</f>
        <v>0</v>
      </c>
      <c r="E73" s="20">
        <f t="shared" si="19"/>
        <v>0</v>
      </c>
      <c r="F73" s="20">
        <f t="shared" si="19"/>
        <v>0</v>
      </c>
      <c r="G73" s="20">
        <f t="shared" si="19"/>
        <v>0</v>
      </c>
      <c r="H73" s="20">
        <f t="shared" si="19"/>
        <v>0</v>
      </c>
      <c r="I73" s="20">
        <f t="shared" si="19"/>
        <v>0</v>
      </c>
      <c r="J73" s="20">
        <f t="shared" si="19"/>
        <v>0</v>
      </c>
      <c r="K73" s="20">
        <f t="shared" si="19"/>
        <v>0</v>
      </c>
      <c r="L73" s="20">
        <f t="shared" si="19"/>
        <v>0</v>
      </c>
      <c r="M73" s="20">
        <f t="shared" si="19"/>
        <v>0</v>
      </c>
      <c r="N73" s="20">
        <f t="shared" si="19"/>
        <v>0</v>
      </c>
      <c r="O73" s="20">
        <f t="shared" si="19"/>
        <v>0</v>
      </c>
      <c r="P73" s="20">
        <f t="shared" si="19"/>
        <v>0</v>
      </c>
      <c r="Q73" s="20">
        <f t="shared" si="19"/>
        <v>0</v>
      </c>
      <c r="R73" s="20">
        <f t="shared" si="19"/>
        <v>0</v>
      </c>
      <c r="S73" s="20">
        <f t="shared" si="19"/>
        <v>0</v>
      </c>
      <c r="T73" s="20">
        <f t="shared" si="19"/>
        <v>0</v>
      </c>
      <c r="U73" s="20">
        <f t="shared" si="19"/>
        <v>0</v>
      </c>
      <c r="V73" s="20">
        <f t="shared" si="19"/>
        <v>0</v>
      </c>
      <c r="W73" s="20">
        <f t="shared" si="19"/>
        <v>0</v>
      </c>
      <c r="X73" s="20">
        <f t="shared" si="19"/>
        <v>0</v>
      </c>
      <c r="Y73" s="20">
        <f t="shared" si="19"/>
        <v>0</v>
      </c>
      <c r="Z73" s="20">
        <f t="shared" si="19"/>
        <v>0</v>
      </c>
      <c r="AA73" s="20">
        <f t="shared" si="19"/>
        <v>0</v>
      </c>
      <c r="AB73" s="20">
        <f t="shared" si="19"/>
        <v>0</v>
      </c>
      <c r="AC73" s="20">
        <f t="shared" si="19"/>
        <v>0</v>
      </c>
      <c r="AD73" s="20">
        <f t="shared" si="19"/>
        <v>0</v>
      </c>
      <c r="AE73" s="20">
        <f t="shared" si="19"/>
        <v>0</v>
      </c>
      <c r="AF73" s="20">
        <f t="shared" si="19"/>
        <v>0</v>
      </c>
      <c r="AG73" s="20">
        <f t="shared" si="19"/>
        <v>0</v>
      </c>
      <c r="AH73" s="18"/>
      <c r="AI73" s="18"/>
      <c r="AJ73" s="18"/>
      <c r="AK73" s="18"/>
      <c r="AL73" s="18"/>
      <c r="AM73" s="18"/>
      <c r="AN73" s="18"/>
      <c r="AO73" s="18"/>
      <c r="AP73" s="18"/>
      <c r="AQ73" s="18"/>
    </row>
    <row r="74" spans="1:43" ht="12.75" customHeight="1" x14ac:dyDescent="0.2">
      <c r="A74" s="17" t="s">
        <v>115</v>
      </c>
      <c r="B74" s="18" t="s">
        <v>72</v>
      </c>
      <c r="C74" s="30">
        <f>B25</f>
        <v>0</v>
      </c>
      <c r="D74" s="20">
        <f t="shared" ref="D74:AG74" si="20">- $C74 * D68</f>
        <v>0</v>
      </c>
      <c r="E74" s="20">
        <f t="shared" si="20"/>
        <v>0</v>
      </c>
      <c r="F74" s="20">
        <f t="shared" si="20"/>
        <v>0</v>
      </c>
      <c r="G74" s="20">
        <f t="shared" si="20"/>
        <v>0</v>
      </c>
      <c r="H74" s="20">
        <f t="shared" si="20"/>
        <v>0</v>
      </c>
      <c r="I74" s="20">
        <f t="shared" si="20"/>
        <v>0</v>
      </c>
      <c r="J74" s="20">
        <f t="shared" si="20"/>
        <v>0</v>
      </c>
      <c r="K74" s="20">
        <f t="shared" si="20"/>
        <v>0</v>
      </c>
      <c r="L74" s="20">
        <f t="shared" si="20"/>
        <v>0</v>
      </c>
      <c r="M74" s="20">
        <f t="shared" si="20"/>
        <v>0</v>
      </c>
      <c r="N74" s="20">
        <f t="shared" si="20"/>
        <v>0</v>
      </c>
      <c r="O74" s="20">
        <f t="shared" si="20"/>
        <v>0</v>
      </c>
      <c r="P74" s="20">
        <f t="shared" si="20"/>
        <v>0</v>
      </c>
      <c r="Q74" s="20">
        <f t="shared" si="20"/>
        <v>0</v>
      </c>
      <c r="R74" s="20">
        <f t="shared" si="20"/>
        <v>0</v>
      </c>
      <c r="S74" s="20">
        <f t="shared" si="20"/>
        <v>0</v>
      </c>
      <c r="T74" s="20">
        <f t="shared" si="20"/>
        <v>0</v>
      </c>
      <c r="U74" s="20">
        <f t="shared" si="20"/>
        <v>0</v>
      </c>
      <c r="V74" s="20">
        <f t="shared" si="20"/>
        <v>0</v>
      </c>
      <c r="W74" s="20">
        <f t="shared" si="20"/>
        <v>0</v>
      </c>
      <c r="X74" s="20">
        <f t="shared" si="20"/>
        <v>0</v>
      </c>
      <c r="Y74" s="20">
        <f t="shared" si="20"/>
        <v>0</v>
      </c>
      <c r="Z74" s="20">
        <f t="shared" si="20"/>
        <v>0</v>
      </c>
      <c r="AA74" s="20">
        <f t="shared" si="20"/>
        <v>0</v>
      </c>
      <c r="AB74" s="20">
        <f t="shared" si="20"/>
        <v>0</v>
      </c>
      <c r="AC74" s="20">
        <f t="shared" si="20"/>
        <v>0</v>
      </c>
      <c r="AD74" s="20">
        <f t="shared" si="20"/>
        <v>0</v>
      </c>
      <c r="AE74" s="20">
        <f t="shared" si="20"/>
        <v>0</v>
      </c>
      <c r="AF74" s="20">
        <f t="shared" si="20"/>
        <v>0</v>
      </c>
      <c r="AG74" s="20">
        <f t="shared" si="20"/>
        <v>0</v>
      </c>
      <c r="AH74" s="18"/>
      <c r="AI74" s="18"/>
      <c r="AJ74" s="18"/>
      <c r="AK74" s="18"/>
      <c r="AL74" s="18"/>
      <c r="AM74" s="18"/>
      <c r="AN74" s="18"/>
      <c r="AO74" s="18"/>
      <c r="AP74" s="18"/>
      <c r="AQ74" s="18"/>
    </row>
    <row r="75" spans="1:43" ht="12.75" customHeight="1" x14ac:dyDescent="0.2">
      <c r="A75" s="17" t="s">
        <v>116</v>
      </c>
      <c r="B75" s="18" t="s">
        <v>72</v>
      </c>
      <c r="C75" s="30">
        <f>B25</f>
        <v>0</v>
      </c>
      <c r="D75" s="20">
        <f t="shared" ref="D75:AG75" si="21">- $C75 * D70</f>
        <v>0</v>
      </c>
      <c r="E75" s="20">
        <f t="shared" si="21"/>
        <v>0</v>
      </c>
      <c r="F75" s="20">
        <f t="shared" si="21"/>
        <v>0</v>
      </c>
      <c r="G75" s="20">
        <f t="shared" si="21"/>
        <v>0</v>
      </c>
      <c r="H75" s="20">
        <f t="shared" si="21"/>
        <v>0</v>
      </c>
      <c r="I75" s="20">
        <f t="shared" si="21"/>
        <v>0</v>
      </c>
      <c r="J75" s="20">
        <f t="shared" si="21"/>
        <v>0</v>
      </c>
      <c r="K75" s="20">
        <f t="shared" si="21"/>
        <v>0</v>
      </c>
      <c r="L75" s="20">
        <f t="shared" si="21"/>
        <v>0</v>
      </c>
      <c r="M75" s="20">
        <f t="shared" si="21"/>
        <v>0</v>
      </c>
      <c r="N75" s="20">
        <f t="shared" si="21"/>
        <v>0</v>
      </c>
      <c r="O75" s="20">
        <f t="shared" si="21"/>
        <v>0</v>
      </c>
      <c r="P75" s="20">
        <f t="shared" si="21"/>
        <v>0</v>
      </c>
      <c r="Q75" s="20">
        <f t="shared" si="21"/>
        <v>0</v>
      </c>
      <c r="R75" s="20">
        <f t="shared" si="21"/>
        <v>0</v>
      </c>
      <c r="S75" s="20">
        <f t="shared" si="21"/>
        <v>0</v>
      </c>
      <c r="T75" s="20">
        <f t="shared" si="21"/>
        <v>0</v>
      </c>
      <c r="U75" s="20">
        <f t="shared" si="21"/>
        <v>0</v>
      </c>
      <c r="V75" s="20">
        <f t="shared" si="21"/>
        <v>0</v>
      </c>
      <c r="W75" s="20">
        <f t="shared" si="21"/>
        <v>0</v>
      </c>
      <c r="X75" s="20">
        <f t="shared" si="21"/>
        <v>0</v>
      </c>
      <c r="Y75" s="20">
        <f t="shared" si="21"/>
        <v>0</v>
      </c>
      <c r="Z75" s="20">
        <f t="shared" si="21"/>
        <v>0</v>
      </c>
      <c r="AA75" s="20">
        <f t="shared" si="21"/>
        <v>0</v>
      </c>
      <c r="AB75" s="20">
        <f t="shared" si="21"/>
        <v>0</v>
      </c>
      <c r="AC75" s="20">
        <f t="shared" si="21"/>
        <v>0</v>
      </c>
      <c r="AD75" s="20">
        <f t="shared" si="21"/>
        <v>0</v>
      </c>
      <c r="AE75" s="20">
        <f t="shared" si="21"/>
        <v>0</v>
      </c>
      <c r="AF75" s="20">
        <f t="shared" si="21"/>
        <v>0</v>
      </c>
      <c r="AG75" s="20">
        <f t="shared" si="21"/>
        <v>0</v>
      </c>
      <c r="AH75" s="18"/>
      <c r="AI75" s="18"/>
      <c r="AJ75" s="18"/>
      <c r="AK75" s="18"/>
      <c r="AL75" s="18"/>
      <c r="AM75" s="18"/>
      <c r="AN75" s="18"/>
      <c r="AO75" s="18"/>
      <c r="AP75" s="18"/>
      <c r="AQ75" s="18"/>
    </row>
    <row r="76" spans="1:43" ht="12.75" customHeight="1" x14ac:dyDescent="0.2">
      <c r="A76" s="17" t="s">
        <v>117</v>
      </c>
      <c r="B76" s="31" t="s">
        <v>72</v>
      </c>
      <c r="C76" s="23"/>
      <c r="D76" s="20">
        <f t="shared" ref="D76:AG76" si="22">D73 + (1 - $B$24) * D74 + $B$24 * D75</f>
        <v>0</v>
      </c>
      <c r="E76" s="20">
        <f t="shared" si="22"/>
        <v>0</v>
      </c>
      <c r="F76" s="20">
        <f t="shared" si="22"/>
        <v>0</v>
      </c>
      <c r="G76" s="20">
        <f t="shared" si="22"/>
        <v>0</v>
      </c>
      <c r="H76" s="20">
        <f t="shared" si="22"/>
        <v>0</v>
      </c>
      <c r="I76" s="20">
        <f t="shared" si="22"/>
        <v>0</v>
      </c>
      <c r="J76" s="20">
        <f t="shared" si="22"/>
        <v>0</v>
      </c>
      <c r="K76" s="20">
        <f t="shared" si="22"/>
        <v>0</v>
      </c>
      <c r="L76" s="20">
        <f t="shared" si="22"/>
        <v>0</v>
      </c>
      <c r="M76" s="20">
        <f t="shared" si="22"/>
        <v>0</v>
      </c>
      <c r="N76" s="20">
        <f t="shared" si="22"/>
        <v>0</v>
      </c>
      <c r="O76" s="20">
        <f t="shared" si="22"/>
        <v>0</v>
      </c>
      <c r="P76" s="20">
        <f t="shared" si="22"/>
        <v>0</v>
      </c>
      <c r="Q76" s="20">
        <f t="shared" si="22"/>
        <v>0</v>
      </c>
      <c r="R76" s="20">
        <f t="shared" si="22"/>
        <v>0</v>
      </c>
      <c r="S76" s="20">
        <f t="shared" si="22"/>
        <v>0</v>
      </c>
      <c r="T76" s="20">
        <f t="shared" si="22"/>
        <v>0</v>
      </c>
      <c r="U76" s="20">
        <f t="shared" si="22"/>
        <v>0</v>
      </c>
      <c r="V76" s="20">
        <f t="shared" si="22"/>
        <v>0</v>
      </c>
      <c r="W76" s="20">
        <f t="shared" si="22"/>
        <v>0</v>
      </c>
      <c r="X76" s="20">
        <f t="shared" si="22"/>
        <v>0</v>
      </c>
      <c r="Y76" s="20">
        <f t="shared" si="22"/>
        <v>0</v>
      </c>
      <c r="Z76" s="20">
        <f t="shared" si="22"/>
        <v>0</v>
      </c>
      <c r="AA76" s="20">
        <f t="shared" si="22"/>
        <v>0</v>
      </c>
      <c r="AB76" s="20">
        <f t="shared" si="22"/>
        <v>0</v>
      </c>
      <c r="AC76" s="20">
        <f t="shared" si="22"/>
        <v>0</v>
      </c>
      <c r="AD76" s="20">
        <f t="shared" si="22"/>
        <v>0</v>
      </c>
      <c r="AE76" s="20">
        <f t="shared" si="22"/>
        <v>0</v>
      </c>
      <c r="AF76" s="20">
        <f t="shared" si="22"/>
        <v>0</v>
      </c>
      <c r="AG76" s="20">
        <f t="shared" si="22"/>
        <v>0</v>
      </c>
      <c r="AH76" s="18"/>
      <c r="AI76" s="18"/>
      <c r="AJ76" s="18"/>
      <c r="AK76" s="18"/>
      <c r="AL76" s="18"/>
      <c r="AM76" s="18"/>
      <c r="AN76" s="18"/>
      <c r="AO76" s="18"/>
      <c r="AP76" s="18"/>
      <c r="AQ76" s="18"/>
    </row>
    <row r="77" spans="1:43" ht="12.75" customHeight="1" x14ac:dyDescent="0.2">
      <c r="A77" s="17"/>
      <c r="B77" s="31"/>
      <c r="C77" s="23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18"/>
      <c r="AI77" s="18"/>
      <c r="AJ77" s="18"/>
      <c r="AK77" s="18"/>
      <c r="AL77" s="18"/>
      <c r="AM77" s="18"/>
      <c r="AN77" s="18"/>
      <c r="AO77" s="18"/>
      <c r="AP77" s="18"/>
      <c r="AQ77" s="18"/>
    </row>
    <row r="78" spans="1:43" ht="12.75" customHeight="1" x14ac:dyDescent="0.2">
      <c r="A78" s="18"/>
      <c r="B78" s="21"/>
      <c r="C78" s="23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18"/>
      <c r="AI78" s="18"/>
      <c r="AJ78" s="18"/>
      <c r="AK78" s="18"/>
      <c r="AL78" s="18"/>
      <c r="AM78" s="18"/>
      <c r="AN78" s="18"/>
      <c r="AO78" s="18"/>
      <c r="AP78" s="18"/>
      <c r="AQ78" s="18"/>
    </row>
    <row r="79" spans="1:43" ht="12.75" customHeight="1" x14ac:dyDescent="0.2">
      <c r="A79" s="17" t="s">
        <v>118</v>
      </c>
      <c r="B79" s="18" t="s">
        <v>72</v>
      </c>
      <c r="C79" s="12">
        <f>SUM(D79:AG79)</f>
        <v>42313069.948611774</v>
      </c>
      <c r="D79" s="20">
        <f t="shared" ref="D79:AG79" si="23">D56 + D73 + (1 - $B$24) * D74 + $B$24 * D75</f>
        <v>-7338956.3436119948</v>
      </c>
      <c r="E79" s="20">
        <f t="shared" si="23"/>
        <v>1836854.8936916401</v>
      </c>
      <c r="F79" s="20">
        <f t="shared" si="23"/>
        <v>1828371.2684756403</v>
      </c>
      <c r="G79" s="20">
        <f t="shared" si="23"/>
        <v>1819921.5777605039</v>
      </c>
      <c r="H79" s="20">
        <f t="shared" si="23"/>
        <v>1811505.6858082288</v>
      </c>
      <c r="I79" s="20">
        <f t="shared" si="23"/>
        <v>1803123.4574237624</v>
      </c>
      <c r="J79" s="20">
        <f t="shared" si="23"/>
        <v>1794774.757952834</v>
      </c>
      <c r="K79" s="20">
        <f t="shared" si="23"/>
        <v>1786459.4532797888</v>
      </c>
      <c r="L79" s="20">
        <f t="shared" si="23"/>
        <v>1778177.4098254365</v>
      </c>
      <c r="M79" s="20">
        <f t="shared" si="23"/>
        <v>1769928.4945449014</v>
      </c>
      <c r="N79" s="20">
        <f t="shared" si="23"/>
        <v>1761712.5749254883</v>
      </c>
      <c r="O79" s="20">
        <f t="shared" si="23"/>
        <v>1460279.5189845527</v>
      </c>
      <c r="P79" s="20">
        <f t="shared" si="23"/>
        <v>1745379.1952673814</v>
      </c>
      <c r="Q79" s="20">
        <f t="shared" si="23"/>
        <v>1737261.4728450784</v>
      </c>
      <c r="R79" s="20">
        <f t="shared" si="23"/>
        <v>1729176.2213124644</v>
      </c>
      <c r="S79" s="20">
        <f t="shared" si="23"/>
        <v>1721123.3107859814</v>
      </c>
      <c r="T79" s="20">
        <f t="shared" si="23"/>
        <v>1713102.6119016041</v>
      </c>
      <c r="U79" s="20">
        <f t="shared" si="23"/>
        <v>1705113.9958127642</v>
      </c>
      <c r="V79" s="20">
        <f t="shared" si="23"/>
        <v>1697157.3341882797</v>
      </c>
      <c r="W79" s="20">
        <f t="shared" si="23"/>
        <v>1689232.4992102929</v>
      </c>
      <c r="X79" s="20">
        <f t="shared" si="23"/>
        <v>1681339.3635722185</v>
      </c>
      <c r="Y79" s="20">
        <f t="shared" si="23"/>
        <v>1673477.8004766961</v>
      </c>
      <c r="Z79" s="20">
        <f t="shared" si="23"/>
        <v>1665647.6836335559</v>
      </c>
      <c r="AA79" s="20">
        <f t="shared" si="23"/>
        <v>1657848.8872577886</v>
      </c>
      <c r="AB79" s="20">
        <f t="shared" si="23"/>
        <v>1650081.2860675235</v>
      </c>
      <c r="AC79" s="20">
        <f t="shared" si="23"/>
        <v>1642344.7552820204</v>
      </c>
      <c r="AD79" s="20">
        <f t="shared" si="23"/>
        <v>1634639.1706196589</v>
      </c>
      <c r="AE79" s="20">
        <f t="shared" si="23"/>
        <v>1626964.4082959464</v>
      </c>
      <c r="AF79" s="20">
        <f t="shared" si="23"/>
        <v>1619320.3450215294</v>
      </c>
      <c r="AG79" s="20">
        <f t="shared" si="23"/>
        <v>1611706.8580002098</v>
      </c>
      <c r="AH79" s="18"/>
      <c r="AI79" s="18"/>
      <c r="AJ79" s="18"/>
      <c r="AK79" s="18"/>
      <c r="AL79" s="18"/>
      <c r="AM79" s="18"/>
      <c r="AN79" s="18"/>
      <c r="AO79" s="18"/>
      <c r="AP79" s="18"/>
      <c r="AQ79" s="18"/>
    </row>
    <row r="80" spans="1:43" ht="12.75" customHeight="1" x14ac:dyDescent="0.2">
      <c r="A80" s="17"/>
      <c r="B80" s="18"/>
      <c r="C80" s="32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18"/>
      <c r="AI80" s="18"/>
      <c r="AJ80" s="18"/>
      <c r="AK80" s="18"/>
      <c r="AL80" s="18"/>
      <c r="AM80" s="18"/>
      <c r="AN80" s="18"/>
      <c r="AO80" s="18"/>
      <c r="AP80" s="18"/>
      <c r="AQ80" s="18"/>
    </row>
    <row r="81" spans="1:43" ht="12.75" customHeight="1" x14ac:dyDescent="0.2">
      <c r="A81" s="17"/>
      <c r="B81" s="18"/>
      <c r="C81" s="32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18"/>
      <c r="AI81" s="18"/>
      <c r="AJ81" s="18"/>
      <c r="AK81" s="18"/>
      <c r="AL81" s="18"/>
      <c r="AM81" s="18"/>
      <c r="AN81" s="18"/>
      <c r="AO81" s="18"/>
      <c r="AP81" s="18"/>
      <c r="AQ81" s="18"/>
    </row>
    <row r="82" spans="1:43" ht="12.75" customHeight="1" x14ac:dyDescent="0.2">
      <c r="A82" s="17" t="s">
        <v>119</v>
      </c>
      <c r="B82" s="18"/>
      <c r="C82" s="32"/>
      <c r="D82" s="20">
        <f t="shared" ref="D82:AG82" si="24">D62 + SUM($D76:D76)</f>
        <v>-7338956.3436119948</v>
      </c>
      <c r="E82" s="20">
        <f t="shared" si="24"/>
        <v>-5502101.4499203544</v>
      </c>
      <c r="F82" s="20">
        <f t="shared" si="24"/>
        <v>-3673730.1814447138</v>
      </c>
      <c r="G82" s="20">
        <f t="shared" si="24"/>
        <v>-1853808.6036842093</v>
      </c>
      <c r="H82" s="20">
        <f t="shared" si="24"/>
        <v>-42302.917875979096</v>
      </c>
      <c r="I82" s="20">
        <f t="shared" si="24"/>
        <v>1760820.5395477843</v>
      </c>
      <c r="J82" s="20">
        <f t="shared" si="24"/>
        <v>3555595.2975006197</v>
      </c>
      <c r="K82" s="20">
        <f t="shared" si="24"/>
        <v>5342054.7507804073</v>
      </c>
      <c r="L82" s="20">
        <f t="shared" si="24"/>
        <v>7120232.160605846</v>
      </c>
      <c r="M82" s="20">
        <f t="shared" si="24"/>
        <v>8890160.6551507488</v>
      </c>
      <c r="N82" s="20">
        <f t="shared" si="24"/>
        <v>10651873.230076237</v>
      </c>
      <c r="O82" s="20">
        <f t="shared" si="24"/>
        <v>12112152.749060791</v>
      </c>
      <c r="P82" s="20">
        <f t="shared" si="24"/>
        <v>13857531.944328172</v>
      </c>
      <c r="Q82" s="20">
        <f t="shared" si="24"/>
        <v>15594793.417173252</v>
      </c>
      <c r="R82" s="20">
        <f t="shared" si="24"/>
        <v>17323969.638485715</v>
      </c>
      <c r="S82" s="20">
        <f t="shared" si="24"/>
        <v>19045092.949271698</v>
      </c>
      <c r="T82" s="20">
        <f t="shared" si="24"/>
        <v>20758195.561173305</v>
      </c>
      <c r="U82" s="20">
        <f t="shared" si="24"/>
        <v>22463309.556986071</v>
      </c>
      <c r="V82" s="20">
        <f t="shared" si="24"/>
        <v>24160466.891174346</v>
      </c>
      <c r="W82" s="20">
        <f t="shared" si="24"/>
        <v>25849699.390384641</v>
      </c>
      <c r="X82" s="20">
        <f t="shared" si="24"/>
        <v>27531038.753956862</v>
      </c>
      <c r="Y82" s="20">
        <f t="shared" si="24"/>
        <v>29204516.554433554</v>
      </c>
      <c r="Z82" s="20">
        <f t="shared" si="24"/>
        <v>30870164.238067105</v>
      </c>
      <c r="AA82" s="20">
        <f t="shared" si="24"/>
        <v>32528013.125324894</v>
      </c>
      <c r="AB82" s="20">
        <f t="shared" si="24"/>
        <v>34178094.411392421</v>
      </c>
      <c r="AC82" s="20">
        <f t="shared" si="24"/>
        <v>35820439.166674443</v>
      </c>
      <c r="AD82" s="20">
        <f t="shared" si="24"/>
        <v>37455078.337294102</v>
      </c>
      <c r="AE82" s="20">
        <f t="shared" si="24"/>
        <v>39082042.745590046</v>
      </c>
      <c r="AF82" s="20">
        <f t="shared" si="24"/>
        <v>40701363.090611577</v>
      </c>
      <c r="AG82" s="20">
        <f t="shared" si="24"/>
        <v>42313069.948611788</v>
      </c>
      <c r="AH82" s="18"/>
      <c r="AI82" s="18"/>
      <c r="AJ82" s="18"/>
      <c r="AK82" s="18"/>
      <c r="AL82" s="18"/>
      <c r="AM82" s="18"/>
      <c r="AN82" s="18"/>
      <c r="AO82" s="18"/>
      <c r="AP82" s="18"/>
      <c r="AQ82" s="18"/>
    </row>
    <row r="83" spans="1:43" ht="12.75" customHeight="1" x14ac:dyDescent="0.2">
      <c r="A83" s="18"/>
      <c r="B83" s="18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18"/>
      <c r="AI83" s="18"/>
      <c r="AJ83" s="18"/>
      <c r="AK83" s="18"/>
      <c r="AL83" s="18"/>
      <c r="AM83" s="18"/>
      <c r="AN83" s="18"/>
      <c r="AO83" s="18"/>
      <c r="AP83" s="18"/>
      <c r="AQ83" s="18"/>
    </row>
    <row r="84" spans="1:43" ht="12.75" customHeight="1" x14ac:dyDescent="0.2">
      <c r="A84" s="17" t="s">
        <v>120</v>
      </c>
      <c r="B84" s="26">
        <f>SUM(D84:AG84)</f>
        <v>5.0234609104006775</v>
      </c>
      <c r="C84" s="24" t="s">
        <v>89</v>
      </c>
      <c r="D84" s="27">
        <f t="shared" ref="D84:AG84" si="25">IF(AND(D82&lt;0, E82&gt;0), D$38 - D82 / (E82 - D82), 0)</f>
        <v>0</v>
      </c>
      <c r="E84" s="27">
        <f t="shared" si="25"/>
        <v>0</v>
      </c>
      <c r="F84" s="27">
        <f t="shared" si="25"/>
        <v>0</v>
      </c>
      <c r="G84" s="27">
        <f t="shared" si="25"/>
        <v>0</v>
      </c>
      <c r="H84" s="27">
        <f t="shared" si="25"/>
        <v>5.0234609104006775</v>
      </c>
      <c r="I84" s="27">
        <f t="shared" si="25"/>
        <v>0</v>
      </c>
      <c r="J84" s="27">
        <f t="shared" si="25"/>
        <v>0</v>
      </c>
      <c r="K84" s="27">
        <f t="shared" si="25"/>
        <v>0</v>
      </c>
      <c r="L84" s="27">
        <f t="shared" si="25"/>
        <v>0</v>
      </c>
      <c r="M84" s="27">
        <f t="shared" si="25"/>
        <v>0</v>
      </c>
      <c r="N84" s="27">
        <f t="shared" si="25"/>
        <v>0</v>
      </c>
      <c r="O84" s="27">
        <f t="shared" si="25"/>
        <v>0</v>
      </c>
      <c r="P84" s="27">
        <f t="shared" si="25"/>
        <v>0</v>
      </c>
      <c r="Q84" s="27">
        <f t="shared" si="25"/>
        <v>0</v>
      </c>
      <c r="R84" s="27">
        <f t="shared" si="25"/>
        <v>0</v>
      </c>
      <c r="S84" s="27">
        <f t="shared" si="25"/>
        <v>0</v>
      </c>
      <c r="T84" s="27">
        <f t="shared" si="25"/>
        <v>0</v>
      </c>
      <c r="U84" s="27">
        <f t="shared" si="25"/>
        <v>0</v>
      </c>
      <c r="V84" s="27">
        <f t="shared" si="25"/>
        <v>0</v>
      </c>
      <c r="W84" s="27">
        <f t="shared" si="25"/>
        <v>0</v>
      </c>
      <c r="X84" s="27">
        <f t="shared" si="25"/>
        <v>0</v>
      </c>
      <c r="Y84" s="27">
        <f t="shared" si="25"/>
        <v>0</v>
      </c>
      <c r="Z84" s="27">
        <f t="shared" si="25"/>
        <v>0</v>
      </c>
      <c r="AA84" s="27">
        <f t="shared" si="25"/>
        <v>0</v>
      </c>
      <c r="AB84" s="27">
        <f t="shared" si="25"/>
        <v>0</v>
      </c>
      <c r="AC84" s="27">
        <f t="shared" si="25"/>
        <v>0</v>
      </c>
      <c r="AD84" s="27">
        <f t="shared" si="25"/>
        <v>0</v>
      </c>
      <c r="AE84" s="27">
        <f t="shared" si="25"/>
        <v>0</v>
      </c>
      <c r="AF84" s="27">
        <f t="shared" si="25"/>
        <v>0</v>
      </c>
      <c r="AG84" s="27">
        <f t="shared" si="25"/>
        <v>0</v>
      </c>
      <c r="AH84" s="18"/>
      <c r="AI84" s="18"/>
      <c r="AJ84" s="18"/>
      <c r="AK84" s="18"/>
      <c r="AL84" s="18"/>
      <c r="AM84" s="18"/>
      <c r="AN84" s="18"/>
      <c r="AO84" s="18"/>
      <c r="AP84" s="18"/>
      <c r="AQ84" s="18"/>
    </row>
    <row r="85" spans="1:43" ht="12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5"/>
      <c r="AI85" s="5"/>
      <c r="AJ85" s="5"/>
      <c r="AK85" s="5"/>
      <c r="AL85" s="5"/>
      <c r="AM85" s="5"/>
      <c r="AN85" s="5"/>
      <c r="AO85" s="5"/>
      <c r="AP85" s="5"/>
      <c r="AQ85" s="5"/>
    </row>
    <row r="86" spans="1:43" ht="12.75" customHeight="1" x14ac:dyDescent="0.2">
      <c r="A86" s="4"/>
      <c r="B86" s="4"/>
      <c r="C86" s="33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5"/>
      <c r="AI86" s="5"/>
      <c r="AJ86" s="5"/>
      <c r="AK86" s="5"/>
      <c r="AL86" s="5"/>
      <c r="AM86" s="5"/>
      <c r="AN86" s="5"/>
      <c r="AO86" s="5"/>
      <c r="AP86" s="5"/>
      <c r="AQ86" s="5"/>
    </row>
    <row r="87" spans="1:43" ht="12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5"/>
      <c r="AI87" s="5"/>
      <c r="AJ87" s="5"/>
      <c r="AK87" s="5"/>
      <c r="AL87" s="5"/>
      <c r="AM87" s="5"/>
      <c r="AN87" s="5"/>
      <c r="AO87" s="5"/>
      <c r="AP87" s="5"/>
      <c r="AQ87" s="5"/>
    </row>
    <row r="88" spans="1:43" ht="12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5"/>
      <c r="AI88" s="5"/>
      <c r="AJ88" s="5"/>
      <c r="AK88" s="5"/>
      <c r="AL88" s="5"/>
      <c r="AM88" s="5"/>
      <c r="AN88" s="5"/>
      <c r="AO88" s="5"/>
      <c r="AP88" s="5"/>
      <c r="AQ88" s="5"/>
    </row>
    <row r="89" spans="1:43" ht="12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5"/>
      <c r="AI89" s="5"/>
      <c r="AJ89" s="5"/>
      <c r="AK89" s="5"/>
      <c r="AL89" s="5"/>
      <c r="AM89" s="5"/>
      <c r="AN89" s="5"/>
      <c r="AO89" s="5"/>
      <c r="AP89" s="5"/>
      <c r="AQ89" s="5"/>
    </row>
    <row r="90" spans="1:43" ht="12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5"/>
      <c r="AI90" s="5"/>
      <c r="AJ90" s="5"/>
      <c r="AK90" s="5"/>
      <c r="AL90" s="5"/>
      <c r="AM90" s="5"/>
      <c r="AN90" s="5"/>
      <c r="AO90" s="5"/>
      <c r="AP90" s="5"/>
      <c r="AQ90" s="5"/>
    </row>
    <row r="91" spans="1:43" ht="12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5"/>
      <c r="AI91" s="5"/>
      <c r="AJ91" s="5"/>
      <c r="AK91" s="5"/>
      <c r="AL91" s="5"/>
      <c r="AM91" s="5"/>
      <c r="AN91" s="5"/>
      <c r="AO91" s="5"/>
      <c r="AP91" s="5"/>
      <c r="AQ91" s="5"/>
    </row>
    <row r="92" spans="1:43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5"/>
      <c r="AI92" s="5"/>
      <c r="AJ92" s="5"/>
      <c r="AK92" s="5"/>
      <c r="AL92" s="5"/>
      <c r="AM92" s="5"/>
      <c r="AN92" s="5"/>
      <c r="AO92" s="5"/>
      <c r="AP92" s="5"/>
      <c r="AQ92" s="5"/>
    </row>
    <row r="93" spans="1:43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5"/>
      <c r="AI93" s="5"/>
      <c r="AJ93" s="5"/>
      <c r="AK93" s="5"/>
      <c r="AL93" s="5"/>
      <c r="AM93" s="5"/>
      <c r="AN93" s="5"/>
      <c r="AO93" s="5"/>
      <c r="AP93" s="5"/>
      <c r="AQ93" s="5"/>
    </row>
    <row r="94" spans="1:43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5"/>
      <c r="AI94" s="5"/>
      <c r="AJ94" s="5"/>
      <c r="AK94" s="5"/>
      <c r="AL94" s="5"/>
      <c r="AM94" s="5"/>
      <c r="AN94" s="5"/>
      <c r="AO94" s="5"/>
      <c r="AP94" s="5"/>
      <c r="AQ94" s="5"/>
    </row>
    <row r="95" spans="1:43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5"/>
      <c r="AI95" s="5"/>
      <c r="AJ95" s="5"/>
      <c r="AK95" s="5"/>
      <c r="AL95" s="5"/>
      <c r="AM95" s="5"/>
      <c r="AN95" s="5"/>
      <c r="AO95" s="5"/>
      <c r="AP95" s="5"/>
      <c r="AQ95" s="5"/>
    </row>
    <row r="96" spans="1:43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5"/>
      <c r="AI96" s="5"/>
      <c r="AJ96" s="5"/>
      <c r="AK96" s="5"/>
      <c r="AL96" s="5"/>
      <c r="AM96" s="5"/>
      <c r="AN96" s="5"/>
      <c r="AO96" s="5"/>
      <c r="AP96" s="5"/>
      <c r="AQ96" s="5"/>
    </row>
    <row r="97" spans="1:43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5"/>
      <c r="AI97" s="5"/>
      <c r="AJ97" s="5"/>
      <c r="AK97" s="5"/>
      <c r="AL97" s="5"/>
      <c r="AM97" s="5"/>
      <c r="AN97" s="5"/>
      <c r="AO97" s="5"/>
      <c r="AP97" s="5"/>
      <c r="AQ97" s="5"/>
    </row>
    <row r="98" spans="1:43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5"/>
      <c r="AI98" s="5"/>
      <c r="AJ98" s="5"/>
      <c r="AK98" s="5"/>
      <c r="AL98" s="5"/>
      <c r="AM98" s="5"/>
      <c r="AN98" s="5"/>
      <c r="AO98" s="5"/>
      <c r="AP98" s="5"/>
      <c r="AQ98" s="5"/>
    </row>
    <row r="99" spans="1:43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5"/>
      <c r="AI99" s="5"/>
      <c r="AJ99" s="5"/>
      <c r="AK99" s="5"/>
      <c r="AL99" s="5"/>
      <c r="AM99" s="5"/>
      <c r="AN99" s="5"/>
      <c r="AO99" s="5"/>
      <c r="AP99" s="5"/>
      <c r="AQ99" s="5"/>
    </row>
    <row r="100" spans="1:43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5"/>
      <c r="AI100" s="5"/>
      <c r="AJ100" s="5"/>
      <c r="AK100" s="5"/>
      <c r="AL100" s="5"/>
      <c r="AM100" s="5"/>
      <c r="AN100" s="5"/>
      <c r="AO100" s="5"/>
      <c r="AP100" s="5"/>
      <c r="AQ100" s="5"/>
    </row>
    <row r="101" spans="1:43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5"/>
      <c r="AI101" s="5"/>
      <c r="AJ101" s="5"/>
      <c r="AK101" s="5"/>
      <c r="AL101" s="5"/>
      <c r="AM101" s="5"/>
      <c r="AN101" s="5"/>
      <c r="AO101" s="5"/>
      <c r="AP101" s="5"/>
      <c r="AQ101" s="5"/>
    </row>
    <row r="102" spans="1:43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5"/>
      <c r="AI102" s="5"/>
      <c r="AJ102" s="5"/>
      <c r="AK102" s="5"/>
      <c r="AL102" s="5"/>
      <c r="AM102" s="5"/>
      <c r="AN102" s="5"/>
      <c r="AO102" s="5"/>
      <c r="AP102" s="5"/>
      <c r="AQ102" s="5"/>
    </row>
    <row r="103" spans="1:43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5"/>
      <c r="AI103" s="5"/>
      <c r="AJ103" s="5"/>
      <c r="AK103" s="5"/>
      <c r="AL103" s="5"/>
      <c r="AM103" s="5"/>
      <c r="AN103" s="5"/>
      <c r="AO103" s="5"/>
      <c r="AP103" s="5"/>
      <c r="AQ103" s="5"/>
    </row>
    <row r="104" spans="1:43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5"/>
      <c r="AI104" s="5"/>
      <c r="AJ104" s="5"/>
      <c r="AK104" s="5"/>
      <c r="AL104" s="5"/>
      <c r="AM104" s="5"/>
      <c r="AN104" s="5"/>
      <c r="AO104" s="5"/>
      <c r="AP104" s="5"/>
      <c r="AQ104" s="5"/>
    </row>
    <row r="105" spans="1:43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5"/>
      <c r="AI105" s="5"/>
      <c r="AJ105" s="5"/>
      <c r="AK105" s="5"/>
      <c r="AL105" s="5"/>
      <c r="AM105" s="5"/>
      <c r="AN105" s="5"/>
      <c r="AO105" s="5"/>
      <c r="AP105" s="5"/>
      <c r="AQ105" s="5"/>
    </row>
    <row r="106" spans="1:43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5"/>
      <c r="AI106" s="5"/>
      <c r="AJ106" s="5"/>
      <c r="AK106" s="5"/>
      <c r="AL106" s="5"/>
      <c r="AM106" s="5"/>
      <c r="AN106" s="5"/>
      <c r="AO106" s="5"/>
      <c r="AP106" s="5"/>
      <c r="AQ106" s="5"/>
    </row>
    <row r="107" spans="1:43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5"/>
      <c r="AI107" s="5"/>
      <c r="AJ107" s="5"/>
      <c r="AK107" s="5"/>
      <c r="AL107" s="5"/>
      <c r="AM107" s="5"/>
      <c r="AN107" s="5"/>
      <c r="AO107" s="5"/>
      <c r="AP107" s="5"/>
      <c r="AQ107" s="5"/>
    </row>
    <row r="108" spans="1:43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5"/>
      <c r="AI108" s="5"/>
      <c r="AJ108" s="5"/>
      <c r="AK108" s="5"/>
      <c r="AL108" s="5"/>
      <c r="AM108" s="5"/>
      <c r="AN108" s="5"/>
      <c r="AO108" s="5"/>
      <c r="AP108" s="5"/>
      <c r="AQ108" s="5"/>
    </row>
    <row r="109" spans="1:43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5"/>
      <c r="AI109" s="5"/>
      <c r="AJ109" s="5"/>
      <c r="AK109" s="5"/>
      <c r="AL109" s="5"/>
      <c r="AM109" s="5"/>
      <c r="AN109" s="5"/>
      <c r="AO109" s="5"/>
      <c r="AP109" s="5"/>
      <c r="AQ109" s="5"/>
    </row>
    <row r="110" spans="1:43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5"/>
      <c r="AI110" s="5"/>
      <c r="AJ110" s="5"/>
      <c r="AK110" s="5"/>
      <c r="AL110" s="5"/>
      <c r="AM110" s="5"/>
      <c r="AN110" s="5"/>
      <c r="AO110" s="5"/>
      <c r="AP110" s="5"/>
      <c r="AQ110" s="5"/>
    </row>
    <row r="111" spans="1:43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5"/>
      <c r="AI111" s="5"/>
      <c r="AJ111" s="5"/>
      <c r="AK111" s="5"/>
      <c r="AL111" s="5"/>
      <c r="AM111" s="5"/>
      <c r="AN111" s="5"/>
      <c r="AO111" s="5"/>
      <c r="AP111" s="5"/>
      <c r="AQ111" s="5"/>
    </row>
    <row r="112" spans="1:43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5"/>
      <c r="AI112" s="5"/>
      <c r="AJ112" s="5"/>
      <c r="AK112" s="5"/>
      <c r="AL112" s="5"/>
      <c r="AM112" s="5"/>
      <c r="AN112" s="5"/>
      <c r="AO112" s="5"/>
      <c r="AP112" s="5"/>
      <c r="AQ112" s="5"/>
    </row>
    <row r="113" spans="1:43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5"/>
      <c r="AI113" s="5"/>
      <c r="AJ113" s="5"/>
      <c r="AK113" s="5"/>
      <c r="AL113" s="5"/>
      <c r="AM113" s="5"/>
      <c r="AN113" s="5"/>
      <c r="AO113" s="5"/>
      <c r="AP113" s="5"/>
      <c r="AQ113" s="5"/>
    </row>
    <row r="114" spans="1:43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5"/>
      <c r="AI114" s="5"/>
      <c r="AJ114" s="5"/>
      <c r="AK114" s="5"/>
      <c r="AL114" s="5"/>
      <c r="AM114" s="5"/>
      <c r="AN114" s="5"/>
      <c r="AO114" s="5"/>
      <c r="AP114" s="5"/>
      <c r="AQ114" s="5"/>
    </row>
    <row r="115" spans="1:43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5"/>
      <c r="AI115" s="5"/>
      <c r="AJ115" s="5"/>
      <c r="AK115" s="5"/>
      <c r="AL115" s="5"/>
      <c r="AM115" s="5"/>
      <c r="AN115" s="5"/>
      <c r="AO115" s="5"/>
      <c r="AP115" s="5"/>
      <c r="AQ115" s="5"/>
    </row>
    <row r="116" spans="1:43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5"/>
      <c r="AI116" s="5"/>
      <c r="AJ116" s="5"/>
      <c r="AK116" s="5"/>
      <c r="AL116" s="5"/>
      <c r="AM116" s="5"/>
      <c r="AN116" s="5"/>
      <c r="AO116" s="5"/>
      <c r="AP116" s="5"/>
      <c r="AQ116" s="5"/>
    </row>
    <row r="117" spans="1:43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5"/>
      <c r="AI117" s="5"/>
      <c r="AJ117" s="5"/>
      <c r="AK117" s="5"/>
      <c r="AL117" s="5"/>
      <c r="AM117" s="5"/>
      <c r="AN117" s="5"/>
      <c r="AO117" s="5"/>
      <c r="AP117" s="5"/>
      <c r="AQ117" s="5"/>
    </row>
    <row r="118" spans="1:43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5"/>
      <c r="AI118" s="5"/>
      <c r="AJ118" s="5"/>
      <c r="AK118" s="5"/>
      <c r="AL118" s="5"/>
      <c r="AM118" s="5"/>
      <c r="AN118" s="5"/>
      <c r="AO118" s="5"/>
      <c r="AP118" s="5"/>
      <c r="AQ118" s="5"/>
    </row>
    <row r="119" spans="1:43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5"/>
      <c r="AI119" s="5"/>
      <c r="AJ119" s="5"/>
      <c r="AK119" s="5"/>
      <c r="AL119" s="5"/>
      <c r="AM119" s="5"/>
      <c r="AN119" s="5"/>
      <c r="AO119" s="5"/>
      <c r="AP119" s="5"/>
      <c r="AQ119" s="5"/>
    </row>
    <row r="120" spans="1:43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5"/>
      <c r="AI120" s="5"/>
      <c r="AJ120" s="5"/>
      <c r="AK120" s="5"/>
      <c r="AL120" s="5"/>
      <c r="AM120" s="5"/>
      <c r="AN120" s="5"/>
      <c r="AO120" s="5"/>
      <c r="AP120" s="5"/>
      <c r="AQ120" s="5"/>
    </row>
    <row r="121" spans="1:43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5"/>
      <c r="AI121" s="5"/>
      <c r="AJ121" s="5"/>
      <c r="AK121" s="5"/>
      <c r="AL121" s="5"/>
      <c r="AM121" s="5"/>
      <c r="AN121" s="5"/>
      <c r="AO121" s="5"/>
      <c r="AP121" s="5"/>
      <c r="AQ121" s="5"/>
    </row>
    <row r="122" spans="1:43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5"/>
      <c r="AI122" s="5"/>
      <c r="AJ122" s="5"/>
      <c r="AK122" s="5"/>
      <c r="AL122" s="5"/>
      <c r="AM122" s="5"/>
      <c r="AN122" s="5"/>
      <c r="AO122" s="5"/>
      <c r="AP122" s="5"/>
      <c r="AQ122" s="5"/>
    </row>
    <row r="123" spans="1:43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5"/>
      <c r="AI123" s="5"/>
      <c r="AJ123" s="5"/>
      <c r="AK123" s="5"/>
      <c r="AL123" s="5"/>
      <c r="AM123" s="5"/>
      <c r="AN123" s="5"/>
      <c r="AO123" s="5"/>
      <c r="AP123" s="5"/>
      <c r="AQ123" s="5"/>
    </row>
    <row r="124" spans="1:43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5"/>
      <c r="AI124" s="5"/>
      <c r="AJ124" s="5"/>
      <c r="AK124" s="5"/>
      <c r="AL124" s="5"/>
      <c r="AM124" s="5"/>
      <c r="AN124" s="5"/>
      <c r="AO124" s="5"/>
      <c r="AP124" s="5"/>
      <c r="AQ124" s="5"/>
    </row>
    <row r="125" spans="1:43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5"/>
      <c r="AI125" s="5"/>
      <c r="AJ125" s="5"/>
      <c r="AK125" s="5"/>
      <c r="AL125" s="5"/>
      <c r="AM125" s="5"/>
      <c r="AN125" s="5"/>
      <c r="AO125" s="5"/>
      <c r="AP125" s="5"/>
      <c r="AQ125" s="5"/>
    </row>
    <row r="126" spans="1:43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5"/>
      <c r="AI126" s="5"/>
      <c r="AJ126" s="5"/>
      <c r="AK126" s="5"/>
      <c r="AL126" s="5"/>
      <c r="AM126" s="5"/>
      <c r="AN126" s="5"/>
      <c r="AO126" s="5"/>
      <c r="AP126" s="5"/>
      <c r="AQ126" s="5"/>
    </row>
    <row r="127" spans="1:43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5"/>
      <c r="AI127" s="5"/>
      <c r="AJ127" s="5"/>
      <c r="AK127" s="5"/>
      <c r="AL127" s="5"/>
      <c r="AM127" s="5"/>
      <c r="AN127" s="5"/>
      <c r="AO127" s="5"/>
      <c r="AP127" s="5"/>
      <c r="AQ127" s="5"/>
    </row>
    <row r="128" spans="1:43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5"/>
      <c r="AI128" s="5"/>
      <c r="AJ128" s="5"/>
      <c r="AK128" s="5"/>
      <c r="AL128" s="5"/>
      <c r="AM128" s="5"/>
      <c r="AN128" s="5"/>
      <c r="AO128" s="5"/>
      <c r="AP128" s="5"/>
      <c r="AQ128" s="5"/>
    </row>
    <row r="129" spans="1:43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5"/>
      <c r="AI129" s="5"/>
      <c r="AJ129" s="5"/>
      <c r="AK129" s="5"/>
      <c r="AL129" s="5"/>
      <c r="AM129" s="5"/>
      <c r="AN129" s="5"/>
      <c r="AO129" s="5"/>
      <c r="AP129" s="5"/>
      <c r="AQ129" s="5"/>
    </row>
    <row r="130" spans="1:43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5"/>
      <c r="AI130" s="5"/>
      <c r="AJ130" s="5"/>
      <c r="AK130" s="5"/>
      <c r="AL130" s="5"/>
      <c r="AM130" s="5"/>
      <c r="AN130" s="5"/>
      <c r="AO130" s="5"/>
      <c r="AP130" s="5"/>
      <c r="AQ130" s="5"/>
    </row>
    <row r="131" spans="1:43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5"/>
      <c r="AI131" s="5"/>
      <c r="AJ131" s="5"/>
      <c r="AK131" s="5"/>
      <c r="AL131" s="5"/>
      <c r="AM131" s="5"/>
      <c r="AN131" s="5"/>
      <c r="AO131" s="5"/>
      <c r="AP131" s="5"/>
      <c r="AQ131" s="5"/>
    </row>
    <row r="132" spans="1:43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5"/>
      <c r="AI132" s="5"/>
      <c r="AJ132" s="5"/>
      <c r="AK132" s="5"/>
      <c r="AL132" s="5"/>
      <c r="AM132" s="5"/>
      <c r="AN132" s="5"/>
      <c r="AO132" s="5"/>
      <c r="AP132" s="5"/>
      <c r="AQ132" s="5"/>
    </row>
    <row r="133" spans="1:43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5"/>
      <c r="AI133" s="5"/>
      <c r="AJ133" s="5"/>
      <c r="AK133" s="5"/>
      <c r="AL133" s="5"/>
      <c r="AM133" s="5"/>
      <c r="AN133" s="5"/>
      <c r="AO133" s="5"/>
      <c r="AP133" s="5"/>
      <c r="AQ133" s="5"/>
    </row>
    <row r="134" spans="1:43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5"/>
      <c r="AI134" s="5"/>
      <c r="AJ134" s="5"/>
      <c r="AK134" s="5"/>
      <c r="AL134" s="5"/>
      <c r="AM134" s="5"/>
      <c r="AN134" s="5"/>
      <c r="AO134" s="5"/>
      <c r="AP134" s="5"/>
      <c r="AQ134" s="5"/>
    </row>
    <row r="135" spans="1:43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5"/>
      <c r="AI135" s="5"/>
      <c r="AJ135" s="5"/>
      <c r="AK135" s="5"/>
      <c r="AL135" s="5"/>
      <c r="AM135" s="5"/>
      <c r="AN135" s="5"/>
      <c r="AO135" s="5"/>
      <c r="AP135" s="5"/>
      <c r="AQ135" s="5"/>
    </row>
    <row r="136" spans="1:43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5"/>
      <c r="AI136" s="5"/>
      <c r="AJ136" s="5"/>
      <c r="AK136" s="5"/>
      <c r="AL136" s="5"/>
      <c r="AM136" s="5"/>
      <c r="AN136" s="5"/>
      <c r="AO136" s="5"/>
      <c r="AP136" s="5"/>
      <c r="AQ136" s="5"/>
    </row>
    <row r="137" spans="1:43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5"/>
      <c r="AI137" s="5"/>
      <c r="AJ137" s="5"/>
      <c r="AK137" s="5"/>
      <c r="AL137" s="5"/>
      <c r="AM137" s="5"/>
      <c r="AN137" s="5"/>
      <c r="AO137" s="5"/>
      <c r="AP137" s="5"/>
      <c r="AQ137" s="5"/>
    </row>
    <row r="138" spans="1:43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5"/>
      <c r="AI138" s="5"/>
      <c r="AJ138" s="5"/>
      <c r="AK138" s="5"/>
      <c r="AL138" s="5"/>
      <c r="AM138" s="5"/>
      <c r="AN138" s="5"/>
      <c r="AO138" s="5"/>
      <c r="AP138" s="5"/>
      <c r="AQ138" s="5"/>
    </row>
    <row r="139" spans="1:43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5"/>
      <c r="AI139" s="5"/>
      <c r="AJ139" s="5"/>
      <c r="AK139" s="5"/>
      <c r="AL139" s="5"/>
      <c r="AM139" s="5"/>
      <c r="AN139" s="5"/>
      <c r="AO139" s="5"/>
      <c r="AP139" s="5"/>
      <c r="AQ139" s="5"/>
    </row>
    <row r="140" spans="1:43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5"/>
      <c r="AI140" s="5"/>
      <c r="AJ140" s="5"/>
      <c r="AK140" s="5"/>
      <c r="AL140" s="5"/>
      <c r="AM140" s="5"/>
      <c r="AN140" s="5"/>
      <c r="AO140" s="5"/>
      <c r="AP140" s="5"/>
      <c r="AQ140" s="5"/>
    </row>
    <row r="141" spans="1:43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5"/>
      <c r="AI141" s="5"/>
      <c r="AJ141" s="5"/>
      <c r="AK141" s="5"/>
      <c r="AL141" s="5"/>
      <c r="AM141" s="5"/>
      <c r="AN141" s="5"/>
      <c r="AO141" s="5"/>
      <c r="AP141" s="5"/>
      <c r="AQ141" s="5"/>
    </row>
    <row r="142" spans="1:43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5"/>
      <c r="AI142" s="5"/>
      <c r="AJ142" s="5"/>
      <c r="AK142" s="5"/>
      <c r="AL142" s="5"/>
      <c r="AM142" s="5"/>
      <c r="AN142" s="5"/>
      <c r="AO142" s="5"/>
      <c r="AP142" s="5"/>
      <c r="AQ142" s="5"/>
    </row>
    <row r="143" spans="1:43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5"/>
      <c r="AI143" s="5"/>
      <c r="AJ143" s="5"/>
      <c r="AK143" s="5"/>
      <c r="AL143" s="5"/>
      <c r="AM143" s="5"/>
      <c r="AN143" s="5"/>
      <c r="AO143" s="5"/>
      <c r="AP143" s="5"/>
      <c r="AQ143" s="5"/>
    </row>
    <row r="144" spans="1:43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5"/>
      <c r="AI144" s="5"/>
      <c r="AJ144" s="5"/>
      <c r="AK144" s="5"/>
      <c r="AL144" s="5"/>
      <c r="AM144" s="5"/>
      <c r="AN144" s="5"/>
      <c r="AO144" s="5"/>
      <c r="AP144" s="5"/>
      <c r="AQ144" s="5"/>
    </row>
    <row r="145" spans="1:43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5"/>
      <c r="AI145" s="5"/>
      <c r="AJ145" s="5"/>
      <c r="AK145" s="5"/>
      <c r="AL145" s="5"/>
      <c r="AM145" s="5"/>
      <c r="AN145" s="5"/>
      <c r="AO145" s="5"/>
      <c r="AP145" s="5"/>
      <c r="AQ145" s="5"/>
    </row>
    <row r="146" spans="1:43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5"/>
      <c r="AI146" s="5"/>
      <c r="AJ146" s="5"/>
      <c r="AK146" s="5"/>
      <c r="AL146" s="5"/>
      <c r="AM146" s="5"/>
      <c r="AN146" s="5"/>
      <c r="AO146" s="5"/>
      <c r="AP146" s="5"/>
      <c r="AQ146" s="5"/>
    </row>
    <row r="147" spans="1:43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5"/>
      <c r="AI147" s="5"/>
      <c r="AJ147" s="5"/>
      <c r="AK147" s="5"/>
      <c r="AL147" s="5"/>
      <c r="AM147" s="5"/>
      <c r="AN147" s="5"/>
      <c r="AO147" s="5"/>
      <c r="AP147" s="5"/>
      <c r="AQ147" s="5"/>
    </row>
    <row r="148" spans="1:43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5"/>
      <c r="AI148" s="5"/>
      <c r="AJ148" s="5"/>
      <c r="AK148" s="5"/>
      <c r="AL148" s="5"/>
      <c r="AM148" s="5"/>
      <c r="AN148" s="5"/>
      <c r="AO148" s="5"/>
      <c r="AP148" s="5"/>
      <c r="AQ148" s="5"/>
    </row>
    <row r="149" spans="1:43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5"/>
      <c r="AI149" s="5"/>
      <c r="AJ149" s="5"/>
      <c r="AK149" s="5"/>
      <c r="AL149" s="5"/>
      <c r="AM149" s="5"/>
      <c r="AN149" s="5"/>
      <c r="AO149" s="5"/>
      <c r="AP149" s="5"/>
      <c r="AQ149" s="5"/>
    </row>
    <row r="150" spans="1:43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5"/>
      <c r="AI150" s="5"/>
      <c r="AJ150" s="5"/>
      <c r="AK150" s="5"/>
      <c r="AL150" s="5"/>
      <c r="AM150" s="5"/>
      <c r="AN150" s="5"/>
      <c r="AO150" s="5"/>
      <c r="AP150" s="5"/>
      <c r="AQ150" s="5"/>
    </row>
    <row r="151" spans="1:43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5"/>
      <c r="AI151" s="5"/>
      <c r="AJ151" s="5"/>
      <c r="AK151" s="5"/>
      <c r="AL151" s="5"/>
      <c r="AM151" s="5"/>
      <c r="AN151" s="5"/>
      <c r="AO151" s="5"/>
      <c r="AP151" s="5"/>
      <c r="AQ151" s="5"/>
    </row>
    <row r="152" spans="1:43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5"/>
      <c r="AI152" s="5"/>
      <c r="AJ152" s="5"/>
      <c r="AK152" s="5"/>
      <c r="AL152" s="5"/>
      <c r="AM152" s="5"/>
      <c r="AN152" s="5"/>
      <c r="AO152" s="5"/>
      <c r="AP152" s="5"/>
      <c r="AQ152" s="5"/>
    </row>
    <row r="153" spans="1:43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5"/>
      <c r="AI153" s="5"/>
      <c r="AJ153" s="5"/>
      <c r="AK153" s="5"/>
      <c r="AL153" s="5"/>
      <c r="AM153" s="5"/>
      <c r="AN153" s="5"/>
      <c r="AO153" s="5"/>
      <c r="AP153" s="5"/>
      <c r="AQ153" s="5"/>
    </row>
    <row r="154" spans="1:43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5"/>
      <c r="AI154" s="5"/>
      <c r="AJ154" s="5"/>
      <c r="AK154" s="5"/>
      <c r="AL154" s="5"/>
      <c r="AM154" s="5"/>
      <c r="AN154" s="5"/>
      <c r="AO154" s="5"/>
      <c r="AP154" s="5"/>
      <c r="AQ154" s="5"/>
    </row>
    <row r="155" spans="1:43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5"/>
      <c r="AI155" s="5"/>
      <c r="AJ155" s="5"/>
      <c r="AK155" s="5"/>
      <c r="AL155" s="5"/>
      <c r="AM155" s="5"/>
      <c r="AN155" s="5"/>
      <c r="AO155" s="5"/>
      <c r="AP155" s="5"/>
      <c r="AQ155" s="5"/>
    </row>
    <row r="156" spans="1:43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5"/>
      <c r="AI156" s="5"/>
      <c r="AJ156" s="5"/>
      <c r="AK156" s="5"/>
      <c r="AL156" s="5"/>
      <c r="AM156" s="5"/>
      <c r="AN156" s="5"/>
      <c r="AO156" s="5"/>
      <c r="AP156" s="5"/>
      <c r="AQ156" s="5"/>
    </row>
    <row r="157" spans="1:43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5"/>
      <c r="AI157" s="5"/>
      <c r="AJ157" s="5"/>
      <c r="AK157" s="5"/>
      <c r="AL157" s="5"/>
      <c r="AM157" s="5"/>
      <c r="AN157" s="5"/>
      <c r="AO157" s="5"/>
      <c r="AP157" s="5"/>
      <c r="AQ157" s="5"/>
    </row>
    <row r="158" spans="1:43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5"/>
      <c r="AI158" s="5"/>
      <c r="AJ158" s="5"/>
      <c r="AK158" s="5"/>
      <c r="AL158" s="5"/>
      <c r="AM158" s="5"/>
      <c r="AN158" s="5"/>
      <c r="AO158" s="5"/>
      <c r="AP158" s="5"/>
      <c r="AQ158" s="5"/>
    </row>
    <row r="159" spans="1:43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5"/>
      <c r="AI159" s="5"/>
      <c r="AJ159" s="5"/>
      <c r="AK159" s="5"/>
      <c r="AL159" s="5"/>
      <c r="AM159" s="5"/>
      <c r="AN159" s="5"/>
      <c r="AO159" s="5"/>
      <c r="AP159" s="5"/>
      <c r="AQ159" s="5"/>
    </row>
    <row r="160" spans="1:43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5"/>
      <c r="AI160" s="5"/>
      <c r="AJ160" s="5"/>
      <c r="AK160" s="5"/>
      <c r="AL160" s="5"/>
      <c r="AM160" s="5"/>
      <c r="AN160" s="5"/>
      <c r="AO160" s="5"/>
      <c r="AP160" s="5"/>
      <c r="AQ160" s="5"/>
    </row>
    <row r="161" spans="1:43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5"/>
      <c r="AI161" s="5"/>
      <c r="AJ161" s="5"/>
      <c r="AK161" s="5"/>
      <c r="AL161" s="5"/>
      <c r="AM161" s="5"/>
      <c r="AN161" s="5"/>
      <c r="AO161" s="5"/>
      <c r="AP161" s="5"/>
      <c r="AQ161" s="5"/>
    </row>
    <row r="162" spans="1:43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5"/>
      <c r="AI162" s="5"/>
      <c r="AJ162" s="5"/>
      <c r="AK162" s="5"/>
      <c r="AL162" s="5"/>
      <c r="AM162" s="5"/>
      <c r="AN162" s="5"/>
      <c r="AO162" s="5"/>
      <c r="AP162" s="5"/>
      <c r="AQ162" s="5"/>
    </row>
    <row r="163" spans="1:43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5"/>
      <c r="AI163" s="5"/>
      <c r="AJ163" s="5"/>
      <c r="AK163" s="5"/>
      <c r="AL163" s="5"/>
      <c r="AM163" s="5"/>
      <c r="AN163" s="5"/>
      <c r="AO163" s="5"/>
      <c r="AP163" s="5"/>
      <c r="AQ163" s="5"/>
    </row>
    <row r="164" spans="1:43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5"/>
      <c r="AI164" s="5"/>
      <c r="AJ164" s="5"/>
      <c r="AK164" s="5"/>
      <c r="AL164" s="5"/>
      <c r="AM164" s="5"/>
      <c r="AN164" s="5"/>
      <c r="AO164" s="5"/>
      <c r="AP164" s="5"/>
      <c r="AQ164" s="5"/>
    </row>
    <row r="165" spans="1:43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5"/>
      <c r="AI165" s="5"/>
      <c r="AJ165" s="5"/>
      <c r="AK165" s="5"/>
      <c r="AL165" s="5"/>
      <c r="AM165" s="5"/>
      <c r="AN165" s="5"/>
      <c r="AO165" s="5"/>
      <c r="AP165" s="5"/>
      <c r="AQ165" s="5"/>
    </row>
    <row r="166" spans="1:43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5"/>
      <c r="AI166" s="5"/>
      <c r="AJ166" s="5"/>
      <c r="AK166" s="5"/>
      <c r="AL166" s="5"/>
      <c r="AM166" s="5"/>
      <c r="AN166" s="5"/>
      <c r="AO166" s="5"/>
      <c r="AP166" s="5"/>
      <c r="AQ166" s="5"/>
    </row>
    <row r="167" spans="1:43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5"/>
      <c r="AI167" s="5"/>
      <c r="AJ167" s="5"/>
      <c r="AK167" s="5"/>
      <c r="AL167" s="5"/>
      <c r="AM167" s="5"/>
      <c r="AN167" s="5"/>
      <c r="AO167" s="5"/>
      <c r="AP167" s="5"/>
      <c r="AQ167" s="5"/>
    </row>
    <row r="168" spans="1:43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5"/>
      <c r="AI168" s="5"/>
      <c r="AJ168" s="5"/>
      <c r="AK168" s="5"/>
      <c r="AL168" s="5"/>
      <c r="AM168" s="5"/>
      <c r="AN168" s="5"/>
      <c r="AO168" s="5"/>
      <c r="AP168" s="5"/>
      <c r="AQ168" s="5"/>
    </row>
    <row r="169" spans="1:43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5"/>
      <c r="AI169" s="5"/>
      <c r="AJ169" s="5"/>
      <c r="AK169" s="5"/>
      <c r="AL169" s="5"/>
      <c r="AM169" s="5"/>
      <c r="AN169" s="5"/>
      <c r="AO169" s="5"/>
      <c r="AP169" s="5"/>
      <c r="AQ169" s="5"/>
    </row>
    <row r="170" spans="1:43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5"/>
      <c r="AI170" s="5"/>
      <c r="AJ170" s="5"/>
      <c r="AK170" s="5"/>
      <c r="AL170" s="5"/>
      <c r="AM170" s="5"/>
      <c r="AN170" s="5"/>
      <c r="AO170" s="5"/>
      <c r="AP170" s="5"/>
      <c r="AQ170" s="5"/>
    </row>
    <row r="171" spans="1:43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5"/>
      <c r="AI171" s="5"/>
      <c r="AJ171" s="5"/>
      <c r="AK171" s="5"/>
      <c r="AL171" s="5"/>
      <c r="AM171" s="5"/>
      <c r="AN171" s="5"/>
      <c r="AO171" s="5"/>
      <c r="AP171" s="5"/>
      <c r="AQ171" s="5"/>
    </row>
    <row r="172" spans="1:43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5"/>
      <c r="AI172" s="5"/>
      <c r="AJ172" s="5"/>
      <c r="AK172" s="5"/>
      <c r="AL172" s="5"/>
      <c r="AM172" s="5"/>
      <c r="AN172" s="5"/>
      <c r="AO172" s="5"/>
      <c r="AP172" s="5"/>
      <c r="AQ172" s="5"/>
    </row>
    <row r="173" spans="1:43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5"/>
      <c r="AI173" s="5"/>
      <c r="AJ173" s="5"/>
      <c r="AK173" s="5"/>
      <c r="AL173" s="5"/>
      <c r="AM173" s="5"/>
      <c r="AN173" s="5"/>
      <c r="AO173" s="5"/>
      <c r="AP173" s="5"/>
      <c r="AQ173" s="5"/>
    </row>
    <row r="174" spans="1:43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5"/>
      <c r="AI174" s="5"/>
      <c r="AJ174" s="5"/>
      <c r="AK174" s="5"/>
      <c r="AL174" s="5"/>
      <c r="AM174" s="5"/>
      <c r="AN174" s="5"/>
      <c r="AO174" s="5"/>
      <c r="AP174" s="5"/>
      <c r="AQ174" s="5"/>
    </row>
    <row r="175" spans="1:43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5"/>
      <c r="AI175" s="5"/>
      <c r="AJ175" s="5"/>
      <c r="AK175" s="5"/>
      <c r="AL175" s="5"/>
      <c r="AM175" s="5"/>
      <c r="AN175" s="5"/>
      <c r="AO175" s="5"/>
      <c r="AP175" s="5"/>
      <c r="AQ175" s="5"/>
    </row>
    <row r="176" spans="1:43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5"/>
      <c r="AI176" s="5"/>
      <c r="AJ176" s="5"/>
      <c r="AK176" s="5"/>
      <c r="AL176" s="5"/>
      <c r="AM176" s="5"/>
      <c r="AN176" s="5"/>
      <c r="AO176" s="5"/>
      <c r="AP176" s="5"/>
      <c r="AQ176" s="5"/>
    </row>
    <row r="177" spans="1:43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5"/>
      <c r="AI177" s="5"/>
      <c r="AJ177" s="5"/>
      <c r="AK177" s="5"/>
      <c r="AL177" s="5"/>
      <c r="AM177" s="5"/>
      <c r="AN177" s="5"/>
      <c r="AO177" s="5"/>
      <c r="AP177" s="5"/>
      <c r="AQ177" s="5"/>
    </row>
    <row r="178" spans="1:43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5"/>
      <c r="AI178" s="5"/>
      <c r="AJ178" s="5"/>
      <c r="AK178" s="5"/>
      <c r="AL178" s="5"/>
      <c r="AM178" s="5"/>
      <c r="AN178" s="5"/>
      <c r="AO178" s="5"/>
      <c r="AP178" s="5"/>
      <c r="AQ178" s="5"/>
    </row>
    <row r="179" spans="1:43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5"/>
      <c r="AI179" s="5"/>
      <c r="AJ179" s="5"/>
      <c r="AK179" s="5"/>
      <c r="AL179" s="5"/>
      <c r="AM179" s="5"/>
      <c r="AN179" s="5"/>
      <c r="AO179" s="5"/>
      <c r="AP179" s="5"/>
      <c r="AQ179" s="5"/>
    </row>
    <row r="180" spans="1:43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5"/>
      <c r="AI180" s="5"/>
      <c r="AJ180" s="5"/>
      <c r="AK180" s="5"/>
      <c r="AL180" s="5"/>
      <c r="AM180" s="5"/>
      <c r="AN180" s="5"/>
      <c r="AO180" s="5"/>
      <c r="AP180" s="5"/>
      <c r="AQ180" s="5"/>
    </row>
    <row r="181" spans="1:43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5"/>
      <c r="AI181" s="5"/>
      <c r="AJ181" s="5"/>
      <c r="AK181" s="5"/>
      <c r="AL181" s="5"/>
      <c r="AM181" s="5"/>
      <c r="AN181" s="5"/>
      <c r="AO181" s="5"/>
      <c r="AP181" s="5"/>
      <c r="AQ181" s="5"/>
    </row>
    <row r="182" spans="1:43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5"/>
      <c r="AI182" s="5"/>
      <c r="AJ182" s="5"/>
      <c r="AK182" s="5"/>
      <c r="AL182" s="5"/>
      <c r="AM182" s="5"/>
      <c r="AN182" s="5"/>
      <c r="AO182" s="5"/>
      <c r="AP182" s="5"/>
      <c r="AQ182" s="5"/>
    </row>
    <row r="183" spans="1:43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5"/>
      <c r="AI183" s="5"/>
      <c r="AJ183" s="5"/>
      <c r="AK183" s="5"/>
      <c r="AL183" s="5"/>
      <c r="AM183" s="5"/>
      <c r="AN183" s="5"/>
      <c r="AO183" s="5"/>
      <c r="AP183" s="5"/>
      <c r="AQ183" s="5"/>
    </row>
    <row r="184" spans="1:43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5"/>
      <c r="AI184" s="5"/>
      <c r="AJ184" s="5"/>
      <c r="AK184" s="5"/>
      <c r="AL184" s="5"/>
      <c r="AM184" s="5"/>
      <c r="AN184" s="5"/>
      <c r="AO184" s="5"/>
      <c r="AP184" s="5"/>
      <c r="AQ184" s="5"/>
    </row>
    <row r="185" spans="1:43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5"/>
      <c r="AI185" s="5"/>
      <c r="AJ185" s="5"/>
      <c r="AK185" s="5"/>
      <c r="AL185" s="5"/>
      <c r="AM185" s="5"/>
      <c r="AN185" s="5"/>
      <c r="AO185" s="5"/>
      <c r="AP185" s="5"/>
      <c r="AQ185" s="5"/>
    </row>
    <row r="186" spans="1:43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5"/>
      <c r="AI186" s="5"/>
      <c r="AJ186" s="5"/>
      <c r="AK186" s="5"/>
      <c r="AL186" s="5"/>
      <c r="AM186" s="5"/>
      <c r="AN186" s="5"/>
      <c r="AO186" s="5"/>
      <c r="AP186" s="5"/>
      <c r="AQ186" s="5"/>
    </row>
    <row r="187" spans="1:43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5"/>
      <c r="AI187" s="5"/>
      <c r="AJ187" s="5"/>
      <c r="AK187" s="5"/>
      <c r="AL187" s="5"/>
      <c r="AM187" s="5"/>
      <c r="AN187" s="5"/>
      <c r="AO187" s="5"/>
      <c r="AP187" s="5"/>
      <c r="AQ187" s="5"/>
    </row>
    <row r="188" spans="1:43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5"/>
      <c r="AI188" s="5"/>
      <c r="AJ188" s="5"/>
      <c r="AK188" s="5"/>
      <c r="AL188" s="5"/>
      <c r="AM188" s="5"/>
      <c r="AN188" s="5"/>
      <c r="AO188" s="5"/>
      <c r="AP188" s="5"/>
      <c r="AQ188" s="5"/>
    </row>
    <row r="189" spans="1:43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5"/>
      <c r="AI189" s="5"/>
      <c r="AJ189" s="5"/>
      <c r="AK189" s="5"/>
      <c r="AL189" s="5"/>
      <c r="AM189" s="5"/>
      <c r="AN189" s="5"/>
      <c r="AO189" s="5"/>
      <c r="AP189" s="5"/>
      <c r="AQ189" s="5"/>
    </row>
    <row r="190" spans="1:43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5"/>
      <c r="AI190" s="5"/>
      <c r="AJ190" s="5"/>
      <c r="AK190" s="5"/>
      <c r="AL190" s="5"/>
      <c r="AM190" s="5"/>
      <c r="AN190" s="5"/>
      <c r="AO190" s="5"/>
      <c r="AP190" s="5"/>
      <c r="AQ190" s="5"/>
    </row>
    <row r="191" spans="1:43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5"/>
      <c r="AI191" s="5"/>
      <c r="AJ191" s="5"/>
      <c r="AK191" s="5"/>
      <c r="AL191" s="5"/>
      <c r="AM191" s="5"/>
      <c r="AN191" s="5"/>
      <c r="AO191" s="5"/>
      <c r="AP191" s="5"/>
      <c r="AQ191" s="5"/>
    </row>
    <row r="192" spans="1:43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5"/>
      <c r="AI192" s="5"/>
      <c r="AJ192" s="5"/>
      <c r="AK192" s="5"/>
      <c r="AL192" s="5"/>
      <c r="AM192" s="5"/>
      <c r="AN192" s="5"/>
      <c r="AO192" s="5"/>
      <c r="AP192" s="5"/>
      <c r="AQ192" s="5"/>
    </row>
    <row r="193" spans="1:43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5"/>
      <c r="AI193" s="5"/>
      <c r="AJ193" s="5"/>
      <c r="AK193" s="5"/>
      <c r="AL193" s="5"/>
      <c r="AM193" s="5"/>
      <c r="AN193" s="5"/>
      <c r="AO193" s="5"/>
      <c r="AP193" s="5"/>
      <c r="AQ193" s="5"/>
    </row>
    <row r="194" spans="1:43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5"/>
      <c r="AI194" s="5"/>
      <c r="AJ194" s="5"/>
      <c r="AK194" s="5"/>
      <c r="AL194" s="5"/>
      <c r="AM194" s="5"/>
      <c r="AN194" s="5"/>
      <c r="AO194" s="5"/>
      <c r="AP194" s="5"/>
      <c r="AQ194" s="5"/>
    </row>
    <row r="195" spans="1:43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5"/>
      <c r="AI195" s="5"/>
      <c r="AJ195" s="5"/>
      <c r="AK195" s="5"/>
      <c r="AL195" s="5"/>
      <c r="AM195" s="5"/>
      <c r="AN195" s="5"/>
      <c r="AO195" s="5"/>
      <c r="AP195" s="5"/>
      <c r="AQ195" s="5"/>
    </row>
    <row r="196" spans="1:43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5"/>
      <c r="AI196" s="5"/>
      <c r="AJ196" s="5"/>
      <c r="AK196" s="5"/>
      <c r="AL196" s="5"/>
      <c r="AM196" s="5"/>
      <c r="AN196" s="5"/>
      <c r="AO196" s="5"/>
      <c r="AP196" s="5"/>
      <c r="AQ196" s="5"/>
    </row>
    <row r="197" spans="1:43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5"/>
      <c r="AI197" s="5"/>
      <c r="AJ197" s="5"/>
      <c r="AK197" s="5"/>
      <c r="AL197" s="5"/>
      <c r="AM197" s="5"/>
      <c r="AN197" s="5"/>
      <c r="AO197" s="5"/>
      <c r="AP197" s="5"/>
      <c r="AQ197" s="5"/>
    </row>
    <row r="198" spans="1:43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5"/>
      <c r="AI198" s="5"/>
      <c r="AJ198" s="5"/>
      <c r="AK198" s="5"/>
      <c r="AL198" s="5"/>
      <c r="AM198" s="5"/>
      <c r="AN198" s="5"/>
      <c r="AO198" s="5"/>
      <c r="AP198" s="5"/>
      <c r="AQ198" s="5"/>
    </row>
    <row r="199" spans="1:43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5"/>
      <c r="AI199" s="5"/>
      <c r="AJ199" s="5"/>
      <c r="AK199" s="5"/>
      <c r="AL199" s="5"/>
      <c r="AM199" s="5"/>
      <c r="AN199" s="5"/>
      <c r="AO199" s="5"/>
      <c r="AP199" s="5"/>
      <c r="AQ199" s="5"/>
    </row>
    <row r="200" spans="1:43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5"/>
      <c r="AI200" s="5"/>
      <c r="AJ200" s="5"/>
      <c r="AK200" s="5"/>
      <c r="AL200" s="5"/>
      <c r="AM200" s="5"/>
      <c r="AN200" s="5"/>
      <c r="AO200" s="5"/>
      <c r="AP200" s="5"/>
      <c r="AQ200" s="5"/>
    </row>
    <row r="201" spans="1:43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5"/>
      <c r="AI201" s="5"/>
      <c r="AJ201" s="5"/>
      <c r="AK201" s="5"/>
      <c r="AL201" s="5"/>
      <c r="AM201" s="5"/>
      <c r="AN201" s="5"/>
      <c r="AO201" s="5"/>
      <c r="AP201" s="5"/>
      <c r="AQ201" s="5"/>
    </row>
    <row r="202" spans="1:43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5"/>
      <c r="AI202" s="5"/>
      <c r="AJ202" s="5"/>
      <c r="AK202" s="5"/>
      <c r="AL202" s="5"/>
      <c r="AM202" s="5"/>
      <c r="AN202" s="5"/>
      <c r="AO202" s="5"/>
      <c r="AP202" s="5"/>
      <c r="AQ202" s="5"/>
    </row>
    <row r="203" spans="1:43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5"/>
      <c r="AI203" s="5"/>
      <c r="AJ203" s="5"/>
      <c r="AK203" s="5"/>
      <c r="AL203" s="5"/>
      <c r="AM203" s="5"/>
      <c r="AN203" s="5"/>
      <c r="AO203" s="5"/>
      <c r="AP203" s="5"/>
      <c r="AQ203" s="5"/>
    </row>
    <row r="204" spans="1:43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5"/>
      <c r="AI204" s="5"/>
      <c r="AJ204" s="5"/>
      <c r="AK204" s="5"/>
      <c r="AL204" s="5"/>
      <c r="AM204" s="5"/>
      <c r="AN204" s="5"/>
      <c r="AO204" s="5"/>
      <c r="AP204" s="5"/>
      <c r="AQ204" s="5"/>
    </row>
    <row r="205" spans="1:43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5"/>
      <c r="AI205" s="5"/>
      <c r="AJ205" s="5"/>
      <c r="AK205" s="5"/>
      <c r="AL205" s="5"/>
      <c r="AM205" s="5"/>
      <c r="AN205" s="5"/>
      <c r="AO205" s="5"/>
      <c r="AP205" s="5"/>
      <c r="AQ205" s="5"/>
    </row>
    <row r="206" spans="1:43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5"/>
      <c r="AI206" s="5"/>
      <c r="AJ206" s="5"/>
      <c r="AK206" s="5"/>
      <c r="AL206" s="5"/>
      <c r="AM206" s="5"/>
      <c r="AN206" s="5"/>
      <c r="AO206" s="5"/>
      <c r="AP206" s="5"/>
      <c r="AQ206" s="5"/>
    </row>
    <row r="207" spans="1:43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5"/>
      <c r="AI207" s="5"/>
      <c r="AJ207" s="5"/>
      <c r="AK207" s="5"/>
      <c r="AL207" s="5"/>
      <c r="AM207" s="5"/>
      <c r="AN207" s="5"/>
      <c r="AO207" s="5"/>
      <c r="AP207" s="5"/>
      <c r="AQ207" s="5"/>
    </row>
    <row r="208" spans="1:43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5"/>
      <c r="AI208" s="5"/>
      <c r="AJ208" s="5"/>
      <c r="AK208" s="5"/>
      <c r="AL208" s="5"/>
      <c r="AM208" s="5"/>
      <c r="AN208" s="5"/>
      <c r="AO208" s="5"/>
      <c r="AP208" s="5"/>
      <c r="AQ208" s="5"/>
    </row>
    <row r="209" spans="1:43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5"/>
      <c r="AI209" s="5"/>
      <c r="AJ209" s="5"/>
      <c r="AK209" s="5"/>
      <c r="AL209" s="5"/>
      <c r="AM209" s="5"/>
      <c r="AN209" s="5"/>
      <c r="AO209" s="5"/>
      <c r="AP209" s="5"/>
      <c r="AQ209" s="5"/>
    </row>
    <row r="210" spans="1:43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5"/>
      <c r="AI210" s="5"/>
      <c r="AJ210" s="5"/>
      <c r="AK210" s="5"/>
      <c r="AL210" s="5"/>
      <c r="AM210" s="5"/>
      <c r="AN210" s="5"/>
      <c r="AO210" s="5"/>
      <c r="AP210" s="5"/>
      <c r="AQ210" s="5"/>
    </row>
    <row r="211" spans="1:43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5"/>
      <c r="AI211" s="5"/>
      <c r="AJ211" s="5"/>
      <c r="AK211" s="5"/>
      <c r="AL211" s="5"/>
      <c r="AM211" s="5"/>
      <c r="AN211" s="5"/>
      <c r="AO211" s="5"/>
      <c r="AP211" s="5"/>
      <c r="AQ211" s="5"/>
    </row>
    <row r="212" spans="1:43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5"/>
      <c r="AI212" s="5"/>
      <c r="AJ212" s="5"/>
      <c r="AK212" s="5"/>
      <c r="AL212" s="5"/>
      <c r="AM212" s="5"/>
      <c r="AN212" s="5"/>
      <c r="AO212" s="5"/>
      <c r="AP212" s="5"/>
      <c r="AQ212" s="5"/>
    </row>
    <row r="213" spans="1:43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5"/>
      <c r="AI213" s="5"/>
      <c r="AJ213" s="5"/>
      <c r="AK213" s="5"/>
      <c r="AL213" s="5"/>
      <c r="AM213" s="5"/>
      <c r="AN213" s="5"/>
      <c r="AO213" s="5"/>
      <c r="AP213" s="5"/>
      <c r="AQ213" s="5"/>
    </row>
    <row r="214" spans="1:43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5"/>
      <c r="AI214" s="5"/>
      <c r="AJ214" s="5"/>
      <c r="AK214" s="5"/>
      <c r="AL214" s="5"/>
      <c r="AM214" s="5"/>
      <c r="AN214" s="5"/>
      <c r="AO214" s="5"/>
      <c r="AP214" s="5"/>
      <c r="AQ214" s="5"/>
    </row>
    <row r="215" spans="1:43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5"/>
      <c r="AI215" s="5"/>
      <c r="AJ215" s="5"/>
      <c r="AK215" s="5"/>
      <c r="AL215" s="5"/>
      <c r="AM215" s="5"/>
      <c r="AN215" s="5"/>
      <c r="AO215" s="5"/>
      <c r="AP215" s="5"/>
      <c r="AQ215" s="5"/>
    </row>
    <row r="216" spans="1:43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5"/>
      <c r="AI216" s="5"/>
      <c r="AJ216" s="5"/>
      <c r="AK216" s="5"/>
      <c r="AL216" s="5"/>
      <c r="AM216" s="5"/>
      <c r="AN216" s="5"/>
      <c r="AO216" s="5"/>
      <c r="AP216" s="5"/>
      <c r="AQ216" s="5"/>
    </row>
    <row r="217" spans="1:43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5"/>
      <c r="AI217" s="5"/>
      <c r="AJ217" s="5"/>
      <c r="AK217" s="5"/>
      <c r="AL217" s="5"/>
      <c r="AM217" s="5"/>
      <c r="AN217" s="5"/>
      <c r="AO217" s="5"/>
      <c r="AP217" s="5"/>
      <c r="AQ217" s="5"/>
    </row>
    <row r="218" spans="1:43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5"/>
      <c r="AI218" s="5"/>
      <c r="AJ218" s="5"/>
      <c r="AK218" s="5"/>
      <c r="AL218" s="5"/>
      <c r="AM218" s="5"/>
      <c r="AN218" s="5"/>
      <c r="AO218" s="5"/>
      <c r="AP218" s="5"/>
      <c r="AQ218" s="5"/>
    </row>
    <row r="219" spans="1:43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5"/>
      <c r="AI219" s="5"/>
      <c r="AJ219" s="5"/>
      <c r="AK219" s="5"/>
      <c r="AL219" s="5"/>
      <c r="AM219" s="5"/>
      <c r="AN219" s="5"/>
      <c r="AO219" s="5"/>
      <c r="AP219" s="5"/>
      <c r="AQ219" s="5"/>
    </row>
    <row r="220" spans="1:43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5"/>
      <c r="AI220" s="5"/>
      <c r="AJ220" s="5"/>
      <c r="AK220" s="5"/>
      <c r="AL220" s="5"/>
      <c r="AM220" s="5"/>
      <c r="AN220" s="5"/>
      <c r="AO220" s="5"/>
      <c r="AP220" s="5"/>
      <c r="AQ220" s="5"/>
    </row>
    <row r="221" spans="1:43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5"/>
      <c r="AI221" s="5"/>
      <c r="AJ221" s="5"/>
      <c r="AK221" s="5"/>
      <c r="AL221" s="5"/>
      <c r="AM221" s="5"/>
      <c r="AN221" s="5"/>
      <c r="AO221" s="5"/>
      <c r="AP221" s="5"/>
      <c r="AQ221" s="5"/>
    </row>
    <row r="222" spans="1:43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5"/>
      <c r="AI222" s="5"/>
      <c r="AJ222" s="5"/>
      <c r="AK222" s="5"/>
      <c r="AL222" s="5"/>
      <c r="AM222" s="5"/>
      <c r="AN222" s="5"/>
      <c r="AO222" s="5"/>
      <c r="AP222" s="5"/>
      <c r="AQ222" s="5"/>
    </row>
    <row r="223" spans="1:43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5"/>
      <c r="AI223" s="5"/>
      <c r="AJ223" s="5"/>
      <c r="AK223" s="5"/>
      <c r="AL223" s="5"/>
      <c r="AM223" s="5"/>
      <c r="AN223" s="5"/>
      <c r="AO223" s="5"/>
      <c r="AP223" s="5"/>
      <c r="AQ223" s="5"/>
    </row>
    <row r="224" spans="1:43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5"/>
      <c r="AI224" s="5"/>
      <c r="AJ224" s="5"/>
      <c r="AK224" s="5"/>
      <c r="AL224" s="5"/>
      <c r="AM224" s="5"/>
      <c r="AN224" s="5"/>
      <c r="AO224" s="5"/>
      <c r="AP224" s="5"/>
      <c r="AQ224" s="5"/>
    </row>
    <row r="225" spans="1:43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5"/>
      <c r="AI225" s="5"/>
      <c r="AJ225" s="5"/>
      <c r="AK225" s="5"/>
      <c r="AL225" s="5"/>
      <c r="AM225" s="5"/>
      <c r="AN225" s="5"/>
      <c r="AO225" s="5"/>
      <c r="AP225" s="5"/>
      <c r="AQ225" s="5"/>
    </row>
    <row r="226" spans="1:43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5"/>
      <c r="AI226" s="5"/>
      <c r="AJ226" s="5"/>
      <c r="AK226" s="5"/>
      <c r="AL226" s="5"/>
      <c r="AM226" s="5"/>
      <c r="AN226" s="5"/>
      <c r="AO226" s="5"/>
      <c r="AP226" s="5"/>
      <c r="AQ226" s="5"/>
    </row>
    <row r="227" spans="1:43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5"/>
      <c r="AI227" s="5"/>
      <c r="AJ227" s="5"/>
      <c r="AK227" s="5"/>
      <c r="AL227" s="5"/>
      <c r="AM227" s="5"/>
      <c r="AN227" s="5"/>
      <c r="AO227" s="5"/>
      <c r="AP227" s="5"/>
      <c r="AQ227" s="5"/>
    </row>
    <row r="228" spans="1:43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5"/>
      <c r="AI228" s="5"/>
      <c r="AJ228" s="5"/>
      <c r="AK228" s="5"/>
      <c r="AL228" s="5"/>
      <c r="AM228" s="5"/>
      <c r="AN228" s="5"/>
      <c r="AO228" s="5"/>
      <c r="AP228" s="5"/>
      <c r="AQ228" s="5"/>
    </row>
    <row r="229" spans="1:43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5"/>
      <c r="AI229" s="5"/>
      <c r="AJ229" s="5"/>
      <c r="AK229" s="5"/>
      <c r="AL229" s="5"/>
      <c r="AM229" s="5"/>
      <c r="AN229" s="5"/>
      <c r="AO229" s="5"/>
      <c r="AP229" s="5"/>
      <c r="AQ229" s="5"/>
    </row>
    <row r="230" spans="1:43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5"/>
      <c r="AI230" s="5"/>
      <c r="AJ230" s="5"/>
      <c r="AK230" s="5"/>
      <c r="AL230" s="5"/>
      <c r="AM230" s="5"/>
      <c r="AN230" s="5"/>
      <c r="AO230" s="5"/>
      <c r="AP230" s="5"/>
      <c r="AQ230" s="5"/>
    </row>
    <row r="231" spans="1:43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5"/>
      <c r="AI231" s="5"/>
      <c r="AJ231" s="5"/>
      <c r="AK231" s="5"/>
      <c r="AL231" s="5"/>
      <c r="AM231" s="5"/>
      <c r="AN231" s="5"/>
      <c r="AO231" s="5"/>
      <c r="AP231" s="5"/>
      <c r="AQ231" s="5"/>
    </row>
    <row r="232" spans="1:43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5"/>
      <c r="AI232" s="5"/>
      <c r="AJ232" s="5"/>
      <c r="AK232" s="5"/>
      <c r="AL232" s="5"/>
      <c r="AM232" s="5"/>
      <c r="AN232" s="5"/>
      <c r="AO232" s="5"/>
      <c r="AP232" s="5"/>
      <c r="AQ232" s="5"/>
    </row>
    <row r="233" spans="1:43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5"/>
      <c r="AI233" s="5"/>
      <c r="AJ233" s="5"/>
      <c r="AK233" s="5"/>
      <c r="AL233" s="5"/>
      <c r="AM233" s="5"/>
      <c r="AN233" s="5"/>
      <c r="AO233" s="5"/>
      <c r="AP233" s="5"/>
      <c r="AQ233" s="5"/>
    </row>
    <row r="234" spans="1:43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5"/>
      <c r="AI234" s="5"/>
      <c r="AJ234" s="5"/>
      <c r="AK234" s="5"/>
      <c r="AL234" s="5"/>
      <c r="AM234" s="5"/>
      <c r="AN234" s="5"/>
      <c r="AO234" s="5"/>
      <c r="AP234" s="5"/>
      <c r="AQ234" s="5"/>
    </row>
    <row r="235" spans="1:43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5"/>
      <c r="AI235" s="5"/>
      <c r="AJ235" s="5"/>
      <c r="AK235" s="5"/>
      <c r="AL235" s="5"/>
      <c r="AM235" s="5"/>
      <c r="AN235" s="5"/>
      <c r="AO235" s="5"/>
      <c r="AP235" s="5"/>
      <c r="AQ235" s="5"/>
    </row>
    <row r="236" spans="1:43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5"/>
      <c r="AI236" s="5"/>
      <c r="AJ236" s="5"/>
      <c r="AK236" s="5"/>
      <c r="AL236" s="5"/>
      <c r="AM236" s="5"/>
      <c r="AN236" s="5"/>
      <c r="AO236" s="5"/>
      <c r="AP236" s="5"/>
      <c r="AQ236" s="5"/>
    </row>
    <row r="237" spans="1:43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5"/>
      <c r="AI237" s="5"/>
      <c r="AJ237" s="5"/>
      <c r="AK237" s="5"/>
      <c r="AL237" s="5"/>
      <c r="AM237" s="5"/>
      <c r="AN237" s="5"/>
      <c r="AO237" s="5"/>
      <c r="AP237" s="5"/>
      <c r="AQ237" s="5"/>
    </row>
    <row r="238" spans="1:43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5"/>
      <c r="AI238" s="5"/>
      <c r="AJ238" s="5"/>
      <c r="AK238" s="5"/>
      <c r="AL238" s="5"/>
      <c r="AM238" s="5"/>
      <c r="AN238" s="5"/>
      <c r="AO238" s="5"/>
      <c r="AP238" s="5"/>
      <c r="AQ238" s="5"/>
    </row>
    <row r="239" spans="1:43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5"/>
      <c r="AI239" s="5"/>
      <c r="AJ239" s="5"/>
      <c r="AK239" s="5"/>
      <c r="AL239" s="5"/>
      <c r="AM239" s="5"/>
      <c r="AN239" s="5"/>
      <c r="AO239" s="5"/>
      <c r="AP239" s="5"/>
      <c r="AQ239" s="5"/>
    </row>
    <row r="240" spans="1:43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5"/>
      <c r="AI240" s="5"/>
      <c r="AJ240" s="5"/>
      <c r="AK240" s="5"/>
      <c r="AL240" s="5"/>
      <c r="AM240" s="5"/>
      <c r="AN240" s="5"/>
      <c r="AO240" s="5"/>
      <c r="AP240" s="5"/>
      <c r="AQ240" s="5"/>
    </row>
    <row r="241" spans="1:43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5"/>
      <c r="AI241" s="5"/>
      <c r="AJ241" s="5"/>
      <c r="AK241" s="5"/>
      <c r="AL241" s="5"/>
      <c r="AM241" s="5"/>
      <c r="AN241" s="5"/>
      <c r="AO241" s="5"/>
      <c r="AP241" s="5"/>
      <c r="AQ241" s="5"/>
    </row>
    <row r="242" spans="1:43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5"/>
      <c r="AI242" s="5"/>
      <c r="AJ242" s="5"/>
      <c r="AK242" s="5"/>
      <c r="AL242" s="5"/>
      <c r="AM242" s="5"/>
      <c r="AN242" s="5"/>
      <c r="AO242" s="5"/>
      <c r="AP242" s="5"/>
      <c r="AQ242" s="5"/>
    </row>
    <row r="243" spans="1:43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5"/>
      <c r="AI243" s="5"/>
      <c r="AJ243" s="5"/>
      <c r="AK243" s="5"/>
      <c r="AL243" s="5"/>
      <c r="AM243" s="5"/>
      <c r="AN243" s="5"/>
      <c r="AO243" s="5"/>
      <c r="AP243" s="5"/>
      <c r="AQ243" s="5"/>
    </row>
    <row r="244" spans="1:43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5"/>
      <c r="AI244" s="5"/>
      <c r="AJ244" s="5"/>
      <c r="AK244" s="5"/>
      <c r="AL244" s="5"/>
      <c r="AM244" s="5"/>
      <c r="AN244" s="5"/>
      <c r="AO244" s="5"/>
      <c r="AP244" s="5"/>
      <c r="AQ244" s="5"/>
    </row>
    <row r="245" spans="1:43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5"/>
      <c r="AI245" s="5"/>
      <c r="AJ245" s="5"/>
      <c r="AK245" s="5"/>
      <c r="AL245" s="5"/>
      <c r="AM245" s="5"/>
      <c r="AN245" s="5"/>
      <c r="AO245" s="5"/>
      <c r="AP245" s="5"/>
      <c r="AQ245" s="5"/>
    </row>
    <row r="246" spans="1:43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5"/>
      <c r="AI246" s="5"/>
      <c r="AJ246" s="5"/>
      <c r="AK246" s="5"/>
      <c r="AL246" s="5"/>
      <c r="AM246" s="5"/>
      <c r="AN246" s="5"/>
      <c r="AO246" s="5"/>
      <c r="AP246" s="5"/>
      <c r="AQ246" s="5"/>
    </row>
    <row r="247" spans="1:43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5"/>
      <c r="AI247" s="5"/>
      <c r="AJ247" s="5"/>
      <c r="AK247" s="5"/>
      <c r="AL247" s="5"/>
      <c r="AM247" s="5"/>
      <c r="AN247" s="5"/>
      <c r="AO247" s="5"/>
      <c r="AP247" s="5"/>
      <c r="AQ247" s="5"/>
    </row>
    <row r="248" spans="1:43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5"/>
      <c r="AI248" s="5"/>
      <c r="AJ248" s="5"/>
      <c r="AK248" s="5"/>
      <c r="AL248" s="5"/>
      <c r="AM248" s="5"/>
      <c r="AN248" s="5"/>
      <c r="AO248" s="5"/>
      <c r="AP248" s="5"/>
      <c r="AQ248" s="5"/>
    </row>
    <row r="249" spans="1:43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5"/>
      <c r="AI249" s="5"/>
      <c r="AJ249" s="5"/>
      <c r="AK249" s="5"/>
      <c r="AL249" s="5"/>
      <c r="AM249" s="5"/>
      <c r="AN249" s="5"/>
      <c r="AO249" s="5"/>
      <c r="AP249" s="5"/>
      <c r="AQ249" s="5"/>
    </row>
    <row r="250" spans="1:43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5"/>
      <c r="AI250" s="5"/>
      <c r="AJ250" s="5"/>
      <c r="AK250" s="5"/>
      <c r="AL250" s="5"/>
      <c r="AM250" s="5"/>
      <c r="AN250" s="5"/>
      <c r="AO250" s="5"/>
      <c r="AP250" s="5"/>
      <c r="AQ250" s="5"/>
    </row>
    <row r="251" spans="1:43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5"/>
      <c r="AI251" s="5"/>
      <c r="AJ251" s="5"/>
      <c r="AK251" s="5"/>
      <c r="AL251" s="5"/>
      <c r="AM251" s="5"/>
      <c r="AN251" s="5"/>
      <c r="AO251" s="5"/>
      <c r="AP251" s="5"/>
      <c r="AQ251" s="5"/>
    </row>
    <row r="252" spans="1:43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5"/>
      <c r="AI252" s="5"/>
      <c r="AJ252" s="5"/>
      <c r="AK252" s="5"/>
      <c r="AL252" s="5"/>
      <c r="AM252" s="5"/>
      <c r="AN252" s="5"/>
      <c r="AO252" s="5"/>
      <c r="AP252" s="5"/>
      <c r="AQ252" s="5"/>
    </row>
    <row r="253" spans="1:43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5"/>
      <c r="AI253" s="5"/>
      <c r="AJ253" s="5"/>
      <c r="AK253" s="5"/>
      <c r="AL253" s="5"/>
      <c r="AM253" s="5"/>
      <c r="AN253" s="5"/>
      <c r="AO253" s="5"/>
      <c r="AP253" s="5"/>
      <c r="AQ253" s="5"/>
    </row>
    <row r="254" spans="1:43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5"/>
      <c r="AI254" s="5"/>
      <c r="AJ254" s="5"/>
      <c r="AK254" s="5"/>
      <c r="AL254" s="5"/>
      <c r="AM254" s="5"/>
      <c r="AN254" s="5"/>
      <c r="AO254" s="5"/>
      <c r="AP254" s="5"/>
      <c r="AQ254" s="5"/>
    </row>
    <row r="255" spans="1:43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5"/>
      <c r="AI255" s="5"/>
      <c r="AJ255" s="5"/>
      <c r="AK255" s="5"/>
      <c r="AL255" s="5"/>
      <c r="AM255" s="5"/>
      <c r="AN255" s="5"/>
      <c r="AO255" s="5"/>
      <c r="AP255" s="5"/>
      <c r="AQ255" s="5"/>
    </row>
    <row r="256" spans="1:43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5"/>
      <c r="AI256" s="5"/>
      <c r="AJ256" s="5"/>
      <c r="AK256" s="5"/>
      <c r="AL256" s="5"/>
      <c r="AM256" s="5"/>
      <c r="AN256" s="5"/>
      <c r="AO256" s="5"/>
      <c r="AP256" s="5"/>
      <c r="AQ256" s="5"/>
    </row>
    <row r="257" spans="1:43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5"/>
      <c r="AI257" s="5"/>
      <c r="AJ257" s="5"/>
      <c r="AK257" s="5"/>
      <c r="AL257" s="5"/>
      <c r="AM257" s="5"/>
      <c r="AN257" s="5"/>
      <c r="AO257" s="5"/>
      <c r="AP257" s="5"/>
      <c r="AQ257" s="5"/>
    </row>
    <row r="258" spans="1:43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5"/>
      <c r="AI258" s="5"/>
      <c r="AJ258" s="5"/>
      <c r="AK258" s="5"/>
      <c r="AL258" s="5"/>
      <c r="AM258" s="5"/>
      <c r="AN258" s="5"/>
      <c r="AO258" s="5"/>
      <c r="AP258" s="5"/>
      <c r="AQ258" s="5"/>
    </row>
    <row r="259" spans="1:43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5"/>
      <c r="AI259" s="5"/>
      <c r="AJ259" s="5"/>
      <c r="AK259" s="5"/>
      <c r="AL259" s="5"/>
      <c r="AM259" s="5"/>
      <c r="AN259" s="5"/>
      <c r="AO259" s="5"/>
      <c r="AP259" s="5"/>
      <c r="AQ259" s="5"/>
    </row>
    <row r="260" spans="1:43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5"/>
      <c r="AI260" s="5"/>
      <c r="AJ260" s="5"/>
      <c r="AK260" s="5"/>
      <c r="AL260" s="5"/>
      <c r="AM260" s="5"/>
      <c r="AN260" s="5"/>
      <c r="AO260" s="5"/>
      <c r="AP260" s="5"/>
      <c r="AQ260" s="5"/>
    </row>
    <row r="261" spans="1:43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5"/>
      <c r="AI261" s="5"/>
      <c r="AJ261" s="5"/>
      <c r="AK261" s="5"/>
      <c r="AL261" s="5"/>
      <c r="AM261" s="5"/>
      <c r="AN261" s="5"/>
      <c r="AO261" s="5"/>
      <c r="AP261" s="5"/>
      <c r="AQ261" s="5"/>
    </row>
    <row r="262" spans="1:43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5"/>
      <c r="AI262" s="5"/>
      <c r="AJ262" s="5"/>
      <c r="AK262" s="5"/>
      <c r="AL262" s="5"/>
      <c r="AM262" s="5"/>
      <c r="AN262" s="5"/>
      <c r="AO262" s="5"/>
      <c r="AP262" s="5"/>
      <c r="AQ262" s="5"/>
    </row>
    <row r="263" spans="1:43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5"/>
      <c r="AI263" s="5"/>
      <c r="AJ263" s="5"/>
      <c r="AK263" s="5"/>
      <c r="AL263" s="5"/>
      <c r="AM263" s="5"/>
      <c r="AN263" s="5"/>
      <c r="AO263" s="5"/>
      <c r="AP263" s="5"/>
      <c r="AQ263" s="5"/>
    </row>
    <row r="264" spans="1:43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5"/>
      <c r="AI264" s="5"/>
      <c r="AJ264" s="5"/>
      <c r="AK264" s="5"/>
      <c r="AL264" s="5"/>
      <c r="AM264" s="5"/>
      <c r="AN264" s="5"/>
      <c r="AO264" s="5"/>
      <c r="AP264" s="5"/>
      <c r="AQ264" s="5"/>
    </row>
    <row r="265" spans="1:43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5"/>
      <c r="AI265" s="5"/>
      <c r="AJ265" s="5"/>
      <c r="AK265" s="5"/>
      <c r="AL265" s="5"/>
      <c r="AM265" s="5"/>
      <c r="AN265" s="5"/>
      <c r="AO265" s="5"/>
      <c r="AP265" s="5"/>
      <c r="AQ265" s="5"/>
    </row>
    <row r="266" spans="1:43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5"/>
      <c r="AI266" s="5"/>
      <c r="AJ266" s="5"/>
      <c r="AK266" s="5"/>
      <c r="AL266" s="5"/>
      <c r="AM266" s="5"/>
      <c r="AN266" s="5"/>
      <c r="AO266" s="5"/>
      <c r="AP266" s="5"/>
      <c r="AQ266" s="5"/>
    </row>
    <row r="267" spans="1:43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5"/>
      <c r="AI267" s="5"/>
      <c r="AJ267" s="5"/>
      <c r="AK267" s="5"/>
      <c r="AL267" s="5"/>
      <c r="AM267" s="5"/>
      <c r="AN267" s="5"/>
      <c r="AO267" s="5"/>
      <c r="AP267" s="5"/>
      <c r="AQ267" s="5"/>
    </row>
    <row r="268" spans="1:43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5"/>
      <c r="AI268" s="5"/>
      <c r="AJ268" s="5"/>
      <c r="AK268" s="5"/>
      <c r="AL268" s="5"/>
      <c r="AM268" s="5"/>
      <c r="AN268" s="5"/>
      <c r="AO268" s="5"/>
      <c r="AP268" s="5"/>
      <c r="AQ268" s="5"/>
    </row>
    <row r="269" spans="1:43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5"/>
      <c r="AI269" s="5"/>
      <c r="AJ269" s="5"/>
      <c r="AK269" s="5"/>
      <c r="AL269" s="5"/>
      <c r="AM269" s="5"/>
      <c r="AN269" s="5"/>
      <c r="AO269" s="5"/>
      <c r="AP269" s="5"/>
      <c r="AQ269" s="5"/>
    </row>
    <row r="270" spans="1:43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5"/>
      <c r="AI270" s="5"/>
      <c r="AJ270" s="5"/>
      <c r="AK270" s="5"/>
      <c r="AL270" s="5"/>
      <c r="AM270" s="5"/>
      <c r="AN270" s="5"/>
      <c r="AO270" s="5"/>
      <c r="AP270" s="5"/>
      <c r="AQ270" s="5"/>
    </row>
    <row r="271" spans="1:43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5"/>
      <c r="AI271" s="5"/>
      <c r="AJ271" s="5"/>
      <c r="AK271" s="5"/>
      <c r="AL271" s="5"/>
      <c r="AM271" s="5"/>
      <c r="AN271" s="5"/>
      <c r="AO271" s="5"/>
      <c r="AP271" s="5"/>
      <c r="AQ271" s="5"/>
    </row>
    <row r="272" spans="1:43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5"/>
      <c r="AI272" s="5"/>
      <c r="AJ272" s="5"/>
      <c r="AK272" s="5"/>
      <c r="AL272" s="5"/>
      <c r="AM272" s="5"/>
      <c r="AN272" s="5"/>
      <c r="AO272" s="5"/>
      <c r="AP272" s="5"/>
      <c r="AQ272" s="5"/>
    </row>
    <row r="273" spans="1:43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5"/>
      <c r="AI273" s="5"/>
      <c r="AJ273" s="5"/>
      <c r="AK273" s="5"/>
      <c r="AL273" s="5"/>
      <c r="AM273" s="5"/>
      <c r="AN273" s="5"/>
      <c r="AO273" s="5"/>
      <c r="AP273" s="5"/>
      <c r="AQ273" s="5"/>
    </row>
    <row r="274" spans="1:43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5"/>
      <c r="AI274" s="5"/>
      <c r="AJ274" s="5"/>
      <c r="AK274" s="5"/>
      <c r="AL274" s="5"/>
      <c r="AM274" s="5"/>
      <c r="AN274" s="5"/>
      <c r="AO274" s="5"/>
      <c r="AP274" s="5"/>
      <c r="AQ274" s="5"/>
    </row>
    <row r="275" spans="1:43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5"/>
      <c r="AI275" s="5"/>
      <c r="AJ275" s="5"/>
      <c r="AK275" s="5"/>
      <c r="AL275" s="5"/>
      <c r="AM275" s="5"/>
      <c r="AN275" s="5"/>
      <c r="AO275" s="5"/>
      <c r="AP275" s="5"/>
      <c r="AQ275" s="5"/>
    </row>
    <row r="276" spans="1:43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5"/>
      <c r="AI276" s="5"/>
      <c r="AJ276" s="5"/>
      <c r="AK276" s="5"/>
      <c r="AL276" s="5"/>
      <c r="AM276" s="5"/>
      <c r="AN276" s="5"/>
      <c r="AO276" s="5"/>
      <c r="AP276" s="5"/>
      <c r="AQ276" s="5"/>
    </row>
    <row r="277" spans="1:43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5"/>
      <c r="AI277" s="5"/>
      <c r="AJ277" s="5"/>
      <c r="AK277" s="5"/>
      <c r="AL277" s="5"/>
      <c r="AM277" s="5"/>
      <c r="AN277" s="5"/>
      <c r="AO277" s="5"/>
      <c r="AP277" s="5"/>
      <c r="AQ277" s="5"/>
    </row>
    <row r="278" spans="1:43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5"/>
      <c r="AI278" s="5"/>
      <c r="AJ278" s="5"/>
      <c r="AK278" s="5"/>
      <c r="AL278" s="5"/>
      <c r="AM278" s="5"/>
      <c r="AN278" s="5"/>
      <c r="AO278" s="5"/>
      <c r="AP278" s="5"/>
      <c r="AQ278" s="5"/>
    </row>
    <row r="279" spans="1:43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5"/>
      <c r="AI279" s="5"/>
      <c r="AJ279" s="5"/>
      <c r="AK279" s="5"/>
      <c r="AL279" s="5"/>
      <c r="AM279" s="5"/>
      <c r="AN279" s="5"/>
      <c r="AO279" s="5"/>
      <c r="AP279" s="5"/>
      <c r="AQ279" s="5"/>
    </row>
    <row r="280" spans="1:43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5"/>
      <c r="AI280" s="5"/>
      <c r="AJ280" s="5"/>
      <c r="AK280" s="5"/>
      <c r="AL280" s="5"/>
      <c r="AM280" s="5"/>
      <c r="AN280" s="5"/>
      <c r="AO280" s="5"/>
      <c r="AP280" s="5"/>
      <c r="AQ280" s="5"/>
    </row>
    <row r="281" spans="1:43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5"/>
      <c r="AI281" s="5"/>
      <c r="AJ281" s="5"/>
      <c r="AK281" s="5"/>
      <c r="AL281" s="5"/>
      <c r="AM281" s="5"/>
      <c r="AN281" s="5"/>
      <c r="AO281" s="5"/>
      <c r="AP281" s="5"/>
      <c r="AQ281" s="5"/>
    </row>
    <row r="282" spans="1:43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5"/>
      <c r="AI282" s="5"/>
      <c r="AJ282" s="5"/>
      <c r="AK282" s="5"/>
      <c r="AL282" s="5"/>
      <c r="AM282" s="5"/>
      <c r="AN282" s="5"/>
      <c r="AO282" s="5"/>
      <c r="AP282" s="5"/>
      <c r="AQ282" s="5"/>
    </row>
    <row r="283" spans="1:43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5"/>
      <c r="AI283" s="5"/>
      <c r="AJ283" s="5"/>
      <c r="AK283" s="5"/>
      <c r="AL283" s="5"/>
      <c r="AM283" s="5"/>
      <c r="AN283" s="5"/>
      <c r="AO283" s="5"/>
      <c r="AP283" s="5"/>
      <c r="AQ283" s="5"/>
    </row>
    <row r="284" spans="1:43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5"/>
      <c r="AI284" s="5"/>
      <c r="AJ284" s="5"/>
      <c r="AK284" s="5"/>
      <c r="AL284" s="5"/>
      <c r="AM284" s="5"/>
      <c r="AN284" s="5"/>
      <c r="AO284" s="5"/>
      <c r="AP284" s="5"/>
      <c r="AQ284" s="5"/>
    </row>
    <row r="285" spans="1:43" ht="15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</row>
    <row r="286" spans="1:43" ht="15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</row>
    <row r="287" spans="1:43" ht="15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</row>
    <row r="288" spans="1:43" ht="15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</row>
    <row r="289" spans="1:43" ht="15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</row>
    <row r="290" spans="1:43" ht="15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</row>
    <row r="291" spans="1:43" ht="15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</row>
    <row r="292" spans="1:43" ht="15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</row>
    <row r="293" spans="1:43" ht="15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</row>
    <row r="294" spans="1:43" ht="15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</row>
    <row r="295" spans="1:43" ht="15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</row>
    <row r="296" spans="1:43" ht="15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</row>
    <row r="297" spans="1:43" ht="15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</row>
    <row r="298" spans="1:43" ht="15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</row>
    <row r="299" spans="1:43" ht="15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</row>
    <row r="300" spans="1:43" ht="15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</row>
    <row r="301" spans="1:43" ht="15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</row>
    <row r="302" spans="1:43" ht="15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</row>
    <row r="303" spans="1:43" ht="15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</row>
    <row r="304" spans="1:43" ht="15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</row>
    <row r="305" spans="1:43" ht="15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</row>
    <row r="306" spans="1:43" ht="15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</row>
    <row r="307" spans="1:43" ht="15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</row>
    <row r="308" spans="1:43" ht="15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</row>
    <row r="309" spans="1:43" ht="15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</row>
    <row r="310" spans="1:43" ht="15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</row>
    <row r="311" spans="1:43" ht="15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</row>
    <row r="312" spans="1:43" ht="15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</row>
    <row r="313" spans="1:43" ht="15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</row>
    <row r="314" spans="1:43" ht="15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</row>
    <row r="315" spans="1:43" ht="15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</row>
    <row r="316" spans="1:43" ht="15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</row>
    <row r="317" spans="1:43" ht="15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</row>
    <row r="318" spans="1:43" ht="15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</row>
    <row r="319" spans="1:43" ht="15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</row>
    <row r="320" spans="1:43" ht="15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</row>
    <row r="321" spans="1:43" ht="15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</row>
    <row r="322" spans="1:43" ht="15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</row>
    <row r="323" spans="1:43" ht="15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</row>
    <row r="324" spans="1:43" ht="15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</row>
    <row r="325" spans="1:43" ht="15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</row>
    <row r="326" spans="1:43" ht="15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</row>
    <row r="327" spans="1:43" ht="15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</row>
    <row r="328" spans="1:43" ht="15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</row>
    <row r="329" spans="1:43" ht="15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</row>
    <row r="330" spans="1:43" ht="15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</row>
    <row r="331" spans="1:43" ht="15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</row>
    <row r="332" spans="1:43" ht="15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</row>
    <row r="333" spans="1:43" ht="15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</row>
    <row r="334" spans="1:43" ht="15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</row>
    <row r="335" spans="1:43" ht="15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</row>
    <row r="336" spans="1:43" ht="15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</row>
    <row r="337" spans="1:43" ht="15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</row>
    <row r="338" spans="1:43" ht="15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</row>
    <row r="339" spans="1:43" ht="15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</row>
    <row r="340" spans="1:43" ht="15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</row>
    <row r="341" spans="1:43" ht="15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</row>
    <row r="342" spans="1:43" ht="15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</row>
    <row r="343" spans="1:43" ht="15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</row>
    <row r="344" spans="1:43" ht="15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</row>
    <row r="345" spans="1:43" ht="15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</row>
    <row r="346" spans="1:43" ht="15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</row>
    <row r="347" spans="1:43" ht="15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</row>
    <row r="348" spans="1:43" ht="15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</row>
    <row r="349" spans="1:43" ht="15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</row>
    <row r="350" spans="1:43" ht="15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</row>
    <row r="351" spans="1:43" ht="15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</row>
    <row r="352" spans="1:43" ht="15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</row>
    <row r="353" spans="1:43" ht="15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</row>
    <row r="354" spans="1:43" ht="15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</row>
    <row r="355" spans="1:43" ht="15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</row>
    <row r="356" spans="1:43" ht="15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</row>
    <row r="357" spans="1:43" ht="15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</row>
    <row r="358" spans="1:43" ht="15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</row>
    <row r="359" spans="1:43" ht="15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</row>
    <row r="360" spans="1:43" ht="15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</row>
    <row r="361" spans="1:43" ht="15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</row>
    <row r="362" spans="1:43" ht="15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</row>
    <row r="363" spans="1:43" ht="15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</row>
    <row r="364" spans="1:43" ht="15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</row>
    <row r="365" spans="1:43" ht="15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</row>
    <row r="366" spans="1:43" ht="15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</row>
    <row r="367" spans="1:43" ht="15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</row>
    <row r="368" spans="1:43" ht="15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</row>
    <row r="369" spans="1:43" ht="15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</row>
    <row r="370" spans="1:43" ht="15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</row>
    <row r="371" spans="1:43" ht="15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</row>
    <row r="372" spans="1:43" ht="15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</row>
    <row r="373" spans="1:43" ht="15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</row>
    <row r="374" spans="1:43" ht="15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</row>
    <row r="375" spans="1:43" ht="15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</row>
    <row r="376" spans="1:43" ht="15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</row>
    <row r="377" spans="1:43" ht="15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</row>
    <row r="378" spans="1:43" ht="15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</row>
    <row r="379" spans="1:43" ht="15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</row>
    <row r="380" spans="1:43" ht="15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</row>
    <row r="381" spans="1:43" ht="15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</row>
    <row r="382" spans="1:43" ht="15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</row>
    <row r="383" spans="1:43" ht="15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</row>
    <row r="384" spans="1:43" ht="15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</row>
    <row r="385" spans="1:43" ht="15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</row>
    <row r="386" spans="1:43" ht="15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</row>
    <row r="387" spans="1:43" ht="15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</row>
    <row r="388" spans="1:43" ht="15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</row>
    <row r="389" spans="1:43" ht="15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</row>
    <row r="390" spans="1:43" ht="15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</row>
    <row r="391" spans="1:43" ht="15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</row>
    <row r="392" spans="1:43" ht="15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</row>
    <row r="393" spans="1:43" ht="15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</row>
    <row r="394" spans="1:43" ht="15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</row>
    <row r="395" spans="1:43" ht="15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</row>
    <row r="396" spans="1:43" ht="15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</row>
    <row r="397" spans="1:43" ht="15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</row>
    <row r="398" spans="1:43" ht="15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</row>
    <row r="399" spans="1:43" ht="15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</row>
    <row r="400" spans="1:43" ht="15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</row>
    <row r="401" spans="1:43" ht="15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</row>
    <row r="402" spans="1:43" ht="15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</row>
    <row r="403" spans="1:43" ht="15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</row>
    <row r="404" spans="1:43" ht="15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</row>
    <row r="405" spans="1:43" ht="15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</row>
    <row r="406" spans="1:43" ht="15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</row>
    <row r="407" spans="1:43" ht="15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</row>
    <row r="408" spans="1:43" ht="15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</row>
    <row r="409" spans="1:43" ht="15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</row>
    <row r="410" spans="1:43" ht="15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</row>
    <row r="411" spans="1:43" ht="15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</row>
    <row r="412" spans="1:43" ht="15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</row>
    <row r="413" spans="1:43" ht="15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</row>
    <row r="414" spans="1:43" ht="15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</row>
    <row r="415" spans="1:43" ht="15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</row>
    <row r="416" spans="1:43" ht="15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</row>
    <row r="417" spans="1:43" ht="15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</row>
    <row r="418" spans="1:43" ht="15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</row>
    <row r="419" spans="1:43" ht="15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</row>
    <row r="420" spans="1:43" ht="15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</row>
    <row r="421" spans="1:43" ht="15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</row>
    <row r="422" spans="1:43" ht="15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</row>
    <row r="423" spans="1:43" ht="15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</row>
    <row r="424" spans="1:43" ht="15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</row>
    <row r="425" spans="1:43" ht="15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</row>
    <row r="426" spans="1:43" ht="15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</row>
    <row r="427" spans="1:43" ht="15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</row>
    <row r="428" spans="1:43" ht="15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</row>
    <row r="429" spans="1:43" ht="15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</row>
    <row r="430" spans="1:43" ht="15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</row>
    <row r="431" spans="1:43" ht="15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</row>
    <row r="432" spans="1:43" ht="15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</row>
    <row r="433" spans="1:43" ht="15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</row>
    <row r="434" spans="1:43" ht="15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</row>
    <row r="435" spans="1:43" ht="15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</row>
    <row r="436" spans="1:43" ht="15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</row>
    <row r="437" spans="1:43" ht="15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</row>
    <row r="438" spans="1:43" ht="15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</row>
    <row r="439" spans="1:43" ht="15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</row>
    <row r="440" spans="1:43" ht="15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</row>
    <row r="441" spans="1:43" ht="15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</row>
    <row r="442" spans="1:43" ht="15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</row>
    <row r="443" spans="1:43" ht="15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</row>
    <row r="444" spans="1:43" ht="15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</row>
    <row r="445" spans="1:43" ht="15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</row>
    <row r="446" spans="1:43" ht="15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</row>
    <row r="447" spans="1:43" ht="15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</row>
    <row r="448" spans="1:43" ht="15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</row>
    <row r="449" spans="1:43" ht="15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</row>
    <row r="450" spans="1:43" ht="15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</row>
    <row r="451" spans="1:43" ht="15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</row>
    <row r="452" spans="1:43" ht="15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</row>
    <row r="453" spans="1:43" ht="15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</row>
    <row r="454" spans="1:43" ht="15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</row>
    <row r="455" spans="1:43" ht="15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</row>
    <row r="456" spans="1:43" ht="15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</row>
    <row r="457" spans="1:43" ht="15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</row>
    <row r="458" spans="1:43" ht="15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</row>
    <row r="459" spans="1:43" ht="15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</row>
    <row r="460" spans="1:43" ht="15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</row>
    <row r="461" spans="1:43" ht="15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</row>
    <row r="462" spans="1:43" ht="15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</row>
    <row r="463" spans="1:43" ht="15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</row>
    <row r="464" spans="1:43" ht="15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</row>
    <row r="465" spans="1:43" ht="15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</row>
    <row r="466" spans="1:43" ht="15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</row>
    <row r="467" spans="1:43" ht="15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</row>
    <row r="468" spans="1:43" ht="15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</row>
    <row r="469" spans="1:43" ht="15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</row>
    <row r="470" spans="1:43" ht="15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</row>
    <row r="471" spans="1:43" ht="15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</row>
    <row r="472" spans="1:43" ht="15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</row>
    <row r="473" spans="1:43" ht="15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</row>
    <row r="474" spans="1:43" ht="15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</row>
    <row r="475" spans="1:43" ht="15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</row>
    <row r="476" spans="1:43" ht="15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</row>
    <row r="477" spans="1:43" ht="15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</row>
    <row r="478" spans="1:43" ht="15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</row>
    <row r="479" spans="1:43" ht="15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</row>
    <row r="480" spans="1:43" ht="15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</row>
    <row r="481" spans="1:43" ht="15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</row>
    <row r="482" spans="1:43" ht="15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</row>
    <row r="483" spans="1:43" ht="15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</row>
    <row r="484" spans="1:43" ht="15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</row>
    <row r="485" spans="1:43" ht="15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</row>
    <row r="486" spans="1:43" ht="15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</row>
    <row r="487" spans="1:43" ht="15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</row>
    <row r="488" spans="1:43" ht="15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</row>
    <row r="489" spans="1:43" ht="15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</row>
    <row r="490" spans="1:43" ht="15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</row>
    <row r="491" spans="1:43" ht="15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</row>
    <row r="492" spans="1:43" ht="15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</row>
    <row r="493" spans="1:43" ht="15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</row>
    <row r="494" spans="1:43" ht="15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</row>
    <row r="495" spans="1:43" ht="15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</row>
    <row r="496" spans="1:43" ht="15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</row>
    <row r="497" spans="1:43" ht="15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</row>
    <row r="498" spans="1:43" ht="15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</row>
    <row r="499" spans="1:43" ht="15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</row>
    <row r="500" spans="1:43" ht="15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</row>
    <row r="501" spans="1:43" ht="15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</row>
    <row r="502" spans="1:43" ht="15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</row>
    <row r="503" spans="1:43" ht="15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</row>
    <row r="504" spans="1:43" ht="15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</row>
    <row r="505" spans="1:43" ht="15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</row>
    <row r="506" spans="1:43" ht="15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</row>
    <row r="507" spans="1:43" ht="15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</row>
    <row r="508" spans="1:43" ht="15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</row>
    <row r="509" spans="1:43" ht="15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</row>
    <row r="510" spans="1:43" ht="15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</row>
    <row r="511" spans="1:43" ht="15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</row>
    <row r="512" spans="1:43" ht="15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</row>
    <row r="513" spans="1:43" ht="15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</row>
    <row r="514" spans="1:43" ht="15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</row>
    <row r="515" spans="1:43" ht="15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</row>
    <row r="516" spans="1:43" ht="15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</row>
    <row r="517" spans="1:43" ht="15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</row>
    <row r="518" spans="1:43" ht="15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</row>
    <row r="519" spans="1:43" ht="15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</row>
    <row r="520" spans="1:43" ht="15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</row>
    <row r="521" spans="1:43" ht="15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</row>
    <row r="522" spans="1:43" ht="15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</row>
    <row r="523" spans="1:43" ht="15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</row>
    <row r="524" spans="1:43" ht="15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</row>
    <row r="525" spans="1:43" ht="15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</row>
    <row r="526" spans="1:43" ht="15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</row>
    <row r="527" spans="1:43" ht="15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</row>
    <row r="528" spans="1:43" ht="15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</row>
    <row r="529" spans="1:43" ht="15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</row>
    <row r="530" spans="1:43" ht="15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</row>
    <row r="531" spans="1:43" ht="15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</row>
    <row r="532" spans="1:43" ht="15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</row>
    <row r="533" spans="1:43" ht="15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</row>
    <row r="534" spans="1:43" ht="15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</row>
    <row r="535" spans="1:43" ht="15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</row>
    <row r="536" spans="1:43" ht="15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</row>
    <row r="537" spans="1:43" ht="15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</row>
    <row r="538" spans="1:43" ht="15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</row>
    <row r="539" spans="1:43" ht="15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</row>
    <row r="540" spans="1:43" ht="15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</row>
    <row r="541" spans="1:43" ht="15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</row>
    <row r="542" spans="1:43" ht="15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</row>
    <row r="543" spans="1:43" ht="15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</row>
    <row r="544" spans="1:43" ht="15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</row>
    <row r="545" spans="1:43" ht="15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</row>
    <row r="546" spans="1:43" ht="15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</row>
    <row r="547" spans="1:43" ht="15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</row>
    <row r="548" spans="1:43" ht="15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</row>
    <row r="549" spans="1:43" ht="15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</row>
    <row r="550" spans="1:43" ht="15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</row>
    <row r="551" spans="1:43" ht="15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</row>
    <row r="552" spans="1:43" ht="15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</row>
    <row r="553" spans="1:43" ht="15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</row>
    <row r="554" spans="1:43" ht="15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</row>
    <row r="555" spans="1:43" ht="15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</row>
    <row r="556" spans="1:43" ht="15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</row>
    <row r="557" spans="1:43" ht="15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</row>
    <row r="558" spans="1:43" ht="15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</row>
    <row r="559" spans="1:43" ht="15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</row>
    <row r="560" spans="1:43" ht="15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</row>
    <row r="561" spans="1:43" ht="15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</row>
    <row r="562" spans="1:43" ht="15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</row>
    <row r="563" spans="1:43" ht="15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</row>
    <row r="564" spans="1:43" ht="15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</row>
    <row r="565" spans="1:43" ht="15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</row>
    <row r="566" spans="1:43" ht="15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</row>
    <row r="567" spans="1:43" ht="15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</row>
    <row r="568" spans="1:43" ht="15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</row>
    <row r="569" spans="1:43" ht="15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</row>
    <row r="570" spans="1:43" ht="15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</row>
    <row r="571" spans="1:43" ht="15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</row>
    <row r="572" spans="1:43" ht="15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</row>
    <row r="573" spans="1:43" ht="15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</row>
    <row r="574" spans="1:43" ht="15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</row>
    <row r="575" spans="1:43" ht="15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</row>
    <row r="576" spans="1:43" ht="15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</row>
    <row r="577" spans="1:43" ht="15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</row>
    <row r="578" spans="1:43" ht="15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</row>
    <row r="579" spans="1:43" ht="15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</row>
    <row r="580" spans="1:43" ht="15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</row>
    <row r="581" spans="1:43" ht="15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</row>
    <row r="582" spans="1:43" ht="15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</row>
    <row r="583" spans="1:43" ht="15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</row>
    <row r="584" spans="1:43" ht="15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</row>
    <row r="585" spans="1:43" ht="15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</row>
    <row r="586" spans="1:43" ht="15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</row>
    <row r="587" spans="1:43" ht="15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</row>
    <row r="588" spans="1:43" ht="15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</row>
    <row r="589" spans="1:43" ht="15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</row>
    <row r="590" spans="1:43" ht="15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</row>
    <row r="591" spans="1:43" ht="15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</row>
    <row r="592" spans="1:43" ht="15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</row>
    <row r="593" spans="1:43" ht="15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</row>
    <row r="594" spans="1:43" ht="15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</row>
    <row r="595" spans="1:43" ht="15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</row>
    <row r="596" spans="1:43" ht="15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</row>
    <row r="597" spans="1:43" ht="15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</row>
    <row r="598" spans="1:43" ht="15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</row>
    <row r="599" spans="1:43" ht="15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</row>
    <row r="600" spans="1:43" ht="15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</row>
    <row r="601" spans="1:43" ht="15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</row>
    <row r="602" spans="1:43" ht="15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</row>
    <row r="603" spans="1:43" ht="15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</row>
    <row r="604" spans="1:43" ht="15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</row>
    <row r="605" spans="1:43" ht="15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</row>
    <row r="606" spans="1:43" ht="15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</row>
    <row r="607" spans="1:43" ht="15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</row>
    <row r="608" spans="1:43" ht="15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</row>
    <row r="609" spans="1:43" ht="15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</row>
    <row r="610" spans="1:43" ht="15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</row>
    <row r="611" spans="1:43" ht="15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</row>
    <row r="612" spans="1:43" ht="15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</row>
    <row r="613" spans="1:43" ht="15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</row>
    <row r="614" spans="1:43" ht="15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</row>
    <row r="615" spans="1:43" ht="15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</row>
    <row r="616" spans="1:43" ht="15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</row>
    <row r="617" spans="1:43" ht="15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</row>
    <row r="618" spans="1:43" ht="15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</row>
    <row r="619" spans="1:43" ht="15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</row>
    <row r="620" spans="1:43" ht="15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</row>
    <row r="621" spans="1:43" ht="15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</row>
    <row r="622" spans="1:43" ht="15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</row>
    <row r="623" spans="1:43" ht="15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</row>
    <row r="624" spans="1:43" ht="15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</row>
    <row r="625" spans="1:43" ht="15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</row>
    <row r="626" spans="1:43" ht="15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</row>
    <row r="627" spans="1:43" ht="15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</row>
    <row r="628" spans="1:43" ht="15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</row>
    <row r="629" spans="1:43" ht="15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</row>
    <row r="630" spans="1:43" ht="15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</row>
    <row r="631" spans="1:43" ht="15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</row>
    <row r="632" spans="1:43" ht="15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</row>
    <row r="633" spans="1:43" ht="15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</row>
    <row r="634" spans="1:43" ht="15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</row>
    <row r="635" spans="1:43" ht="15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</row>
    <row r="636" spans="1:43" ht="15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</row>
    <row r="637" spans="1:43" ht="15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</row>
    <row r="638" spans="1:43" ht="15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</row>
    <row r="639" spans="1:43" ht="15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</row>
    <row r="640" spans="1:43" ht="15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</row>
    <row r="641" spans="1:43" ht="15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</row>
    <row r="642" spans="1:43" ht="15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</row>
    <row r="643" spans="1:43" ht="15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</row>
    <row r="644" spans="1:43" ht="15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</row>
    <row r="645" spans="1:43" ht="15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</row>
    <row r="646" spans="1:43" ht="15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</row>
    <row r="647" spans="1:43" ht="15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</row>
    <row r="648" spans="1:43" ht="15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</row>
    <row r="649" spans="1:43" ht="15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</row>
    <row r="650" spans="1:43" ht="15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</row>
    <row r="651" spans="1:43" ht="15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</row>
    <row r="652" spans="1:43" ht="15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</row>
    <row r="653" spans="1:43" ht="15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</row>
    <row r="654" spans="1:43" ht="15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</row>
    <row r="655" spans="1:43" ht="15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</row>
    <row r="656" spans="1:43" ht="15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</row>
    <row r="657" spans="1:43" ht="15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</row>
    <row r="658" spans="1:43" ht="15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</row>
    <row r="659" spans="1:43" ht="15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</row>
    <row r="660" spans="1:43" ht="15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</row>
    <row r="661" spans="1:43" ht="15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</row>
    <row r="662" spans="1:43" ht="15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</row>
    <row r="663" spans="1:43" ht="15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</row>
    <row r="664" spans="1:43" ht="15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</row>
    <row r="665" spans="1:43" ht="15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</row>
    <row r="666" spans="1:43" ht="15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</row>
    <row r="667" spans="1:43" ht="15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</row>
    <row r="668" spans="1:43" ht="15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</row>
    <row r="669" spans="1:43" ht="15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</row>
    <row r="670" spans="1:43" ht="15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</row>
    <row r="671" spans="1:43" ht="15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</row>
    <row r="672" spans="1:43" ht="15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</row>
    <row r="673" spans="1:43" ht="15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</row>
    <row r="674" spans="1:43" ht="15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</row>
    <row r="675" spans="1:43" ht="15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</row>
    <row r="676" spans="1:43" ht="15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</row>
    <row r="677" spans="1:43" ht="15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</row>
    <row r="678" spans="1:43" ht="15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</row>
    <row r="679" spans="1:43" ht="15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</row>
    <row r="680" spans="1:43" ht="15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</row>
    <row r="681" spans="1:43" ht="15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</row>
    <row r="682" spans="1:43" ht="15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</row>
    <row r="683" spans="1:43" ht="15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</row>
    <row r="684" spans="1:43" ht="15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</row>
    <row r="685" spans="1:43" ht="15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</row>
    <row r="686" spans="1:43" ht="15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</row>
    <row r="687" spans="1:43" ht="15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</row>
    <row r="688" spans="1:43" ht="15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</row>
    <row r="689" spans="1:43" ht="15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</row>
    <row r="690" spans="1:43" ht="15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</row>
    <row r="691" spans="1:43" ht="15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</row>
    <row r="692" spans="1:43" ht="15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</row>
    <row r="693" spans="1:43" ht="15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</row>
    <row r="694" spans="1:43" ht="15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</row>
    <row r="695" spans="1:43" ht="15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</row>
    <row r="696" spans="1:43" ht="15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</row>
    <row r="697" spans="1:43" ht="15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</row>
    <row r="698" spans="1:43" ht="15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</row>
    <row r="699" spans="1:43" ht="15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</row>
    <row r="700" spans="1:43" ht="15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</row>
    <row r="701" spans="1:43" ht="15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</row>
    <row r="702" spans="1:43" ht="15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</row>
    <row r="703" spans="1:43" ht="15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</row>
    <row r="704" spans="1:43" ht="15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</row>
    <row r="705" spans="1:43" ht="15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</row>
    <row r="706" spans="1:43" ht="15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</row>
    <row r="707" spans="1:43" ht="15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</row>
    <row r="708" spans="1:43" ht="15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</row>
    <row r="709" spans="1:43" ht="15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</row>
    <row r="710" spans="1:43" ht="15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</row>
    <row r="711" spans="1:43" ht="15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</row>
    <row r="712" spans="1:43" ht="15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</row>
    <row r="713" spans="1:43" ht="15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</row>
    <row r="714" spans="1:43" ht="15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</row>
    <row r="715" spans="1:43" ht="15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</row>
    <row r="716" spans="1:43" ht="15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</row>
    <row r="717" spans="1:43" ht="15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</row>
    <row r="718" spans="1:43" ht="15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</row>
    <row r="719" spans="1:43" ht="15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</row>
    <row r="720" spans="1:43" ht="15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</row>
    <row r="721" spans="1:43" ht="15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</row>
    <row r="722" spans="1:43" ht="15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</row>
    <row r="723" spans="1:43" ht="15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</row>
    <row r="724" spans="1:43" ht="15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</row>
    <row r="725" spans="1:43" ht="15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</row>
    <row r="726" spans="1:43" ht="15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</row>
    <row r="727" spans="1:43" ht="15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</row>
    <row r="728" spans="1:43" ht="15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</row>
    <row r="729" spans="1:43" ht="15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</row>
    <row r="730" spans="1:43" ht="15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</row>
    <row r="731" spans="1:43" ht="15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</row>
    <row r="732" spans="1:43" ht="15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</row>
    <row r="733" spans="1:43" ht="15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</row>
    <row r="734" spans="1:43" ht="15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</row>
    <row r="735" spans="1:43" ht="15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</row>
    <row r="736" spans="1:43" ht="15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</row>
    <row r="737" spans="1:43" ht="15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</row>
    <row r="738" spans="1:43" ht="15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</row>
    <row r="739" spans="1:43" ht="15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</row>
    <row r="740" spans="1:43" ht="15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</row>
    <row r="741" spans="1:43" ht="15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</row>
    <row r="742" spans="1:43" ht="15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</row>
    <row r="743" spans="1:43" ht="15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</row>
    <row r="744" spans="1:43" ht="15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</row>
    <row r="745" spans="1:43" ht="15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</row>
    <row r="746" spans="1:43" ht="15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</row>
    <row r="747" spans="1:43" ht="15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</row>
    <row r="748" spans="1:43" ht="15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</row>
    <row r="749" spans="1:43" ht="15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</row>
    <row r="750" spans="1:43" ht="15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</row>
    <row r="751" spans="1:43" ht="15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</row>
    <row r="752" spans="1:43" ht="15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</row>
    <row r="753" spans="1:43" ht="15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</row>
    <row r="754" spans="1:43" ht="15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</row>
    <row r="755" spans="1:43" ht="15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</row>
    <row r="756" spans="1:43" ht="15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</row>
    <row r="757" spans="1:43" ht="15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</row>
    <row r="758" spans="1:43" ht="15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</row>
    <row r="759" spans="1:43" ht="15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</row>
    <row r="760" spans="1:43" ht="15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</row>
    <row r="761" spans="1:43" ht="15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</row>
    <row r="762" spans="1:43" ht="15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</row>
    <row r="763" spans="1:43" ht="15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</row>
    <row r="764" spans="1:43" ht="15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</row>
    <row r="765" spans="1:43" ht="15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</row>
    <row r="766" spans="1:43" ht="15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</row>
    <row r="767" spans="1:43" ht="15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</row>
    <row r="768" spans="1:43" ht="15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</row>
    <row r="769" spans="1:43" ht="15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</row>
    <row r="770" spans="1:43" ht="15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</row>
    <row r="771" spans="1:43" ht="15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</row>
    <row r="772" spans="1:43" ht="15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</row>
    <row r="773" spans="1:43" ht="15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</row>
    <row r="774" spans="1:43" ht="15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</row>
    <row r="775" spans="1:43" ht="15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</row>
    <row r="776" spans="1:43" ht="15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</row>
    <row r="777" spans="1:43" ht="15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</row>
    <row r="778" spans="1:43" ht="15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</row>
    <row r="779" spans="1:43" ht="15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</row>
    <row r="780" spans="1:43" ht="15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</row>
    <row r="781" spans="1:43" ht="15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</row>
    <row r="782" spans="1:43" ht="15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</row>
    <row r="783" spans="1:43" ht="15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</row>
    <row r="784" spans="1:43" ht="15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</row>
    <row r="785" spans="1:43" ht="15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</row>
    <row r="786" spans="1:43" ht="15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</row>
    <row r="787" spans="1:43" ht="15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</row>
    <row r="788" spans="1:43" ht="15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</row>
    <row r="789" spans="1:43" ht="15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</row>
    <row r="790" spans="1:43" ht="15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</row>
    <row r="791" spans="1:43" ht="15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</row>
    <row r="792" spans="1:43" ht="15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</row>
    <row r="793" spans="1:43" ht="15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</row>
    <row r="794" spans="1:43" ht="15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</row>
    <row r="795" spans="1:43" ht="15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</row>
    <row r="796" spans="1:43" ht="15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</row>
    <row r="797" spans="1:43" ht="15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</row>
    <row r="798" spans="1:43" ht="15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</row>
    <row r="799" spans="1:43" ht="15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</row>
    <row r="800" spans="1:43" ht="15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</row>
    <row r="801" spans="1:43" ht="15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</row>
    <row r="802" spans="1:43" ht="15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</row>
    <row r="803" spans="1:43" ht="15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</row>
    <row r="804" spans="1:43" ht="15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</row>
    <row r="805" spans="1:43" ht="15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</row>
    <row r="806" spans="1:43" ht="15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</row>
    <row r="807" spans="1:43" ht="15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</row>
    <row r="808" spans="1:43" ht="15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</row>
    <row r="809" spans="1:43" ht="15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</row>
    <row r="810" spans="1:43" ht="15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</row>
    <row r="811" spans="1:43" ht="15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</row>
    <row r="812" spans="1:43" ht="15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</row>
    <row r="813" spans="1:43" ht="15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</row>
    <row r="814" spans="1:43" ht="15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</row>
    <row r="815" spans="1:43" ht="15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</row>
    <row r="816" spans="1:43" ht="15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</row>
    <row r="817" spans="1:43" ht="15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</row>
    <row r="818" spans="1:43" ht="15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</row>
    <row r="819" spans="1:43" ht="15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</row>
    <row r="820" spans="1:43" ht="15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</row>
    <row r="821" spans="1:43" ht="15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</row>
    <row r="822" spans="1:43" ht="15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</row>
    <row r="823" spans="1:43" ht="15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</row>
    <row r="824" spans="1:43" ht="15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</row>
    <row r="825" spans="1:43" ht="15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</row>
    <row r="826" spans="1:43" ht="15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</row>
    <row r="827" spans="1:43" ht="15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</row>
    <row r="828" spans="1:43" ht="15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</row>
    <row r="829" spans="1:43" ht="15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</row>
    <row r="830" spans="1:43" ht="15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</row>
    <row r="831" spans="1:43" ht="15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</row>
    <row r="832" spans="1:43" ht="15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</row>
    <row r="833" spans="1:43" ht="15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</row>
    <row r="834" spans="1:43" ht="15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</row>
    <row r="835" spans="1:43" ht="15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</row>
    <row r="836" spans="1:43" ht="15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</row>
    <row r="837" spans="1:43" ht="15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</row>
    <row r="838" spans="1:43" ht="15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</row>
    <row r="839" spans="1:43" ht="15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</row>
    <row r="840" spans="1:43" ht="15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</row>
    <row r="841" spans="1:43" ht="15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</row>
    <row r="842" spans="1:43" ht="15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</row>
    <row r="843" spans="1:43" ht="15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</row>
    <row r="844" spans="1:43" ht="15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</row>
    <row r="845" spans="1:43" ht="15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</row>
    <row r="846" spans="1:43" ht="15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</row>
    <row r="847" spans="1:43" ht="15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</row>
    <row r="848" spans="1:43" ht="15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</row>
    <row r="849" spans="1:43" ht="15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</row>
    <row r="850" spans="1:43" ht="15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</row>
    <row r="851" spans="1:43" ht="15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</row>
    <row r="852" spans="1:43" ht="15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</row>
    <row r="853" spans="1:43" ht="15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</row>
    <row r="854" spans="1:43" ht="15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</row>
    <row r="855" spans="1:43" ht="15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</row>
    <row r="856" spans="1:43" ht="15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</row>
    <row r="857" spans="1:43" ht="15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</row>
    <row r="858" spans="1:43" ht="15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</row>
    <row r="859" spans="1:43" ht="15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</row>
    <row r="860" spans="1:43" ht="15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</row>
    <row r="861" spans="1:43" ht="15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</row>
    <row r="862" spans="1:43" ht="15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</row>
    <row r="863" spans="1:43" ht="15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</row>
    <row r="864" spans="1:43" ht="15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</row>
    <row r="865" spans="1:43" ht="15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</row>
    <row r="866" spans="1:43" ht="15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</row>
    <row r="867" spans="1:43" ht="15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</row>
    <row r="868" spans="1:43" ht="15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</row>
    <row r="869" spans="1:43" ht="15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</row>
    <row r="870" spans="1:43" ht="15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</row>
    <row r="871" spans="1:43" ht="15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</row>
    <row r="872" spans="1:43" ht="15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</row>
    <row r="873" spans="1:43" ht="15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</row>
    <row r="874" spans="1:43" ht="15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</row>
    <row r="875" spans="1:43" ht="15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</row>
    <row r="876" spans="1:43" ht="15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</row>
    <row r="877" spans="1:43" ht="15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</row>
    <row r="878" spans="1:43" ht="15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</row>
    <row r="879" spans="1:43" ht="15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</row>
    <row r="880" spans="1:43" ht="15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</row>
    <row r="881" spans="1:43" ht="15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</row>
    <row r="882" spans="1:43" ht="15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</row>
    <row r="883" spans="1:43" ht="15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</row>
    <row r="884" spans="1:43" ht="15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</row>
    <row r="885" spans="1:43" ht="15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</row>
    <row r="886" spans="1:43" ht="15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</row>
    <row r="887" spans="1:43" ht="15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</row>
    <row r="888" spans="1:43" ht="15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</row>
    <row r="889" spans="1:43" ht="15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</row>
    <row r="890" spans="1:43" ht="15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</row>
    <row r="891" spans="1:43" ht="15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</row>
    <row r="892" spans="1:43" ht="15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</row>
    <row r="893" spans="1:43" ht="15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</row>
    <row r="894" spans="1:43" ht="15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</row>
    <row r="895" spans="1:43" ht="15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</row>
    <row r="896" spans="1:43" ht="15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</row>
    <row r="897" spans="1:43" ht="15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</row>
    <row r="898" spans="1:43" ht="15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</row>
    <row r="899" spans="1:43" ht="15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</row>
    <row r="900" spans="1:43" ht="15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</row>
    <row r="901" spans="1:43" ht="15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</row>
    <row r="902" spans="1:43" ht="15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</row>
    <row r="903" spans="1:43" ht="15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</row>
    <row r="904" spans="1:43" ht="15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</row>
    <row r="905" spans="1:43" ht="15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</row>
    <row r="906" spans="1:43" ht="15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</row>
    <row r="907" spans="1:43" ht="15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</row>
    <row r="908" spans="1:43" ht="15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</row>
    <row r="909" spans="1:43" ht="15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</row>
    <row r="910" spans="1:43" ht="15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</row>
    <row r="911" spans="1:43" ht="15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</row>
    <row r="912" spans="1:43" ht="15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</row>
    <row r="913" spans="1:43" ht="15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</row>
    <row r="914" spans="1:43" ht="15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</row>
    <row r="915" spans="1:43" ht="15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</row>
    <row r="916" spans="1:43" ht="15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</row>
    <row r="917" spans="1:43" ht="15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</row>
    <row r="918" spans="1:43" ht="15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</row>
    <row r="919" spans="1:43" ht="15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</row>
    <row r="920" spans="1:43" ht="15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</row>
    <row r="921" spans="1:43" ht="15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</row>
    <row r="922" spans="1:43" ht="15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</row>
    <row r="923" spans="1:43" ht="15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</row>
    <row r="924" spans="1:43" ht="15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</row>
    <row r="925" spans="1:43" ht="15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</row>
    <row r="926" spans="1:43" ht="15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</row>
    <row r="927" spans="1:43" ht="15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</row>
    <row r="928" spans="1:43" ht="15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</row>
    <row r="929" spans="1:43" ht="15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</row>
    <row r="930" spans="1:43" ht="15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</row>
    <row r="931" spans="1:43" ht="15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</row>
    <row r="932" spans="1:43" ht="15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</row>
    <row r="933" spans="1:43" ht="15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</row>
    <row r="934" spans="1:43" ht="15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</row>
    <row r="935" spans="1:43" ht="15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</row>
    <row r="936" spans="1:43" ht="15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</row>
    <row r="937" spans="1:43" ht="15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</row>
    <row r="938" spans="1:43" ht="15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</row>
    <row r="939" spans="1:43" ht="15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</row>
    <row r="940" spans="1:43" ht="15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</row>
    <row r="941" spans="1:43" ht="15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</row>
    <row r="942" spans="1:43" ht="15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</row>
    <row r="943" spans="1:43" ht="15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</row>
    <row r="944" spans="1:43" ht="15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</row>
    <row r="945" spans="1:43" ht="15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</row>
    <row r="946" spans="1:43" ht="15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</row>
    <row r="947" spans="1:43" ht="15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</row>
    <row r="948" spans="1:43" ht="15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</row>
    <row r="949" spans="1:43" ht="15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</row>
    <row r="950" spans="1:43" ht="15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</row>
    <row r="951" spans="1:43" ht="15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</row>
    <row r="952" spans="1:43" ht="15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</row>
    <row r="953" spans="1:43" ht="15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</row>
    <row r="954" spans="1:43" ht="15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</row>
    <row r="955" spans="1:43" ht="15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</row>
    <row r="956" spans="1:43" ht="15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</row>
    <row r="957" spans="1:43" ht="15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</row>
    <row r="958" spans="1:43" ht="15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</row>
    <row r="959" spans="1:43" ht="15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</row>
    <row r="960" spans="1:43" ht="15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</row>
    <row r="961" spans="1:43" ht="15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</row>
    <row r="962" spans="1:43" ht="15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</row>
    <row r="963" spans="1:43" ht="15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</row>
    <row r="964" spans="1:43" ht="15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</row>
    <row r="965" spans="1:43" ht="15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</row>
    <row r="966" spans="1:43" ht="15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</row>
    <row r="967" spans="1:43" ht="15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</row>
    <row r="968" spans="1:43" ht="15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</row>
    <row r="969" spans="1:43" ht="15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</row>
    <row r="970" spans="1:43" ht="15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</row>
    <row r="971" spans="1:43" ht="15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</row>
    <row r="972" spans="1:43" ht="15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</row>
    <row r="973" spans="1:43" ht="15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</row>
    <row r="974" spans="1:43" ht="15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</row>
    <row r="975" spans="1:43" ht="15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</row>
    <row r="976" spans="1:43" ht="15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</row>
    <row r="977" spans="1:43" ht="15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</row>
    <row r="978" spans="1:43" ht="15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</row>
    <row r="979" spans="1:43" ht="15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</row>
    <row r="980" spans="1:43" ht="15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</row>
    <row r="981" spans="1:43" ht="15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</row>
    <row r="982" spans="1:43" ht="15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</row>
    <row r="983" spans="1:43" ht="15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</row>
    <row r="984" spans="1:43" ht="15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</row>
    <row r="985" spans="1:43" ht="15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</row>
    <row r="986" spans="1:43" ht="15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</row>
    <row r="987" spans="1:43" ht="15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</row>
    <row r="988" spans="1:43" ht="15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</row>
    <row r="989" spans="1:43" ht="15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</row>
    <row r="990" spans="1:43" ht="15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</row>
    <row r="991" spans="1:43" ht="15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</row>
    <row r="992" spans="1:43" ht="15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</row>
    <row r="993" spans="1:43" ht="15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</row>
    <row r="994" spans="1:43" ht="15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</row>
    <row r="995" spans="1:43" ht="15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</row>
    <row r="996" spans="1:43" ht="15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</row>
    <row r="997" spans="1:43" ht="15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</row>
    <row r="998" spans="1:43" ht="15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</row>
    <row r="999" spans="1:43" ht="15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</row>
    <row r="1000" spans="1:43" ht="15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</row>
    <row r="1001" spans="1:43" ht="15.75" customHeight="1" x14ac:dyDescent="0.2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</row>
    <row r="1002" spans="1:43" ht="15.75" customHeight="1" x14ac:dyDescent="0.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</row>
    <row r="1003" spans="1:43" ht="15.75" customHeight="1" x14ac:dyDescent="0.2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</row>
    <row r="1004" spans="1:43" ht="15.75" customHeight="1" x14ac:dyDescent="0.2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</row>
    <row r="1005" spans="1:43" ht="15.75" customHeight="1" x14ac:dyDescent="0.2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</row>
    <row r="1006" spans="1:43" ht="15.75" customHeight="1" x14ac:dyDescent="0.2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</row>
    <row r="1007" spans="1:43" ht="15.75" customHeight="1" x14ac:dyDescent="0.2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</row>
    <row r="1008" spans="1:43" ht="15.75" customHeight="1" x14ac:dyDescent="0.2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</row>
  </sheetData>
  <printOptions horizontalCentered="1"/>
  <pageMargins left="0.70866141732283472" right="0.70866141732283472" top="0.74803149606299213" bottom="0.74803149606299213" header="0" footer="0"/>
  <pageSetup paperSize="9" scale="70" orientation="landscape"/>
  <headerFooter>
    <oddHeader>&amp;F</oddHeader>
    <oddFooter>&amp;L&amp;B Confidential&amp;B&amp;C&amp;D&amp;RPage &amp;P</oddFooter>
  </headerFooter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8D75A-4DAC-7A42-A12A-1209399862ED}">
  <dimension ref="C3:P17"/>
  <sheetViews>
    <sheetView tabSelected="1" topLeftCell="A2" workbookViewId="0">
      <selection activeCell="P7" sqref="P7"/>
    </sheetView>
  </sheetViews>
  <sheetFormatPr baseColWidth="10" defaultRowHeight="16" x14ac:dyDescent="0.2"/>
  <cols>
    <col min="3" max="3" width="12.5" bestFit="1" customWidth="1"/>
    <col min="6" max="6" width="11" bestFit="1" customWidth="1"/>
    <col min="7" max="7" width="12" bestFit="1" customWidth="1"/>
    <col min="12" max="12" width="15" bestFit="1" customWidth="1"/>
    <col min="16" max="16" width="11.5" bestFit="1" customWidth="1"/>
  </cols>
  <sheetData>
    <row r="3" spans="3:16" x14ac:dyDescent="0.2">
      <c r="C3" t="s">
        <v>375</v>
      </c>
      <c r="D3" t="s">
        <v>376</v>
      </c>
      <c r="E3" t="s">
        <v>377</v>
      </c>
      <c r="F3" t="s">
        <v>380</v>
      </c>
      <c r="G3" t="s">
        <v>378</v>
      </c>
    </row>
    <row r="4" spans="3:16" x14ac:dyDescent="0.2">
      <c r="E4" t="s">
        <v>379</v>
      </c>
      <c r="F4" t="s">
        <v>379</v>
      </c>
      <c r="G4" t="s">
        <v>379</v>
      </c>
      <c r="L4">
        <v>17961</v>
      </c>
      <c r="M4" t="s">
        <v>386</v>
      </c>
    </row>
    <row r="5" spans="3:16" x14ac:dyDescent="0.2">
      <c r="C5">
        <v>1</v>
      </c>
      <c r="D5">
        <v>3000</v>
      </c>
      <c r="E5">
        <f>24*C5*(D5/1000)/1000</f>
        <v>7.1999999999999995E-2</v>
      </c>
      <c r="F5" s="494">
        <f>E5*30</f>
        <v>2.1599999999999997</v>
      </c>
      <c r="G5" s="494">
        <f>F5*365</f>
        <v>788.39999999999986</v>
      </c>
      <c r="L5" s="493">
        <f>1000*L4/365</f>
        <v>49208.219178082189</v>
      </c>
      <c r="M5" t="s">
        <v>387</v>
      </c>
      <c r="N5" s="498">
        <f>16*L5/24</f>
        <v>32805.479452054795</v>
      </c>
    </row>
    <row r="6" spans="3:16" x14ac:dyDescent="0.2">
      <c r="L6" s="498">
        <f>L5/72</f>
        <v>683.44748858447485</v>
      </c>
      <c r="M6" t="s">
        <v>375</v>
      </c>
      <c r="N6" s="498">
        <f>L6*3</f>
        <v>2050.3424657534247</v>
      </c>
      <c r="O6" s="498">
        <f>N6*16</f>
        <v>32805.479452054795</v>
      </c>
      <c r="P6" s="498">
        <f>O6*750</f>
        <v>24604109.589041095</v>
      </c>
    </row>
    <row r="7" spans="3:16" x14ac:dyDescent="0.2">
      <c r="L7" s="495">
        <f>L5*750</f>
        <v>36906164.383561641</v>
      </c>
    </row>
    <row r="8" spans="3:16" x14ac:dyDescent="0.2">
      <c r="C8" t="s">
        <v>0</v>
      </c>
      <c r="L8" s="498">
        <f>L6*72</f>
        <v>49208.219178082189</v>
      </c>
    </row>
    <row r="9" spans="3:16" x14ac:dyDescent="0.2">
      <c r="C9">
        <v>20000</v>
      </c>
      <c r="D9">
        <v>600</v>
      </c>
      <c r="E9">
        <f>C9*D9/1000</f>
        <v>12000</v>
      </c>
    </row>
    <row r="12" spans="3:16" x14ac:dyDescent="0.2">
      <c r="C12" t="s">
        <v>381</v>
      </c>
      <c r="E12" t="s">
        <v>384</v>
      </c>
    </row>
    <row r="14" spans="3:16" x14ac:dyDescent="0.2">
      <c r="C14" s="497">
        <v>830.21</v>
      </c>
      <c r="D14" t="s">
        <v>382</v>
      </c>
      <c r="E14" s="496">
        <v>0.15</v>
      </c>
      <c r="F14" t="s">
        <v>383</v>
      </c>
      <c r="G14" s="497">
        <f>C14*E14</f>
        <v>124.53149999999999</v>
      </c>
    </row>
    <row r="16" spans="3:16" x14ac:dyDescent="0.2">
      <c r="C16" t="s">
        <v>385</v>
      </c>
    </row>
    <row r="17" spans="3:3" x14ac:dyDescent="0.2">
      <c r="C17" s="495">
        <f>18247.1</f>
        <v>18247.099999999999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SUMMARY</vt:lpstr>
      <vt:lpstr>Sizing</vt:lpstr>
      <vt:lpstr>Costing (Fixed)</vt:lpstr>
      <vt:lpstr>Financials (Fixed)</vt:lpstr>
      <vt:lpstr>Costing (Domes)</vt:lpstr>
      <vt:lpstr>Financials (Domes)</vt:lpstr>
      <vt:lpstr>Costing (Tracked)</vt:lpstr>
      <vt:lpstr>Financials (Tracked)</vt:lpstr>
      <vt:lpstr>Sheet6</vt:lpstr>
      <vt:lpstr>Prices</vt:lpstr>
      <vt:lpstr>'Costing (Domes)'!Print_Area</vt:lpstr>
      <vt:lpstr>'Costing (Fixed)'!Print_Area</vt:lpstr>
      <vt:lpstr>'Costing (Tracked)'!Print_Area</vt:lpstr>
      <vt:lpstr>'Financials (Domes)'!Print_Area</vt:lpstr>
      <vt:lpstr>'Financials (Fixed)'!Print_Area</vt:lpstr>
      <vt:lpstr>'Financials (Tracked)'!Print_Area</vt:lpstr>
      <vt:lpstr>Sizing!Print_Area</vt:lpstr>
      <vt:lpstr>SUMMARY!Print_Area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2022-11-22T03:52:10Z</cp:lastPrinted>
  <dcterms:created xsi:type="dcterms:W3CDTF">2022-03-31T15:10:16Z</dcterms:created>
  <dcterms:modified xsi:type="dcterms:W3CDTF">2023-01-14T12:56:39Z</dcterms:modified>
</cp:coreProperties>
</file>