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ntrepleio.sharepoint.com/sites/Entrepleio/Shared Documents/Pricing/TBI/"/>
    </mc:Choice>
  </mc:AlternateContent>
  <xr:revisionPtr revIDLastSave="86" documentId="8_{575FF2BD-9BFB-425C-A366-31E6A374DBFE}" xr6:coauthVersionLast="47" xr6:coauthVersionMax="47" xr10:uidLastSave="{39C24742-976D-4EC1-AA5E-FAFF2D08DE15}"/>
  <bookViews>
    <workbookView xWindow="28680" yWindow="2235" windowWidth="29040" windowHeight="15720" activeTab="1" xr2:uid="{00000000-000D-0000-FFFF-FFFF00000000}"/>
  </bookViews>
  <sheets>
    <sheet name="Partner Pricing" sheetId="1" r:id="rId1"/>
    <sheet name="Engagement Economics" sheetId="2" r:id="rId2"/>
    <sheet name="Scenario Comparison" sheetId="3" r:id="rId3"/>
    <sheet name="Pilot Not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E6" i="1" s="1"/>
  <c r="F6" i="1" s="1"/>
  <c r="B5" i="3" s="1" a="1"/>
  <c r="F5" i="3" s="1"/>
  <c r="D12" i="1"/>
  <c r="E12" i="1" s="1"/>
  <c r="D13" i="1"/>
  <c r="E13" i="1" s="1"/>
  <c r="F13" i="1" s="1"/>
  <c r="B7" i="3" s="1"/>
  <c r="F7" i="3" s="1"/>
  <c r="D14" i="1"/>
  <c r="E14" i="1" s="1"/>
  <c r="F14" i="1" s="1"/>
  <c r="B8" i="3" s="1"/>
  <c r="F8" i="3" s="1"/>
  <c r="D15" i="1"/>
  <c r="E15" i="1" s="1"/>
  <c r="F15" i="1" s="1"/>
  <c r="B9" i="3" s="1"/>
  <c r="F9" i="3" s="1"/>
  <c r="H9" i="3"/>
  <c r="G9" i="3"/>
  <c r="I9" i="3" s="1"/>
  <c r="H8" i="3"/>
  <c r="G8" i="3"/>
  <c r="I8" i="3" s="1"/>
  <c r="H7" i="3"/>
  <c r="G7" i="3"/>
  <c r="H6" i="3"/>
  <c r="G6" i="3"/>
  <c r="H5" i="3"/>
  <c r="G5" i="3"/>
  <c r="I5" i="3" s="1"/>
  <c r="B20" i="2"/>
  <c r="B17" i="2"/>
  <c r="B16" i="2"/>
  <c r="C23" i="1"/>
  <c r="C22" i="1"/>
  <c r="C21" i="1"/>
  <c r="C20" i="1"/>
  <c r="I6" i="3" l="1"/>
  <c r="I7" i="3"/>
  <c r="J7" i="3" s="1"/>
  <c r="B18" i="2"/>
  <c r="B19" i="2"/>
  <c r="B21" i="2" s="1"/>
  <c r="J5" i="3"/>
  <c r="J8" i="3"/>
  <c r="J9" i="3"/>
  <c r="B6" i="2" l="1"/>
  <c r="B22" i="2" s="1"/>
  <c r="B23" i="2" s="1"/>
  <c r="B24" i="2" s="1"/>
  <c r="F12" i="1"/>
  <c r="B6" i="3" s="1"/>
  <c r="F6" i="3" s="1"/>
  <c r="J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C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C1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C1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C14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C15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B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B7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B8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B9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B10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B1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  <comment ref="B12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Source: model inputs and pricing assumptions provided by Mark Simpson in conversation, June 2026.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<sst xmlns="http://schemas.openxmlformats.org/spreadsheetml/2006/main" count="96" uniqueCount="87">
  <si>
    <t>Entrepleio TBI - Consultant Partner Pricing Model</t>
  </si>
  <si>
    <t>Includes pilot mode for first 25 tests, annual tiers, top-up credits and engagement economics</t>
  </si>
  <si>
    <t>Pilot mode</t>
  </si>
  <si>
    <t>Mode</t>
  </si>
  <si>
    <t>Allowance</t>
  </si>
  <si>
    <t>Price</t>
  </si>
  <si>
    <t>Effective cost per test</t>
  </si>
  <si>
    <t>Purpose</t>
  </si>
  <si>
    <t>Pilot</t>
  </si>
  <si>
    <t>Low-risk first use; first 25 tests at £80 each</t>
  </si>
  <si>
    <t>Annual partner tiers</t>
  </si>
  <si>
    <t>Tier</t>
  </si>
  <si>
    <t>Annual allowance</t>
  </si>
  <si>
    <t>Annual price</t>
  </si>
  <si>
    <t>Effective cost per person</t>
  </si>
  <si>
    <t>Best fit</t>
  </si>
  <si>
    <t>Starter</t>
  </si>
  <si>
    <t>After pilot / lighter annual demand</t>
  </si>
  <si>
    <t>Growth</t>
  </si>
  <si>
    <t>Regular use across client teams</t>
  </si>
  <si>
    <t>Scale</t>
  </si>
  <si>
    <t>Established multi-client delivery</t>
  </si>
  <si>
    <t>Strategic</t>
  </si>
  <si>
    <t>Larger firms / programme-level partnerships</t>
  </si>
  <si>
    <t>Top-up credit blocks</t>
  </si>
  <si>
    <t>Credit block</t>
  </si>
  <si>
    <t>Indicative price</t>
  </si>
  <si>
    <t>Effective price per person</t>
  </si>
  <si>
    <t>Use case</t>
  </si>
  <si>
    <t>Pilot-sized extension / small additional demand</t>
  </si>
  <si>
    <t>Short-term usage above allowance</t>
  </si>
  <si>
    <t>Medium top-up without full tier move</t>
  </si>
  <si>
    <t>High growth / likely tier review</t>
  </si>
  <si>
    <t>Partner narrative</t>
  </si>
  <si>
    <t>• Consultants can start with a pilot: the first 25 tests are priced at £80 per test (£2,000 total).</t>
  </si>
  <si>
    <t>• After the pilot, partners can either buy additional credit blocks or move into an annual subscription tier.</t>
  </si>
  <si>
    <t>• TBI provides the diagnostic backbone: distribution, survey administration, measurement, reporting, embedded intervention logic and workshop materials.</t>
  </si>
  <si>
    <t>• The commercial upside comes from using the diagnostic to structure and sell higher-value intervention work.</t>
  </si>
  <si>
    <t>Consultant Engagement Economics</t>
  </si>
  <si>
    <t>Example use case: 2 teams, 24 people, 3 workshops</t>
  </si>
  <si>
    <t>Editable assumptions</t>
  </si>
  <si>
    <t>Selected pricing mode / tier</t>
  </si>
  <si>
    <t>Effective TBI cost per person</t>
  </si>
  <si>
    <t>Number of client teams</t>
  </si>
  <si>
    <t>People per team</t>
  </si>
  <si>
    <t>Client diagnostic baseline per team</t>
  </si>
  <si>
    <t>Client diagnostic charge per person</t>
  </si>
  <si>
    <t>Number of workshops</t>
  </si>
  <si>
    <t>Diagnostic and intervention revenue</t>
  </si>
  <si>
    <t>Total people measured</t>
  </si>
  <si>
    <t>Diagnostic baseline revenue</t>
  </si>
  <si>
    <t>Diagnostic per-person revenue</t>
  </si>
  <si>
    <t>Total diagnostic revenue</t>
  </si>
  <si>
    <t>Workshop intervention revenue</t>
  </si>
  <si>
    <t>Total client revenue</t>
  </si>
  <si>
    <t>TBI cost</t>
  </si>
  <si>
    <t>Gross margin before delivery costs</t>
  </si>
  <si>
    <t>Gross margin % before delivery costs</t>
  </si>
  <si>
    <t>Example commercial story</t>
  </si>
  <si>
    <t>In this worked example, a Growth Partner uses TBI with 2 teams of 12 people, then delivers 3 intervention workshops at £5,000 each.</t>
  </si>
  <si>
    <t>The pilot mode lets a partner run the first 25 tests at £80 per test before deciding whether to buy more credits or start a subscription tier.</t>
  </si>
  <si>
    <t>The diagnostic creates the entry point; the workshop series creates the larger commercial opportunity.</t>
  </si>
  <si>
    <t>Consultant Scenario Comparison</t>
  </si>
  <si>
    <t>Pilot and subscription economics by use case</t>
  </si>
  <si>
    <t>Mode / Tier</t>
  </si>
  <si>
    <t>Cost/person</t>
  </si>
  <si>
    <t>Teams</t>
  </si>
  <si>
    <t>People/team</t>
  </si>
  <si>
    <t>Workshops</t>
  </si>
  <si>
    <t>Diagnostic revenue</t>
  </si>
  <si>
    <t>Workshop revenue</t>
  </si>
  <si>
    <t>Total revenue</t>
  </si>
  <si>
    <t>Gross margin</t>
  </si>
  <si>
    <t>Pilot Mode Notes</t>
  </si>
  <si>
    <t>Client and partner positioning for the first 25 tests</t>
  </si>
  <si>
    <t>Recommended positioning</t>
  </si>
  <si>
    <t>• Pilot mode is designed as a low-friction first step for consultants who want to test TBI with live client teams.</t>
  </si>
  <si>
    <t>• After the pilot, the consultant can either purchase additional credits or move to a subscription tier if demand is building.</t>
  </si>
  <si>
    <t>• This preserves the premium partner model while making first adoption easier.</t>
  </si>
  <si>
    <t xml:space="preserve">12 months access </t>
  </si>
  <si>
    <t>To administer clients, set-up survey campaigns, schedule reminders, and run reports.  Required to use all Entrepleio Tools</t>
  </si>
  <si>
    <t>NA</t>
  </si>
  <si>
    <t>Total Cost</t>
  </si>
  <si>
    <t>Distribution Platform Subscription</t>
  </si>
  <si>
    <t>Distribution Platform Access Fee - applies to all levels</t>
  </si>
  <si>
    <t>• The first 25 tests are priced at £100 per test, creating a simple £2,500 pilot entry point.</t>
  </si>
  <si>
    <t xml:space="preserve">Fee per Workshop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</si>
</sst>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164" formatCode="\£#,##0;[Red]\(\£#,##0\);\-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595959"/>
      <name val="Calibri"/>
    </font>
    <font>
      <b/>
      <sz val="12"/>
      <color rgb="FFFFFFFF"/>
      <name val="Calibri"/>
    </font>
    <font>
      <b/>
      <sz val="11"/>
      <color rgb="FFFFFFFF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name val="Calibri"/>
    </font>
    <font>
      <b/>
      <sz val="11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C65911"/>
      </patternFill>
    </fill>
    <fill>
      <patternFill patternType="solid">
        <fgColor rgb="FF008C95"/>
      </patternFill>
    </fill>
    <fill>
      <patternFill patternType="solid">
        <fgColor rgb="FFFFF2CC"/>
      </patternFill>
    </fill>
    <fill>
      <patternFill patternType="solid">
        <fgColor rgb="FFDDEFEF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 style="thin">
        <color theme="4" tint="0.39997558519241921"/>
      </top>
      <bottom style="medium">
        <color rgb="FF1F4E7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3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6" fillId="0" borderId="0" xfId="0" applyNumberFormat="1" applyFont="1" applyAlignment="1">
      <alignment vertical="center" wrapText="1"/>
    </xf>
    <xf numFmtId="0" fontId="5" fillId="6" borderId="0" xfId="0" applyFont="1" applyFill="1" applyAlignment="1">
      <alignment vertical="center" wrapText="1"/>
    </xf>
    <xf numFmtId="164" fontId="5" fillId="6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7" borderId="0" xfId="0" applyFont="1" applyFill="1" applyAlignment="1">
      <alignment vertical="center" wrapText="1"/>
    </xf>
    <xf numFmtId="164" fontId="6" fillId="7" borderId="0" xfId="0" applyNumberFormat="1" applyFont="1" applyFill="1" applyAlignment="1">
      <alignment vertical="center" wrapText="1"/>
    </xf>
    <xf numFmtId="165" fontId="6" fillId="7" borderId="0" xfId="0" applyNumberFormat="1" applyFont="1" applyFill="1" applyAlignment="1">
      <alignment vertical="center" wrapText="1"/>
    </xf>
    <xf numFmtId="6" fontId="0" fillId="0" borderId="0" xfId="0" applyNumberForma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0" fillId="8" borderId="3" xfId="0" applyFill="1" applyBorder="1" applyAlignment="1">
      <alignment vertical="center" wrapText="1"/>
    </xf>
    <xf numFmtId="6" fontId="0" fillId="8" borderId="3" xfId="0" applyNumberFormat="1" applyFill="1" applyBorder="1" applyAlignment="1">
      <alignment vertical="center" wrapText="1"/>
    </xf>
    <xf numFmtId="6" fontId="0" fillId="8" borderId="4" xfId="0" applyNumberForma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6" fontId="0" fillId="0" borderId="3" xfId="0" applyNumberFormat="1" applyBorder="1" applyAlignment="1">
      <alignment vertical="center" wrapText="1"/>
    </xf>
    <xf numFmtId="6" fontId="0" fillId="0" borderId="4" xfId="0" applyNumberFormat="1" applyBorder="1" applyAlignment="1">
      <alignment vertical="center" wrapText="1"/>
    </xf>
    <xf numFmtId="164" fontId="0" fillId="8" borderId="3" xfId="0" applyNumberForma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</cellXfs>
  <cellStyles count="1">
    <cellStyle name="Normal" xfId="0" builtinId="0"/>
  </cellStyles>
  <dxfs count="7">
    <dxf>
      <numFmt numFmtId="10" formatCode="&quot;£&quot;#,##0;[Red]\-&quot;£&quot;#,##0"/>
      <alignment horizontal="general" vertical="center" textRotation="0" wrapText="1" indent="0" justifyLastLine="0" shrinkToFit="0" readingOrder="0"/>
    </dxf>
    <dxf>
      <numFmt numFmtId="164" formatCode="\£#,##0;[Red]\(\£#,##0\);\-"/>
      <alignment horizontal="general" vertical="center" textRotation="0" wrapText="1" indent="0" justifyLastLine="0" shrinkToFit="0" readingOrder="0"/>
    </dxf>
    <dxf>
      <numFmt numFmtId="10" formatCode="&quot;£&quot;#,##0;[Red]\-&quot;£&quot;#,##0"/>
    </dxf>
    <dxf>
      <numFmt numFmtId="10" formatCode="&quot;£&quot;#,##0;[Red]\-&quot;£&quot;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164" formatCode="\£#,##0;[Red]\(\£#,##0\);\-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numFmt numFmtId="10" formatCode="&quot;£&quot;#,##0;[Red]\-&quot;£&quot;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0" formatCode="&quot;£&quot;#,##0;[Red]\-&quot;£&quot;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sultantPilotMode" displayName="ConsultantPilotMode" ref="A5:G6">
  <autoFilter ref="A5:G6" xr:uid="{00000000-0009-0000-0100-000001000000}"/>
  <tableColumns count="7">
    <tableColumn id="1" xr3:uid="{00000000-0010-0000-0000-000001000000}" name="Mode"/>
    <tableColumn id="2" xr3:uid="{00000000-0010-0000-0000-000002000000}" name="Allowance"/>
    <tableColumn id="3" xr3:uid="{00000000-0010-0000-0000-000003000000}" name="Price"/>
    <tableColumn id="4" xr3:uid="{00000000-0010-0000-0000-000004000000}" name="Distribution Platform Subscription" dataDxfId="6">
      <calculatedColumnFormula>$C$8</calculatedColumnFormula>
    </tableColumn>
    <tableColumn id="5" xr3:uid="{00000000-0010-0000-0000-000005000000}" name="Total Cost" dataDxfId="5">
      <calculatedColumnFormula>ConsultantPilotMode[[#This Row],[Price]]+ConsultantPilotMode[[#This Row],[Distribution Platform Subscription]]</calculatedColumnFormula>
    </tableColumn>
    <tableColumn id="6" xr3:uid="{F1ED6436-CEBB-4EEF-9B21-44B61A6F09E4}" name="Effective cost per test" dataDxfId="4">
      <calculatedColumnFormula>ConsultantPilotMode[[#This Row],[Total Cost]]/ConsultantPilotMode[[#This Row],[Allowance]]</calculatedColumnFormula>
    </tableColumn>
    <tableColumn id="7" xr3:uid="{01620214-1BA4-4B7B-94F4-6C439F5D6EF5}" name="Purpose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nsultantPartnerTiers" displayName="ConsultantPartnerTiers" ref="A11:G15">
  <autoFilter ref="A11:G15" xr:uid="{00000000-0009-0000-0100-000002000000}"/>
  <tableColumns count="7">
    <tableColumn id="1" xr3:uid="{00000000-0010-0000-0100-000001000000}" name="Tier"/>
    <tableColumn id="2" xr3:uid="{00000000-0010-0000-0100-000002000000}" name="Annual allowance"/>
    <tableColumn id="3" xr3:uid="{00000000-0010-0000-0100-000003000000}" name="Annual price"/>
    <tableColumn id="4" xr3:uid="{00000000-0010-0000-0100-000004000000}" name="Distribution Platform Subscription">
      <calculatedColumnFormula>$C$8</calculatedColumnFormula>
    </tableColumn>
    <tableColumn id="5" xr3:uid="{00000000-0010-0000-0100-000005000000}" name="Total Cost" dataDxfId="2">
      <calculatedColumnFormula>ConsultantPartnerTiers[[#This Row],[Annual price]]+ConsultantPartnerTiers[[#This Row],[Distribution Platform Subscription]]</calculatedColumnFormula>
    </tableColumn>
    <tableColumn id="6" xr3:uid="{60A9490A-26B3-40A9-9829-641340199577}" name="Effective cost per person" dataDxfId="1"/>
    <tableColumn id="7" xr3:uid="{9986BC4D-BAB0-4E6C-A8EF-E27FA22969EA}" name="Best fit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onsultantTopUps" displayName="ConsultantTopUps" ref="A19:D23">
  <autoFilter ref="A19:D23" xr:uid="{00000000-0009-0000-0100-000003000000}"/>
  <tableColumns count="4">
    <tableColumn id="1" xr3:uid="{00000000-0010-0000-0200-000001000000}" name="Credit block"/>
    <tableColumn id="2" xr3:uid="{00000000-0010-0000-0200-000002000000}" name="Indicative price"/>
    <tableColumn id="3" xr3:uid="{00000000-0010-0000-0200-000003000000}" name="Effective price per person"/>
    <tableColumn id="4" xr3:uid="{00000000-0010-0000-0200-000004000000}" name="Use cas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ConsultantScenarioComparison" displayName="ConsultantScenarioComparison" ref="A4:J9">
  <autoFilter ref="A4:J9" xr:uid="{00000000-0009-0000-0100-000004000000}"/>
  <tableColumns count="10">
    <tableColumn id="1" xr3:uid="{00000000-0010-0000-0300-000001000000}" name="Mode / Tier"/>
    <tableColumn id="2" xr3:uid="{00000000-0010-0000-0300-000002000000}" name="Cost/person"/>
    <tableColumn id="3" xr3:uid="{00000000-0010-0000-0300-000003000000}" name="Teams"/>
    <tableColumn id="4" xr3:uid="{00000000-0010-0000-0300-000004000000}" name="People/team"/>
    <tableColumn id="5" xr3:uid="{00000000-0010-0000-0300-000005000000}" name="Workshops"/>
    <tableColumn id="6" xr3:uid="{00000000-0010-0000-0300-000006000000}" name="TBI cost"/>
    <tableColumn id="7" xr3:uid="{00000000-0010-0000-0300-000007000000}" name="Diagnostic revenue"/>
    <tableColumn id="8" xr3:uid="{00000000-0010-0000-0300-000008000000}" name="Workshop revenue"/>
    <tableColumn id="9" xr3:uid="{00000000-0010-0000-0300-000009000000}" name="Total revenue"/>
    <tableColumn id="10" xr3:uid="{00000000-0010-0000-0300-00000A000000}" name="Gross margi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showGridLines="0" topLeftCell="A8" workbookViewId="0">
      <selection activeCell="C12" sqref="C12"/>
    </sheetView>
  </sheetViews>
  <sheetFormatPr defaultRowHeight="15" x14ac:dyDescent="0.25"/>
  <cols>
    <col min="1" max="1" width="20" customWidth="1"/>
    <col min="2" max="3" width="18" customWidth="1"/>
    <col min="4" max="4" width="24" customWidth="1"/>
    <col min="5" max="5" width="40" customWidth="1"/>
    <col min="6" max="6" width="34.140625" bestFit="1" customWidth="1"/>
    <col min="7" max="7" width="41.140625" bestFit="1" customWidth="1"/>
  </cols>
  <sheetData>
    <row r="1" spans="1:7" ht="21.95" customHeight="1" x14ac:dyDescent="0.25">
      <c r="A1" s="21" t="s">
        <v>0</v>
      </c>
      <c r="B1" s="22"/>
      <c r="C1" s="22"/>
      <c r="D1" s="22"/>
      <c r="E1" s="22"/>
      <c r="F1" s="22"/>
      <c r="G1" s="22"/>
    </row>
    <row r="2" spans="1:7" ht="21.95" customHeight="1" x14ac:dyDescent="0.25">
      <c r="A2" s="24" t="s">
        <v>1</v>
      </c>
      <c r="B2" s="22"/>
      <c r="C2" s="22"/>
      <c r="D2" s="22"/>
      <c r="E2" s="22"/>
      <c r="F2" s="22"/>
      <c r="G2" s="22"/>
    </row>
    <row r="3" spans="1:7" ht="21.95" customHeight="1" x14ac:dyDescent="0.25">
      <c r="A3" s="1"/>
      <c r="B3" s="1"/>
      <c r="C3" s="1"/>
      <c r="D3" s="1"/>
      <c r="E3" s="1"/>
      <c r="F3" s="1"/>
      <c r="G3" s="1"/>
    </row>
    <row r="4" spans="1:7" ht="21.95" customHeight="1" x14ac:dyDescent="0.25">
      <c r="A4" s="25" t="s">
        <v>2</v>
      </c>
      <c r="B4" s="22"/>
      <c r="C4" s="22"/>
      <c r="D4" s="22"/>
      <c r="E4" s="22"/>
      <c r="F4" s="22"/>
      <c r="G4" s="22"/>
    </row>
    <row r="5" spans="1:7" ht="21.95" customHeight="1" thickBot="1" x14ac:dyDescent="0.3">
      <c r="A5" s="2" t="s">
        <v>3</v>
      </c>
      <c r="B5" s="2" t="s">
        <v>4</v>
      </c>
      <c r="C5" s="2" t="s">
        <v>5</v>
      </c>
      <c r="D5" s="2" t="s">
        <v>83</v>
      </c>
      <c r="E5" s="13" t="s">
        <v>82</v>
      </c>
      <c r="F5" s="13" t="s">
        <v>6</v>
      </c>
      <c r="G5" s="13" t="s">
        <v>7</v>
      </c>
    </row>
    <row r="6" spans="1:7" ht="21.95" customHeight="1" x14ac:dyDescent="0.25">
      <c r="A6" s="1" t="s">
        <v>8</v>
      </c>
      <c r="B6" s="3">
        <v>25</v>
      </c>
      <c r="C6" s="4">
        <v>2000</v>
      </c>
      <c r="D6" s="15">
        <f t="shared" ref="D6" si="0">$C$8</f>
        <v>500</v>
      </c>
      <c r="E6" s="15">
        <f>ConsultantPilotMode[[#This Row],[Price]]+ConsultantPilotMode[[#This Row],[Distribution Platform Subscription]]</f>
        <v>2500</v>
      </c>
      <c r="F6" s="20">
        <f>ConsultantPilotMode[[#This Row],[Total Cost]]/ConsultantPilotMode[[#This Row],[Allowance]]</f>
        <v>100</v>
      </c>
      <c r="G6" s="14" t="s">
        <v>9</v>
      </c>
    </row>
    <row r="7" spans="1:7" ht="21.95" customHeight="1" x14ac:dyDescent="0.25">
      <c r="A7" s="1"/>
      <c r="B7" s="3"/>
      <c r="C7" s="4"/>
      <c r="D7" s="4"/>
      <c r="E7" s="1"/>
      <c r="F7" s="1"/>
      <c r="G7" s="1"/>
    </row>
    <row r="8" spans="1:7" ht="60" x14ac:dyDescent="0.25">
      <c r="A8" s="1" t="s">
        <v>84</v>
      </c>
      <c r="B8" s="1" t="s">
        <v>79</v>
      </c>
      <c r="C8" s="12">
        <v>500</v>
      </c>
      <c r="D8" s="1" t="s">
        <v>81</v>
      </c>
      <c r="E8" s="1" t="s">
        <v>80</v>
      </c>
      <c r="F8" s="1"/>
      <c r="G8" s="1"/>
    </row>
    <row r="9" spans="1:7" ht="21.95" customHeight="1" x14ac:dyDescent="0.25">
      <c r="A9" s="1"/>
      <c r="B9" s="1"/>
      <c r="C9" s="1"/>
      <c r="D9" s="1"/>
      <c r="E9" s="1"/>
      <c r="F9" s="1"/>
      <c r="G9" s="1"/>
    </row>
    <row r="10" spans="1:7" ht="21.95" customHeight="1" x14ac:dyDescent="0.25">
      <c r="A10" s="23" t="s">
        <v>10</v>
      </c>
      <c r="B10" s="23"/>
      <c r="C10" s="23"/>
      <c r="D10" s="23"/>
      <c r="E10" s="23"/>
      <c r="F10" s="23"/>
      <c r="G10" s="23"/>
    </row>
    <row r="11" spans="1:7" ht="33" customHeight="1" thickBot="1" x14ac:dyDescent="0.3">
      <c r="A11" s="2" t="s">
        <v>11</v>
      </c>
      <c r="B11" s="2" t="s">
        <v>12</v>
      </c>
      <c r="C11" s="2" t="s">
        <v>13</v>
      </c>
      <c r="D11" s="2" t="s">
        <v>83</v>
      </c>
      <c r="E11" s="2" t="s">
        <v>82</v>
      </c>
      <c r="F11" s="2" t="s">
        <v>14</v>
      </c>
      <c r="G11" s="13" t="s">
        <v>15</v>
      </c>
    </row>
    <row r="12" spans="1:7" ht="21.95" customHeight="1" x14ac:dyDescent="0.25">
      <c r="A12" s="1" t="s">
        <v>16</v>
      </c>
      <c r="B12" s="3">
        <v>100</v>
      </c>
      <c r="C12" s="4">
        <v>6500</v>
      </c>
      <c r="D12" s="15">
        <f t="shared" ref="D12:D15" si="1">$C$8</f>
        <v>500</v>
      </c>
      <c r="E12" s="16">
        <f>ConsultantPartnerTiers[[#This Row],[Annual price]]+ConsultantPartnerTiers[[#This Row],[Distribution Platform Subscription]]</f>
        <v>7000</v>
      </c>
      <c r="F12" s="4">
        <f>ConsultantPartnerTiers[[#This Row],[Total Cost]]/ConsultantPartnerTiers[[#This Row],[Annual allowance]]</f>
        <v>70</v>
      </c>
      <c r="G12" s="14" t="s">
        <v>17</v>
      </c>
    </row>
    <row r="13" spans="1:7" ht="21.95" customHeight="1" x14ac:dyDescent="0.25">
      <c r="A13" s="1" t="s">
        <v>18</v>
      </c>
      <c r="B13" s="3">
        <v>250</v>
      </c>
      <c r="C13" s="4">
        <v>14000</v>
      </c>
      <c r="D13" s="18">
        <f t="shared" si="1"/>
        <v>500</v>
      </c>
      <c r="E13" s="19">
        <f>ConsultantPartnerTiers[[#This Row],[Annual price]]+ConsultantPartnerTiers[[#This Row],[Distribution Platform Subscription]]</f>
        <v>14500</v>
      </c>
      <c r="F13" s="4">
        <f>ConsultantPartnerTiers[[#This Row],[Total Cost]]/ConsultantPartnerTiers[[#This Row],[Annual allowance]]</f>
        <v>58</v>
      </c>
      <c r="G13" s="17" t="s">
        <v>19</v>
      </c>
    </row>
    <row r="14" spans="1:7" ht="21.95" customHeight="1" x14ac:dyDescent="0.25">
      <c r="A14" s="1" t="s">
        <v>20</v>
      </c>
      <c r="B14" s="3">
        <v>500</v>
      </c>
      <c r="C14" s="4">
        <v>25000</v>
      </c>
      <c r="D14" s="15">
        <f t="shared" si="1"/>
        <v>500</v>
      </c>
      <c r="E14" s="16">
        <f>ConsultantPartnerTiers[[#This Row],[Annual price]]+ConsultantPartnerTiers[[#This Row],[Distribution Platform Subscription]]</f>
        <v>25500</v>
      </c>
      <c r="F14" s="4">
        <f>ConsultantPartnerTiers[[#This Row],[Total Cost]]/ConsultantPartnerTiers[[#This Row],[Annual allowance]]</f>
        <v>51</v>
      </c>
      <c r="G14" s="14" t="s">
        <v>21</v>
      </c>
    </row>
    <row r="15" spans="1:7" ht="21.95" customHeight="1" x14ac:dyDescent="0.25">
      <c r="A15" s="1" t="s">
        <v>22</v>
      </c>
      <c r="B15" s="3">
        <v>750</v>
      </c>
      <c r="C15" s="4">
        <v>37500</v>
      </c>
      <c r="D15" s="18">
        <f t="shared" si="1"/>
        <v>500</v>
      </c>
      <c r="E15" s="19">
        <f>ConsultantPartnerTiers[[#This Row],[Annual price]]+ConsultantPartnerTiers[[#This Row],[Distribution Platform Subscription]]</f>
        <v>38000</v>
      </c>
      <c r="F15" s="4">
        <f>ConsultantPartnerTiers[[#This Row],[Total Cost]]/ConsultantPartnerTiers[[#This Row],[Annual allowance]]</f>
        <v>50.666666666666664</v>
      </c>
      <c r="G15" s="17" t="s">
        <v>23</v>
      </c>
    </row>
    <row r="16" spans="1:7" ht="21.95" customHeight="1" x14ac:dyDescent="0.25">
      <c r="A16" s="1"/>
      <c r="B16" s="1"/>
      <c r="C16" s="1"/>
      <c r="D16" s="1"/>
      <c r="E16" s="1"/>
      <c r="F16" s="1"/>
      <c r="G16" s="1"/>
    </row>
    <row r="17" spans="1:7" ht="21.95" customHeight="1" x14ac:dyDescent="0.25">
      <c r="A17" s="1"/>
      <c r="B17" s="1"/>
      <c r="C17" s="1"/>
      <c r="D17" s="1"/>
      <c r="E17" s="1"/>
      <c r="F17" s="1"/>
      <c r="G17" s="1"/>
    </row>
    <row r="18" spans="1:7" ht="21.95" customHeight="1" x14ac:dyDescent="0.25">
      <c r="A18" s="23" t="s">
        <v>24</v>
      </c>
      <c r="B18" s="23"/>
      <c r="C18" s="23"/>
      <c r="D18" s="23"/>
      <c r="E18" s="23"/>
      <c r="F18" s="23"/>
      <c r="G18" s="23"/>
    </row>
    <row r="19" spans="1:7" ht="30.75" customHeight="1" thickBot="1" x14ac:dyDescent="0.3">
      <c r="A19" s="2" t="s">
        <v>25</v>
      </c>
      <c r="B19" s="2" t="s">
        <v>26</v>
      </c>
      <c r="C19" s="2" t="s">
        <v>27</v>
      </c>
      <c r="D19" s="2" t="s">
        <v>28</v>
      </c>
      <c r="E19" s="1"/>
      <c r="F19" s="1"/>
      <c r="G19" s="1"/>
    </row>
    <row r="20" spans="1:7" ht="21.95" customHeight="1" x14ac:dyDescent="0.25">
      <c r="A20" s="3">
        <v>25</v>
      </c>
      <c r="B20" s="4">
        <v>2000</v>
      </c>
      <c r="C20" s="5">
        <f>B20/A20</f>
        <v>80</v>
      </c>
      <c r="D20" s="1" t="s">
        <v>29</v>
      </c>
      <c r="E20" s="1"/>
      <c r="F20" s="1"/>
      <c r="G20" s="1"/>
    </row>
    <row r="21" spans="1:7" ht="21.95" customHeight="1" x14ac:dyDescent="0.25">
      <c r="A21" s="3">
        <v>50</v>
      </c>
      <c r="B21" s="4">
        <v>3000</v>
      </c>
      <c r="C21" s="5">
        <f>B21/A21</f>
        <v>60</v>
      </c>
      <c r="D21" s="1" t="s">
        <v>30</v>
      </c>
      <c r="E21" s="1"/>
      <c r="F21" s="1"/>
      <c r="G21" s="1"/>
    </row>
    <row r="22" spans="1:7" ht="21.95" customHeight="1" x14ac:dyDescent="0.25">
      <c r="A22" s="3">
        <v>100</v>
      </c>
      <c r="B22" s="4">
        <v>5500</v>
      </c>
      <c r="C22" s="5">
        <f>B22/A22</f>
        <v>55</v>
      </c>
      <c r="D22" s="1" t="s">
        <v>31</v>
      </c>
      <c r="E22" s="1"/>
      <c r="F22" s="1"/>
      <c r="G22" s="1"/>
    </row>
    <row r="23" spans="1:7" ht="21.95" customHeight="1" x14ac:dyDescent="0.25">
      <c r="A23" s="3">
        <v>250</v>
      </c>
      <c r="B23" s="4">
        <v>12500</v>
      </c>
      <c r="C23" s="5">
        <f>B23/A23</f>
        <v>50</v>
      </c>
      <c r="D23" s="1" t="s">
        <v>32</v>
      </c>
      <c r="E23" s="1"/>
      <c r="F23" s="1"/>
      <c r="G23" s="1"/>
    </row>
    <row r="24" spans="1:7" ht="21.95" customHeight="1" x14ac:dyDescent="0.25">
      <c r="A24" s="1"/>
      <c r="B24" s="1"/>
      <c r="C24" s="1"/>
      <c r="D24" s="1"/>
      <c r="E24" s="1"/>
      <c r="F24" s="1"/>
      <c r="G24" s="1"/>
    </row>
    <row r="25" spans="1:7" ht="21.95" customHeight="1" x14ac:dyDescent="0.25">
      <c r="A25" s="1"/>
      <c r="B25" s="1"/>
      <c r="C25" s="1"/>
      <c r="D25" s="1"/>
      <c r="E25" s="1"/>
      <c r="F25" s="1"/>
      <c r="G25" s="1"/>
    </row>
    <row r="26" spans="1:7" ht="21.95" customHeight="1" x14ac:dyDescent="0.25">
      <c r="A26" s="23" t="s">
        <v>33</v>
      </c>
      <c r="B26" s="22"/>
      <c r="C26" s="22"/>
      <c r="D26" s="22"/>
      <c r="E26" s="22"/>
      <c r="F26" s="22"/>
      <c r="G26" s="22"/>
    </row>
    <row r="27" spans="1:7" ht="21.95" customHeight="1" x14ac:dyDescent="0.25">
      <c r="A27" s="22" t="s">
        <v>34</v>
      </c>
      <c r="B27" s="22"/>
      <c r="C27" s="22"/>
      <c r="D27" s="22"/>
      <c r="E27" s="22"/>
      <c r="F27" s="22"/>
      <c r="G27" s="22"/>
    </row>
    <row r="28" spans="1:7" ht="21.95" customHeight="1" x14ac:dyDescent="0.25">
      <c r="A28" s="22" t="s">
        <v>35</v>
      </c>
      <c r="B28" s="22"/>
      <c r="C28" s="22"/>
      <c r="D28" s="22"/>
      <c r="E28" s="22"/>
      <c r="F28" s="22"/>
      <c r="G28" s="22"/>
    </row>
    <row r="29" spans="1:7" ht="21.95" customHeight="1" x14ac:dyDescent="0.25">
      <c r="A29" s="22" t="s">
        <v>36</v>
      </c>
      <c r="B29" s="22"/>
      <c r="C29" s="22"/>
      <c r="D29" s="22"/>
      <c r="E29" s="22"/>
      <c r="F29" s="22"/>
      <c r="G29" s="22"/>
    </row>
    <row r="30" spans="1:7" ht="21.95" customHeight="1" x14ac:dyDescent="0.25">
      <c r="A30" s="22" t="s">
        <v>37</v>
      </c>
      <c r="B30" s="22"/>
      <c r="C30" s="22"/>
      <c r="D30" s="22"/>
      <c r="E30" s="22"/>
      <c r="F30" s="22"/>
      <c r="G30" s="22"/>
    </row>
    <row r="31" spans="1:7" ht="21.95" customHeight="1" x14ac:dyDescent="0.25">
      <c r="A31" s="1"/>
      <c r="B31" s="1"/>
      <c r="C31" s="1"/>
      <c r="D31" s="1"/>
      <c r="E31" s="1"/>
      <c r="F31" s="1"/>
      <c r="G31" s="1"/>
    </row>
    <row r="32" spans="1:7" ht="21.95" customHeight="1" x14ac:dyDescent="0.25">
      <c r="A32" s="1"/>
      <c r="B32" s="1"/>
      <c r="C32" s="1"/>
      <c r="D32" s="1"/>
      <c r="E32" s="1"/>
      <c r="F32" s="1"/>
      <c r="G32" s="1"/>
    </row>
    <row r="33" spans="1:7" ht="21.95" customHeight="1" x14ac:dyDescent="0.25">
      <c r="A33" s="1"/>
      <c r="B33" s="1"/>
      <c r="C33" s="1"/>
      <c r="D33" s="1"/>
      <c r="E33" s="1"/>
      <c r="F33" s="1"/>
      <c r="G33" s="1"/>
    </row>
    <row r="34" spans="1:7" ht="21.95" customHeight="1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</sheetData>
  <mergeCells count="10">
    <mergeCell ref="A30:G30"/>
    <mergeCell ref="A26:G26"/>
    <mergeCell ref="A2:G2"/>
    <mergeCell ref="A29:G29"/>
    <mergeCell ref="A1:G1"/>
    <mergeCell ref="A28:G28"/>
    <mergeCell ref="A18:G18"/>
    <mergeCell ref="A10:G10"/>
    <mergeCell ref="A4:G4"/>
    <mergeCell ref="A27:G27"/>
  </mergeCells>
  <pageMargins left="0.75" right="0.75" top="1" bottom="1" header="0.5" footer="0.5"/>
  <legacyDrawing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showGridLines="0" tabSelected="1" topLeftCell="A3" zoomScaleNormal="100" workbookViewId="0">
      <selection activeCell="B13" sqref="B13"/>
    </sheetView>
  </sheetViews>
  <sheetFormatPr defaultRowHeight="15" x14ac:dyDescent="0.25"/>
  <cols>
    <col min="1" max="1" width="42" customWidth="1"/>
    <col min="2" max="2" width="20" customWidth="1"/>
    <col min="3" max="4" width="10" customWidth="1"/>
    <col min="5" max="8" width="14" customWidth="1"/>
  </cols>
  <sheetData>
    <row r="1" spans="1:8" ht="21.95" customHeight="1" x14ac:dyDescent="0.25">
      <c r="A1" s="21" t="s">
        <v>38</v>
      </c>
      <c r="B1" s="22"/>
      <c r="C1" s="22"/>
      <c r="D1" s="22"/>
      <c r="E1" s="22"/>
      <c r="F1" s="22"/>
      <c r="G1" s="22"/>
      <c r="H1" s="22"/>
    </row>
    <row r="2" spans="1:8" ht="21.95" customHeight="1" x14ac:dyDescent="0.25">
      <c r="A2" s="24" t="s">
        <v>39</v>
      </c>
      <c r="B2" s="22"/>
      <c r="C2" s="22"/>
      <c r="D2" s="22"/>
      <c r="E2" s="22"/>
      <c r="F2" s="22"/>
      <c r="G2" s="22"/>
      <c r="H2" s="22"/>
    </row>
    <row r="3" spans="1:8" ht="21.95" customHeight="1" x14ac:dyDescent="0.25">
      <c r="A3" s="1"/>
      <c r="B3" s="1"/>
      <c r="C3" s="1"/>
      <c r="D3" s="1"/>
      <c r="E3" s="1"/>
      <c r="F3" s="1"/>
      <c r="G3" s="1"/>
      <c r="H3" s="1"/>
    </row>
    <row r="4" spans="1:8" ht="21.95" customHeight="1" x14ac:dyDescent="0.25">
      <c r="A4" s="23" t="s">
        <v>40</v>
      </c>
      <c r="B4" s="22"/>
      <c r="C4" s="22"/>
      <c r="D4" s="22"/>
      <c r="E4" s="22"/>
      <c r="F4" s="22"/>
      <c r="G4" s="22"/>
      <c r="H4" s="22"/>
    </row>
    <row r="5" spans="1:8" ht="21.95" customHeight="1" x14ac:dyDescent="0.25">
      <c r="A5" s="1" t="s">
        <v>41</v>
      </c>
      <c r="B5" s="6" t="s">
        <v>8</v>
      </c>
      <c r="C5" s="1"/>
      <c r="D5" s="1"/>
      <c r="E5" s="1"/>
      <c r="F5" s="1"/>
      <c r="G5" s="1"/>
      <c r="H5" s="1"/>
    </row>
    <row r="6" spans="1:8" ht="21.95" customHeight="1" x14ac:dyDescent="0.25">
      <c r="A6" s="1" t="s">
        <v>42</v>
      </c>
      <c r="B6" s="5">
        <f>IF(B5="Pilot",'Partner Pricing'!$F$6,INDEX('Partner Pricing'!$F$12:$F$15,MATCH(B5,'Partner Pricing'!$A$12:$A$15,0)))</f>
        <v>100</v>
      </c>
      <c r="C6" s="1"/>
      <c r="D6" s="1"/>
      <c r="E6" s="1"/>
      <c r="F6" s="1"/>
      <c r="G6" s="1"/>
      <c r="H6" s="1"/>
    </row>
    <row r="7" spans="1:8" ht="21.95" customHeight="1" x14ac:dyDescent="0.25">
      <c r="A7" s="1" t="s">
        <v>43</v>
      </c>
      <c r="B7" s="6">
        <v>2</v>
      </c>
      <c r="C7" s="1"/>
      <c r="D7" s="1"/>
      <c r="E7" s="1"/>
      <c r="F7" s="1"/>
      <c r="G7" s="1"/>
      <c r="H7" s="1"/>
    </row>
    <row r="8" spans="1:8" ht="21.95" customHeight="1" x14ac:dyDescent="0.25">
      <c r="A8" s="1" t="s">
        <v>44</v>
      </c>
      <c r="B8" s="6">
        <v>12</v>
      </c>
      <c r="C8" s="1"/>
      <c r="D8" s="1"/>
      <c r="E8" s="1"/>
      <c r="F8" s="1"/>
      <c r="G8" s="1"/>
      <c r="H8" s="1"/>
    </row>
    <row r="9" spans="1:8" ht="21.95" customHeight="1" x14ac:dyDescent="0.25">
      <c r="A9" s="1" t="s">
        <v>45</v>
      </c>
      <c r="B9" s="7">
        <v>750</v>
      </c>
      <c r="C9" s="1"/>
      <c r="D9" s="1"/>
      <c r="E9" s="1"/>
      <c r="F9" s="1"/>
      <c r="G9" s="1"/>
      <c r="H9" s="1"/>
    </row>
    <row r="10" spans="1:8" ht="21.95" customHeight="1" x14ac:dyDescent="0.25">
      <c r="A10" s="1" t="s">
        <v>46</v>
      </c>
      <c r="B10" s="7">
        <v>80</v>
      </c>
      <c r="C10" s="1"/>
      <c r="D10" s="1"/>
      <c r="E10" s="1"/>
      <c r="F10" s="1"/>
      <c r="G10" s="1"/>
      <c r="H10" s="1"/>
    </row>
    <row r="11" spans="1:8" ht="21.95" customHeight="1" x14ac:dyDescent="0.25">
      <c r="A11" s="1" t="s">
        <v>47</v>
      </c>
      <c r="B11" s="6">
        <v>3</v>
      </c>
      <c r="C11" s="1"/>
      <c r="D11" s="1"/>
      <c r="E11" s="1"/>
      <c r="F11" s="1"/>
      <c r="G11" s="1"/>
      <c r="H11" s="1"/>
    </row>
    <row r="12" spans="1:8" ht="21.95" customHeight="1" x14ac:dyDescent="0.25">
      <c r="A12" s="1" t="s">
        <v>86</v>
      </c>
      <c r="B12" s="7">
        <v>3000</v>
      </c>
      <c r="C12" s="1"/>
      <c r="D12" s="1"/>
      <c r="E12" s="1"/>
      <c r="F12" s="1"/>
      <c r="G12" s="1"/>
      <c r="H12" s="1"/>
    </row>
    <row r="13" spans="1:8" ht="21.95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21.95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21.95" customHeight="1" x14ac:dyDescent="0.25">
      <c r="A15" s="23" t="s">
        <v>48</v>
      </c>
      <c r="B15" s="22"/>
      <c r="C15" s="22"/>
      <c r="D15" s="22"/>
      <c r="E15" s="22"/>
      <c r="F15" s="22"/>
      <c r="G15" s="22"/>
      <c r="H15" s="22"/>
    </row>
    <row r="16" spans="1:8" ht="21.95" customHeight="1" x14ac:dyDescent="0.25">
      <c r="A16" s="1" t="s">
        <v>49</v>
      </c>
      <c r="B16" s="8">
        <f>B7*B8</f>
        <v>24</v>
      </c>
      <c r="C16" s="1"/>
      <c r="D16" s="1"/>
      <c r="E16" s="1"/>
      <c r="F16" s="1"/>
      <c r="G16" s="1"/>
      <c r="H16" s="1"/>
    </row>
    <row r="17" spans="1:8" ht="21.95" customHeight="1" x14ac:dyDescent="0.25">
      <c r="A17" s="1" t="s">
        <v>50</v>
      </c>
      <c r="B17" s="5">
        <f>B7*B9</f>
        <v>1500</v>
      </c>
      <c r="C17" s="1"/>
      <c r="D17" s="1"/>
      <c r="E17" s="1"/>
      <c r="F17" s="1"/>
      <c r="G17" s="1"/>
      <c r="H17" s="1"/>
    </row>
    <row r="18" spans="1:8" ht="21.95" customHeight="1" x14ac:dyDescent="0.25">
      <c r="A18" s="1" t="s">
        <v>51</v>
      </c>
      <c r="B18" s="5">
        <f>B16*B10</f>
        <v>1920</v>
      </c>
      <c r="C18" s="1"/>
      <c r="D18" s="1"/>
      <c r="E18" s="1"/>
      <c r="F18" s="1"/>
      <c r="G18" s="1"/>
      <c r="H18" s="1"/>
    </row>
    <row r="19" spans="1:8" ht="21.95" customHeight="1" x14ac:dyDescent="0.25">
      <c r="A19" s="1" t="s">
        <v>52</v>
      </c>
      <c r="B19" s="5">
        <f>B17+B18</f>
        <v>3420</v>
      </c>
      <c r="C19" s="1"/>
      <c r="D19" s="1"/>
      <c r="E19" s="1"/>
      <c r="F19" s="1"/>
      <c r="G19" s="1"/>
      <c r="H19" s="1"/>
    </row>
    <row r="20" spans="1:8" ht="21.95" customHeight="1" x14ac:dyDescent="0.25">
      <c r="A20" s="1" t="s">
        <v>53</v>
      </c>
      <c r="B20" s="5">
        <f>B11*B12</f>
        <v>9000</v>
      </c>
      <c r="C20" s="1"/>
      <c r="D20" s="1"/>
      <c r="E20" s="1"/>
      <c r="F20" s="1"/>
      <c r="G20" s="1"/>
      <c r="H20" s="1"/>
    </row>
    <row r="21" spans="1:8" ht="21.95" customHeight="1" x14ac:dyDescent="0.25">
      <c r="A21" s="9" t="s">
        <v>54</v>
      </c>
      <c r="B21" s="10">
        <f>B19+B20</f>
        <v>12420</v>
      </c>
      <c r="C21" s="1"/>
      <c r="D21" s="1"/>
      <c r="E21" s="1"/>
      <c r="F21" s="1"/>
      <c r="G21" s="1"/>
      <c r="H21" s="1"/>
    </row>
    <row r="22" spans="1:8" ht="21.95" customHeight="1" x14ac:dyDescent="0.25">
      <c r="A22" s="1" t="s">
        <v>55</v>
      </c>
      <c r="B22" s="5">
        <f>B16*B6</f>
        <v>2400</v>
      </c>
      <c r="C22" s="1"/>
      <c r="D22" s="1"/>
      <c r="E22" s="1"/>
      <c r="F22" s="1"/>
      <c r="G22" s="1"/>
      <c r="H22" s="1"/>
    </row>
    <row r="23" spans="1:8" ht="21.95" customHeight="1" x14ac:dyDescent="0.25">
      <c r="A23" s="9" t="s">
        <v>56</v>
      </c>
      <c r="B23" s="10">
        <f>B21-B22</f>
        <v>10020</v>
      </c>
      <c r="C23" s="1"/>
      <c r="D23" s="1"/>
      <c r="E23" s="1"/>
      <c r="F23" s="1"/>
      <c r="G23" s="1"/>
      <c r="H23" s="1"/>
    </row>
    <row r="24" spans="1:8" ht="21.95" customHeight="1" x14ac:dyDescent="0.25">
      <c r="A24" s="9" t="s">
        <v>57</v>
      </c>
      <c r="B24" s="11">
        <f>B23/B21</f>
        <v>0.80676328502415462</v>
      </c>
      <c r="C24" s="1"/>
      <c r="D24" s="1"/>
      <c r="E24" s="1"/>
      <c r="F24" s="1"/>
      <c r="G24" s="1"/>
      <c r="H24" s="1"/>
    </row>
    <row r="25" spans="1:8" ht="21.95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21.95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21.95" customHeight="1" x14ac:dyDescent="0.25">
      <c r="A27" s="23" t="s">
        <v>58</v>
      </c>
      <c r="B27" s="22"/>
      <c r="C27" s="22"/>
      <c r="D27" s="22"/>
      <c r="E27" s="22"/>
      <c r="F27" s="22"/>
      <c r="G27" s="22"/>
      <c r="H27" s="22"/>
    </row>
    <row r="28" spans="1:8" ht="21.95" customHeight="1" x14ac:dyDescent="0.25">
      <c r="A28" s="22" t="s">
        <v>59</v>
      </c>
      <c r="B28" s="22"/>
      <c r="C28" s="22"/>
      <c r="D28" s="22"/>
      <c r="E28" s="22"/>
      <c r="F28" s="22"/>
      <c r="G28" s="22"/>
      <c r="H28" s="22"/>
    </row>
    <row r="29" spans="1:8" ht="21.95" customHeight="1" x14ac:dyDescent="0.25">
      <c r="A29" s="22" t="s">
        <v>60</v>
      </c>
      <c r="B29" s="22"/>
      <c r="C29" s="22"/>
      <c r="D29" s="22"/>
      <c r="E29" s="22"/>
      <c r="F29" s="22"/>
      <c r="G29" s="22"/>
      <c r="H29" s="22"/>
    </row>
    <row r="30" spans="1:8" ht="21.95" customHeight="1" x14ac:dyDescent="0.25">
      <c r="A30" s="22" t="s">
        <v>61</v>
      </c>
      <c r="B30" s="22"/>
      <c r="C30" s="22"/>
      <c r="D30" s="22"/>
      <c r="E30" s="22"/>
      <c r="F30" s="22"/>
      <c r="G30" s="22"/>
      <c r="H30" s="22"/>
    </row>
    <row r="31" spans="1:8" ht="21.95" customHeight="1" x14ac:dyDescent="0.25">
      <c r="A31" s="1"/>
      <c r="B31" s="1"/>
      <c r="C31" s="1"/>
      <c r="D31" s="1"/>
      <c r="E31" s="1"/>
      <c r="F31" s="1"/>
      <c r="G31" s="1"/>
      <c r="H31" s="1"/>
    </row>
    <row r="32" spans="1:8" ht="21.95" customHeight="1" x14ac:dyDescent="0.25">
      <c r="A32" s="1"/>
      <c r="B32" s="1"/>
      <c r="C32" s="1"/>
      <c r="D32" s="1"/>
      <c r="E32" s="1"/>
      <c r="F32" s="1"/>
      <c r="G32" s="1"/>
      <c r="H32" s="1"/>
    </row>
    <row r="33" spans="1:8" ht="21.95" customHeight="1" x14ac:dyDescent="0.25">
      <c r="A33" s="1"/>
      <c r="B33" s="1"/>
      <c r="C33" s="1"/>
      <c r="D33" s="1"/>
      <c r="E33" s="1"/>
      <c r="F33" s="1"/>
      <c r="G33" s="1"/>
      <c r="H33" s="1"/>
    </row>
    <row r="34" spans="1:8" ht="21.95" customHeight="1" x14ac:dyDescent="0.25">
      <c r="A34" s="1"/>
      <c r="B34" s="1"/>
      <c r="C34" s="1"/>
      <c r="D34" s="1"/>
      <c r="E34" s="1"/>
      <c r="F34" s="1"/>
      <c r="G34" s="1"/>
      <c r="H34" s="1"/>
    </row>
    <row r="35" spans="1:8" ht="21.95" customHeight="1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</sheetData>
  <mergeCells count="8">
    <mergeCell ref="A1:H1"/>
    <mergeCell ref="A27:H27"/>
    <mergeCell ref="A4:H4"/>
    <mergeCell ref="A30:H30"/>
    <mergeCell ref="A15:H15"/>
    <mergeCell ref="A29:H29"/>
    <mergeCell ref="A2:H2"/>
    <mergeCell ref="A28:H28"/>
  </mergeCells>
  <dataValidations count="1">
    <dataValidation type="list" sqref="B5" xr:uid="{00000000-0002-0000-0100-000000000000}">
      <formula1>"Pilot,Starter,Growth,Scale,Strategic"</formula1>
    </dataValidation>
  </dataValidation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showGridLines="0" workbookViewId="0">
      <selection activeCell="E11" sqref="E11"/>
    </sheetView>
  </sheetViews>
  <sheetFormatPr defaultRowHeight="15" x14ac:dyDescent="0.25"/>
  <cols>
    <col min="1" max="1" width="16" customWidth="1"/>
    <col min="2" max="2" width="14" customWidth="1"/>
    <col min="3" max="3" width="12" customWidth="1"/>
    <col min="4" max="4" width="14" customWidth="1"/>
    <col min="5" max="5" width="12" customWidth="1"/>
    <col min="6" max="6" width="16" customWidth="1"/>
    <col min="7" max="8" width="18" customWidth="1"/>
    <col min="9" max="9" width="16" customWidth="1"/>
    <col min="10" max="10" width="18" customWidth="1"/>
  </cols>
  <sheetData>
    <row r="1" spans="1:10" ht="21.95" customHeight="1" x14ac:dyDescent="0.25">
      <c r="A1" s="21" t="s">
        <v>62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95" customHeight="1" x14ac:dyDescent="0.25">
      <c r="A2" s="24" t="s">
        <v>63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1.95" customHeight="1" x14ac:dyDescent="0.25">
      <c r="A4" s="2" t="s">
        <v>64</v>
      </c>
      <c r="B4" s="2" t="s">
        <v>65</v>
      </c>
      <c r="C4" s="2" t="s">
        <v>66</v>
      </c>
      <c r="D4" s="2" t="s">
        <v>67</v>
      </c>
      <c r="E4" s="2" t="s">
        <v>68</v>
      </c>
      <c r="F4" s="2" t="s">
        <v>55</v>
      </c>
      <c r="G4" s="2" t="s">
        <v>69</v>
      </c>
      <c r="H4" s="2" t="s">
        <v>70</v>
      </c>
      <c r="I4" s="2" t="s">
        <v>71</v>
      </c>
      <c r="J4" s="2" t="s">
        <v>72</v>
      </c>
    </row>
    <row r="5" spans="1:10" ht="21.95" customHeight="1" x14ac:dyDescent="0.25">
      <c r="A5" s="1" t="s">
        <v>8</v>
      </c>
      <c r="B5" s="4" cm="1">
        <f t="array" ref="B5">ConsultantPilotMode[Effective cost per test]</f>
        <v>100</v>
      </c>
      <c r="C5" s="1">
        <v>2</v>
      </c>
      <c r="D5" s="1">
        <v>12</v>
      </c>
      <c r="E5" s="1">
        <v>3</v>
      </c>
      <c r="F5" s="5">
        <f>C5*D5*B5</f>
        <v>2400</v>
      </c>
      <c r="G5" s="5">
        <f>C5*750+(C5*D5*80)</f>
        <v>3420</v>
      </c>
      <c r="H5" s="5">
        <f>E5*5000</f>
        <v>15000</v>
      </c>
      <c r="I5" s="5">
        <f>G5+H5</f>
        <v>18420</v>
      </c>
      <c r="J5" s="5">
        <f>I5-F5</f>
        <v>16020</v>
      </c>
    </row>
    <row r="6" spans="1:10" ht="21.95" customHeight="1" x14ac:dyDescent="0.25">
      <c r="A6" s="1" t="s">
        <v>16</v>
      </c>
      <c r="B6" s="4">
        <f>'Partner Pricing'!F12</f>
        <v>70</v>
      </c>
      <c r="C6" s="1">
        <v>1</v>
      </c>
      <c r="D6" s="1">
        <v>10</v>
      </c>
      <c r="E6" s="1">
        <v>2</v>
      </c>
      <c r="F6" s="5">
        <f>C6*D6*B6</f>
        <v>700</v>
      </c>
      <c r="G6" s="5">
        <f>C6*750+(C6*D6*80)</f>
        <v>1550</v>
      </c>
      <c r="H6" s="5">
        <f>E6*5000</f>
        <v>10000</v>
      </c>
      <c r="I6" s="5">
        <f>G6+H6</f>
        <v>11550</v>
      </c>
      <c r="J6" s="5">
        <f>I6-F6</f>
        <v>10850</v>
      </c>
    </row>
    <row r="7" spans="1:10" ht="21.95" customHeight="1" x14ac:dyDescent="0.25">
      <c r="A7" s="1" t="s">
        <v>18</v>
      </c>
      <c r="B7" s="4">
        <f>'Partner Pricing'!F13</f>
        <v>58</v>
      </c>
      <c r="C7" s="1">
        <v>2</v>
      </c>
      <c r="D7" s="1">
        <v>12</v>
      </c>
      <c r="E7" s="1">
        <v>3</v>
      </c>
      <c r="F7" s="5">
        <f>C7*D7*B7</f>
        <v>1392</v>
      </c>
      <c r="G7" s="5">
        <f>C7*750+(C7*D7*80)</f>
        <v>3420</v>
      </c>
      <c r="H7" s="5">
        <f>E7*5000</f>
        <v>15000</v>
      </c>
      <c r="I7" s="5">
        <f>G7+H7</f>
        <v>18420</v>
      </c>
      <c r="J7" s="5">
        <f>I7-F7</f>
        <v>17028</v>
      </c>
    </row>
    <row r="8" spans="1:10" ht="21.95" customHeight="1" x14ac:dyDescent="0.25">
      <c r="A8" s="1" t="s">
        <v>20</v>
      </c>
      <c r="B8" s="4">
        <f>'Partner Pricing'!F14</f>
        <v>51</v>
      </c>
      <c r="C8" s="1">
        <v>5</v>
      </c>
      <c r="D8" s="1">
        <v>12</v>
      </c>
      <c r="E8" s="1">
        <v>6</v>
      </c>
      <c r="F8" s="5">
        <f>C8*D8*B8</f>
        <v>3060</v>
      </c>
      <c r="G8" s="5">
        <f>C8*750+(C8*D8*80)</f>
        <v>8550</v>
      </c>
      <c r="H8" s="5">
        <f>E8*5000</f>
        <v>30000</v>
      </c>
      <c r="I8" s="5">
        <f>G8+H8</f>
        <v>38550</v>
      </c>
      <c r="J8" s="5">
        <f>I8-F8</f>
        <v>35490</v>
      </c>
    </row>
    <row r="9" spans="1:10" ht="21.95" customHeight="1" x14ac:dyDescent="0.25">
      <c r="A9" s="1" t="s">
        <v>22</v>
      </c>
      <c r="B9" s="4">
        <f>'Partner Pricing'!F15</f>
        <v>50.666666666666664</v>
      </c>
      <c r="C9" s="1">
        <v>10</v>
      </c>
      <c r="D9" s="1">
        <v>12</v>
      </c>
      <c r="E9" s="1">
        <v>10</v>
      </c>
      <c r="F9" s="5">
        <f>C9*D9*B9</f>
        <v>6080</v>
      </c>
      <c r="G9" s="5">
        <f>C9*750+(C9*D9*80)</f>
        <v>17100</v>
      </c>
      <c r="H9" s="5">
        <f>E9*5000</f>
        <v>50000</v>
      </c>
      <c r="I9" s="5">
        <f>G9+H9</f>
        <v>67100</v>
      </c>
      <c r="J9" s="5">
        <f>I9-F9</f>
        <v>61020</v>
      </c>
    </row>
    <row r="10" spans="1:10" ht="21.9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1.9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1.9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1.9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1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1.9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2">
    <mergeCell ref="A1:J1"/>
    <mergeCell ref="A2:J2"/>
  </mergeCells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showGridLines="0" workbookViewId="0">
      <selection activeCell="D15" sqref="D15"/>
    </sheetView>
  </sheetViews>
  <sheetFormatPr defaultRowHeight="15" x14ac:dyDescent="0.25"/>
  <cols>
    <col min="1" max="1" width="22" customWidth="1"/>
    <col min="2" max="8" width="14" customWidth="1"/>
  </cols>
  <sheetData>
    <row r="1" spans="1:8" ht="21.95" customHeight="1" x14ac:dyDescent="0.25">
      <c r="A1" s="21" t="s">
        <v>73</v>
      </c>
      <c r="B1" s="22"/>
      <c r="C1" s="22"/>
      <c r="D1" s="22"/>
      <c r="E1" s="22"/>
      <c r="F1" s="22"/>
      <c r="G1" s="22"/>
      <c r="H1" s="22"/>
    </row>
    <row r="2" spans="1:8" ht="21.95" customHeight="1" x14ac:dyDescent="0.25">
      <c r="A2" s="24" t="s">
        <v>74</v>
      </c>
      <c r="B2" s="22"/>
      <c r="C2" s="22"/>
      <c r="D2" s="22"/>
      <c r="E2" s="22"/>
      <c r="F2" s="22"/>
      <c r="G2" s="22"/>
      <c r="H2" s="22"/>
    </row>
    <row r="3" spans="1:8" ht="21.95" customHeight="1" x14ac:dyDescent="0.25">
      <c r="A3" s="1"/>
      <c r="B3" s="1"/>
      <c r="C3" s="1"/>
      <c r="D3" s="1"/>
      <c r="E3" s="1"/>
      <c r="F3" s="1"/>
      <c r="G3" s="1"/>
      <c r="H3" s="1"/>
    </row>
    <row r="4" spans="1:8" ht="21.95" customHeight="1" x14ac:dyDescent="0.25">
      <c r="A4" s="23" t="s">
        <v>75</v>
      </c>
      <c r="B4" s="22"/>
      <c r="C4" s="22"/>
      <c r="D4" s="22"/>
      <c r="E4" s="22"/>
      <c r="F4" s="22"/>
      <c r="G4" s="22"/>
      <c r="H4" s="22"/>
    </row>
    <row r="5" spans="1:8" ht="21.95" customHeight="1" x14ac:dyDescent="0.25">
      <c r="A5" s="22" t="s">
        <v>76</v>
      </c>
      <c r="B5" s="22"/>
      <c r="C5" s="22"/>
      <c r="D5" s="22"/>
      <c r="E5" s="22"/>
      <c r="F5" s="22"/>
      <c r="G5" s="22"/>
      <c r="H5" s="22"/>
    </row>
    <row r="6" spans="1:8" ht="21.95" customHeight="1" x14ac:dyDescent="0.25">
      <c r="A6" s="22" t="s">
        <v>85</v>
      </c>
      <c r="B6" s="22"/>
      <c r="C6" s="22"/>
      <c r="D6" s="22"/>
      <c r="E6" s="22"/>
      <c r="F6" s="22"/>
      <c r="G6" s="22"/>
      <c r="H6" s="22"/>
    </row>
    <row r="7" spans="1:8" ht="21.95" customHeight="1" x14ac:dyDescent="0.25">
      <c r="A7" s="22" t="s">
        <v>77</v>
      </c>
      <c r="B7" s="22"/>
      <c r="C7" s="22"/>
      <c r="D7" s="22"/>
      <c r="E7" s="22"/>
      <c r="F7" s="22"/>
      <c r="G7" s="22"/>
      <c r="H7" s="22"/>
    </row>
    <row r="8" spans="1:8" ht="21.95" customHeight="1" x14ac:dyDescent="0.25">
      <c r="A8" s="22" t="s">
        <v>78</v>
      </c>
      <c r="B8" s="22"/>
      <c r="C8" s="22"/>
      <c r="D8" s="22"/>
      <c r="E8" s="22"/>
      <c r="F8" s="22"/>
      <c r="G8" s="22"/>
      <c r="H8" s="22"/>
    </row>
    <row r="9" spans="1:8" ht="21.95" customHeight="1" x14ac:dyDescent="0.25">
      <c r="A9" s="1"/>
      <c r="B9" s="1"/>
      <c r="C9" s="1"/>
      <c r="D9" s="1"/>
      <c r="E9" s="1"/>
      <c r="F9" s="1"/>
      <c r="G9" s="1"/>
      <c r="H9" s="1"/>
    </row>
    <row r="10" spans="1:8" ht="21.95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21.95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21.95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21.95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21.95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21.95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</sheetData>
  <mergeCells count="7">
    <mergeCell ref="A8:H8"/>
    <mergeCell ref="A6:H6"/>
    <mergeCell ref="A1:H1"/>
    <mergeCell ref="A4:H4"/>
    <mergeCell ref="A7:H7"/>
    <mergeCell ref="A2:H2"/>
    <mergeCell ref="A5:H5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29DF0C21BF24796F8A3D780C70ACC" ma:contentTypeVersion="19" ma:contentTypeDescription="Create a new document." ma:contentTypeScope="" ma:versionID="3add5b3bc1d0d8ee4e874c4da93143ef">
  <xsd:schema xmlns:xsd="http://www.w3.org/2001/XMLSchema" xmlns:xs="http://www.w3.org/2001/XMLSchema" xmlns:p="http://schemas.microsoft.com/office/2006/metadata/properties" xmlns:ns2="50de7e1a-f038-45a3-88d4-74db2d55797e" xmlns:ns3="54f386cb-30d9-48ab-b84d-512e9df27dcd" targetNamespace="http://schemas.microsoft.com/office/2006/metadata/properties" ma:root="true" ma:fieldsID="8db9e78b64ab78327e7b8306a49e432d" ns2:_="" ns3:_="">
    <xsd:import namespace="50de7e1a-f038-45a3-88d4-74db2d55797e"/>
    <xsd:import namespace="54f386cb-30d9-48ab-b84d-512e9df27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e7e1a-f038-45a3-88d4-74db2d5579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8ca15c2-dbe8-400e-a4a3-80abe57b5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386cb-30d9-48ab-b84d-512e9df27d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779e482-2bbb-482e-881e-5174db28cbf1}" ma:internalName="TaxCatchAll" ma:showField="CatchAllData" ma:web="54f386cb-30d9-48ab-b84d-512e9df27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e7e1a-f038-45a3-88d4-74db2d55797e">
      <Terms xmlns="http://schemas.microsoft.com/office/infopath/2007/PartnerControls"/>
    </lcf76f155ced4ddcb4097134ff3c332f>
    <TaxCatchAll xmlns="54f386cb-30d9-48ab-b84d-512e9df27d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3AD6CB-BC69-467F-BE9B-BB158FBBA0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de7e1a-f038-45a3-88d4-74db2d55797e"/>
    <ds:schemaRef ds:uri="54f386cb-30d9-48ab-b84d-512e9df27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CD6F5A-A9D0-4C57-BEAC-E8851F611C79}">
  <ds:schemaRefs>
    <ds:schemaRef ds:uri="http://schemas.microsoft.com/office/2006/metadata/properties"/>
    <ds:schemaRef ds:uri="http://schemas.microsoft.com/office/infopath/2007/PartnerControls"/>
    <ds:schemaRef ds:uri="50de7e1a-f038-45a3-88d4-74db2d55797e"/>
    <ds:schemaRef ds:uri="54f386cb-30d9-48ab-b84d-512e9df27dcd"/>
  </ds:schemaRefs>
</ds:datastoreItem>
</file>

<file path=customXml/itemProps3.xml><?xml version="1.0" encoding="utf-8"?>
<ds:datastoreItem xmlns:ds="http://schemas.openxmlformats.org/officeDocument/2006/customXml" ds:itemID="{130A30DD-193F-4D10-BE9D-B268F0193A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Partner Pricing</vt:lpstr>
      <vt:lpstr>Engagement Economics</vt:lpstr>
      <vt:lpstr>Scenario Comparison</vt:lpstr>
      <vt:lpstr>Pilot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Mark Simpson</cp:lastModifiedBy>
  <cp:revision/>
  <dcterms:created xsi:type="dcterms:W3CDTF">2026-06-28T09:43:07Z</dcterms:created>
  <dcterms:modified xsi:type="dcterms:W3CDTF">2026-10-05T07:04:41Z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0x010100D8C29DF0C21BF24796F8A3D780C70ACC</vt:lpwstr>
  </property>
  <property fmtid="{D5CDD505-2E9C-101B-9397-08002B2CF9AE}" pid="3" name="MediaServiceImageTags">
    <vt:lpwstr/>
  </property>
</Properties>
</file>