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70c87b4f6af7cf/Documents/1_QLBI Solutions/Canna OKC/"/>
    </mc:Choice>
  </mc:AlternateContent>
  <xr:revisionPtr revIDLastSave="589" documentId="8_{39CAF16C-38A9-4AD5-ADF6-E57AAF6577C6}" xr6:coauthVersionLast="47" xr6:coauthVersionMax="47" xr10:uidLastSave="{7EAD30D9-04FB-404A-90ED-107F726CCA53}"/>
  <bookViews>
    <workbookView xWindow="-38520" yWindow="75" windowWidth="38640" windowHeight="15840" xr2:uid="{A2A2183C-20C1-4CAB-821B-A2BF56D0F941}"/>
  </bookViews>
  <sheets>
    <sheet name="MultiGrow Room Analysis" sheetId="3" r:id="rId1"/>
  </sheets>
  <definedNames>
    <definedName name="_xlnm.Print_Area" localSheetId="0">'MultiGrow Room Analysis'!$A$2:$E$47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7" i="3" s="1"/>
  <c r="D18" i="3"/>
  <c r="D47" i="3"/>
  <c r="D44" i="3"/>
  <c r="D27" i="3"/>
  <c r="E27" i="3"/>
  <c r="E23" i="3"/>
  <c r="E22" i="3"/>
  <c r="D23" i="3"/>
  <c r="D22" i="3"/>
  <c r="C15" i="3"/>
  <c r="D25" i="3" s="1"/>
  <c r="E28" i="3" l="1"/>
  <c r="D28" i="3"/>
  <c r="E25" i="3"/>
  <c r="E24" i="3"/>
  <c r="E29" i="3" s="1"/>
  <c r="D24" i="3"/>
  <c r="D29" i="3" s="1"/>
  <c r="D30" i="3" l="1"/>
  <c r="D36" i="3" s="1"/>
  <c r="D35" i="3"/>
  <c r="D37" i="3" s="1"/>
  <c r="D26" i="3"/>
  <c r="D33" i="3" s="1"/>
  <c r="D34" i="3" s="1"/>
  <c r="D40" i="3" s="1"/>
  <c r="D31" i="3"/>
  <c r="D32" i="3" s="1"/>
  <c r="E26" i="3"/>
  <c r="E33" i="3" s="1"/>
  <c r="E34" i="3" s="1"/>
  <c r="E40" i="3" s="1"/>
  <c r="E31" i="3"/>
  <c r="E32" i="3" s="1"/>
  <c r="E30" i="3"/>
  <c r="E36" i="3" s="1"/>
  <c r="E35" i="3"/>
  <c r="E37" i="3" s="1"/>
  <c r="E39" i="3" l="1"/>
  <c r="E38" i="3"/>
  <c r="E45" i="3" s="1"/>
  <c r="D39" i="3"/>
  <c r="D38" i="3"/>
  <c r="E44" i="3" s="1"/>
</calcChain>
</file>

<file path=xl/sharedStrings.xml><?xml version="1.0" encoding="utf-8"?>
<sst xmlns="http://schemas.openxmlformats.org/spreadsheetml/2006/main" count="46" uniqueCount="45">
  <si>
    <t>Typical flower cycle (days)</t>
  </si>
  <si>
    <t>Annual # of harvests per grow rm (365/typ flwr cycle)</t>
  </si>
  <si>
    <t>minimum annual financial impact (20% less yield and price)</t>
  </si>
  <si>
    <t>maximum annual financial impact (20% more yield and price)</t>
  </si>
  <si>
    <t>Avg Hourly Rate</t>
  </si>
  <si>
    <t>365/ typical flower cycle</t>
  </si>
  <si>
    <t>Typical harvest yield (Saleable lbs)</t>
  </si>
  <si>
    <t>Typical number of plants/grow room</t>
  </si>
  <si>
    <t>Total # of Grow Rooms</t>
  </si>
  <si>
    <t>Typical Average Sales Price ($/lb)</t>
  </si>
  <si>
    <t>MSRP</t>
  </si>
  <si>
    <t>Harvest Station Equipment only</t>
  </si>
  <si>
    <t>Payback Months</t>
  </si>
  <si>
    <t>Package</t>
  </si>
  <si>
    <t>Equipment Only</t>
  </si>
  <si>
    <t>Equip Only</t>
  </si>
  <si>
    <t>Analysis</t>
  </si>
  <si>
    <t>Typical # harvests/grow rm/yr</t>
  </si>
  <si>
    <t>Annual labor savings per grow rm</t>
  </si>
  <si>
    <t>Harvest Station Package (includes 2 day consult/assessment)</t>
  </si>
  <si>
    <t>2-day consult</t>
  </si>
  <si>
    <t>Est'd labor savings (soft) per harvest</t>
  </si>
  <si>
    <t># of grow rooms</t>
  </si>
  <si>
    <t>Additional grow days per grow room per yr</t>
  </si>
  <si>
    <t>Total additional grow days per year (all grow rooms)</t>
  </si>
  <si>
    <t>Increased revenue annually per grow room</t>
  </si>
  <si>
    <t>Inputs made in this section</t>
  </si>
  <si>
    <t>Total Annual Revenue Impact estimated</t>
  </si>
  <si>
    <t>Total Annual Financial Impact estimated  --------------&gt;</t>
  </si>
  <si>
    <t>Total Annual Soft Labor Savings (all harvests and all grow rooms)</t>
  </si>
  <si>
    <t># Days to complete harvest after equipment and/or consulting</t>
  </si>
  <si>
    <t>Current # of days req'd to complete harvest for each grow room</t>
  </si>
  <si>
    <t>oz per plant</t>
  </si>
  <si>
    <t>After Productivity Improvement - # of Employees Req'd</t>
  </si>
  <si>
    <t>Current harvest time per room (days)</t>
  </si>
  <si>
    <t>Expected reduction in harvest time</t>
  </si>
  <si>
    <t># Employees on harvest</t>
  </si>
  <si>
    <t>Total annual man-hours saved</t>
  </si>
  <si>
    <t>Total # of employees reduced</t>
  </si>
  <si>
    <t>Harvest time reduction (days) -typical</t>
  </si>
  <si>
    <t>Reduction in man-hours per harvest - typical</t>
  </si>
  <si>
    <t>&lt;- not used in calc</t>
  </si>
  <si>
    <t>Additional grow room of capacity due to Harvest Station</t>
  </si>
  <si>
    <t>&lt;- include turnover days</t>
  </si>
  <si>
    <t>Harvest Station Impact &amp; Payback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</si>
</sst>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_(* #,##0.0_);_(* \(#,##0.0\);_(* &quot;-&quot;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0" fontId="0" fillId="0" borderId="0" xfId="0" applyBorder="1"/>
    <xf numFmtId="0" fontId="0" fillId="0" borderId="9" xfId="0" applyBorder="1"/>
    <xf numFmtId="164" fontId="0" fillId="0" borderId="9" xfId="0" applyNumberFormat="1" applyBorder="1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right"/>
    </xf>
    <xf numFmtId="0" fontId="3" fillId="0" borderId="0" xfId="0" applyFont="1"/>
    <xf numFmtId="164" fontId="0" fillId="0" borderId="0" xfId="0" applyNumberFormat="1" applyBorder="1"/>
    <xf numFmtId="0" fontId="0" fillId="0" borderId="0" xfId="0" applyFill="1" applyBorder="1"/>
    <xf numFmtId="0" fontId="0" fillId="0" borderId="11" xfId="0" applyBorder="1"/>
    <xf numFmtId="0" fontId="0" fillId="0" borderId="0" xfId="0" applyFill="1"/>
    <xf numFmtId="166" fontId="0" fillId="0" borderId="0" xfId="0" applyNumberFormat="1"/>
    <xf numFmtId="167" fontId="0" fillId="0" borderId="0" xfId="0" applyNumberFormat="1"/>
    <xf numFmtId="0" fontId="0" fillId="3" borderId="9" xfId="0" applyFill="1" applyBorder="1"/>
    <xf numFmtId="164" fontId="0" fillId="3" borderId="9" xfId="0" applyNumberFormat="1" applyFill="1" applyBorder="1"/>
    <xf numFmtId="164" fontId="2" fillId="0" borderId="0" xfId="0" applyNumberFormat="1" applyFont="1" applyBorder="1"/>
    <xf numFmtId="0" fontId="0" fillId="0" borderId="10" xfId="0" applyFill="1" applyBorder="1"/>
    <xf numFmtId="164" fontId="0" fillId="0" borderId="11" xfId="0" applyNumberFormat="1" applyBorder="1"/>
    <xf numFmtId="0" fontId="2" fillId="0" borderId="0" xfId="0" applyFont="1" applyAlignment="1">
      <alignment horizontal="center"/>
    </xf>
    <xf numFmtId="166" fontId="0" fillId="4" borderId="0" xfId="0" applyNumberFormat="1" applyFill="1"/>
    <xf numFmtId="168" fontId="0" fillId="4" borderId="0" xfId="0" applyNumberFormat="1" applyFill="1"/>
    <xf numFmtId="0" fontId="0" fillId="4" borderId="0" xfId="0" applyNumberFormat="1" applyFill="1"/>
    <xf numFmtId="168" fontId="0" fillId="4" borderId="9" xfId="0" applyNumberFormat="1" applyFill="1" applyBorder="1"/>
    <xf numFmtId="164" fontId="0" fillId="4" borderId="0" xfId="0" applyNumberFormat="1" applyFill="1"/>
    <xf numFmtId="165" fontId="0" fillId="4" borderId="0" xfId="0" applyNumberFormat="1" applyFill="1"/>
    <xf numFmtId="167" fontId="0" fillId="4" borderId="0" xfId="0" applyNumberFormat="1" applyFill="1"/>
    <xf numFmtId="164" fontId="0" fillId="4" borderId="9" xfId="0" applyNumberFormat="1" applyFill="1" applyBorder="1"/>
    <xf numFmtId="164" fontId="0" fillId="4" borderId="0" xfId="1" applyNumberFormat="1" applyFont="1" applyFill="1"/>
    <xf numFmtId="164" fontId="0" fillId="4" borderId="0" xfId="0" applyNumberFormat="1" applyFill="1" applyBorder="1"/>
    <xf numFmtId="166" fontId="3" fillId="0" borderId="13" xfId="3" applyNumberFormat="1" applyFont="1" applyBorder="1"/>
    <xf numFmtId="165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166" fontId="0" fillId="2" borderId="2" xfId="3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Border="1" applyAlignment="1" applyProtection="1">
      <alignment horizontal="right"/>
      <protection locked="0"/>
    </xf>
    <xf numFmtId="165" fontId="0" fillId="2" borderId="0" xfId="3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9" fontId="3" fillId="2" borderId="0" xfId="2" applyFont="1" applyFill="1" applyBorder="1" applyProtection="1">
      <protection locked="0"/>
    </xf>
    <xf numFmtId="44" fontId="0" fillId="2" borderId="0" xfId="0" applyNumberFormat="1" applyFill="1" applyBorder="1" applyProtection="1">
      <protection locked="0"/>
    </xf>
    <xf numFmtId="166" fontId="0" fillId="2" borderId="0" xfId="3" applyNumberFormat="1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0" xfId="0" applyFill="1" applyBorder="1" applyAlignment="1" applyProtection="1">
      <alignment horizontal="right"/>
      <protection locked="0"/>
    </xf>
    <xf numFmtId="166" fontId="0" fillId="4" borderId="0" xfId="3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166" fontId="0" fillId="2" borderId="7" xfId="3" applyNumberFormat="1" applyFont="1" applyFill="1" applyBorder="1" applyProtection="1">
      <protection locked="0"/>
    </xf>
    <xf numFmtId="0" fontId="0" fillId="0" borderId="7" xfId="0" quotePrefix="1" applyBorder="1" applyProtection="1">
      <protection locked="0"/>
    </xf>
    <xf numFmtId="0" fontId="0" fillId="0" borderId="8" xfId="0" applyBorder="1" applyProtection="1">
      <protection locked="0"/>
    </xf>
    <xf numFmtId="0" fontId="5" fillId="0" borderId="0" xfId="0" quotePrefix="1" applyFont="1" applyBorder="1" applyProtection="1">
      <protection locked="0"/>
    </xf>
    <xf numFmtId="0" fontId="5" fillId="0" borderId="5" xfId="0" applyFont="1" applyBorder="1" applyProtection="1">
      <protection locked="0"/>
    </xf>
    <xf numFmtId="167" fontId="5" fillId="0" borderId="0" xfId="0" quotePrefix="1" applyNumberFormat="1" applyFont="1" applyBorder="1" applyProtection="1">
      <protection locked="0"/>
    </xf>
    <xf numFmtId="165" fontId="6" fillId="2" borderId="12" xfId="3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/>
      <protection locked="0"/>
    </xf>
    <xf numFmtId="0" fontId="8" fillId="0" borderId="0" xfId="0" applyFont="1"/>
    <xf numFmtId="0" fontId="0" fillId="5" borderId="0" xfId="0" applyFill="1" applyBorder="1"/>
    <xf numFmtId="167" fontId="0" fillId="5" borderId="0" xfId="0" applyNumberFormat="1" applyFill="1" applyBorder="1"/>
    <xf numFmtId="165" fontId="0" fillId="5" borderId="0" xfId="3" applyNumberFormat="1" applyFont="1" applyFill="1" applyBorder="1"/>
    <xf numFmtId="0" fontId="5" fillId="0" borderId="0" xfId="0" applyFont="1" applyBorder="1" applyProtection="1">
      <protection locked="0"/>
    </xf>
    <xf numFmtId="1" fontId="3" fillId="4" borderId="0" xfId="0" applyNumberFormat="1" applyFont="1" applyFill="1"/>
    <xf numFmtId="0" fontId="0" fillId="6" borderId="0" xfId="0" applyFill="1"/>
    <xf numFmtId="164" fontId="0" fillId="6" borderId="0" xfId="1" applyNumberFormat="1" applyFont="1" applyFill="1"/>
    <xf numFmtId="166" fontId="0" fillId="6" borderId="0" xfId="3" applyNumberFormat="1" applyFont="1" applyFill="1"/>
    <xf numFmtId="0" fontId="0" fillId="6" borderId="14" xfId="0" applyFill="1" applyBorder="1"/>
    <xf numFmtId="167" fontId="0" fillId="6" borderId="14" xfId="0" applyNumberFormat="1" applyFill="1" applyBorder="1"/>
    <xf numFmtId="166" fontId="0" fillId="6" borderId="14" xfId="3" applyNumberFormat="1" applyFont="1" applyFill="1" applyBorder="1"/>
    <xf numFmtId="0" fontId="0" fillId="6" borderId="7" xfId="0" applyFill="1" applyBorder="1"/>
    <xf numFmtId="167" fontId="0" fillId="6" borderId="7" xfId="0" applyNumberFormat="1" applyFill="1" applyBorder="1"/>
    <xf numFmtId="0" fontId="2" fillId="0" borderId="0" xfId="0" applyFont="1" applyBorder="1" applyAlignment="1">
      <alignment horizontal="center"/>
    </xf>
    <xf numFmtId="167" fontId="0" fillId="0" borderId="0" xfId="0" applyNumberFormat="1" applyBorder="1"/>
    <xf numFmtId="166" fontId="3" fillId="0" borderId="15" xfId="3" applyNumberFormat="1" applyFont="1" applyBorder="1"/>
    <xf numFmtId="0" fontId="9" fillId="0" borderId="0" xfId="0" applyFont="1" applyFill="1" applyBorder="1"/>
    <xf numFmtId="0" fontId="9" fillId="0" borderId="0" xfId="0" applyFont="1" applyBorder="1"/>
    <xf numFmtId="164" fontId="9" fillId="0" borderId="0" xfId="0" applyNumberFormat="1" applyFont="1" applyBorder="1"/>
    <xf numFmtId="164" fontId="10" fillId="0" borderId="0" xfId="1" applyNumberFormat="1" applyFon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280147</xdr:rowOff>
    </xdr:from>
    <xdr:to>
      <xdr:col>1</xdr:col>
      <xdr:colOff>609094</xdr:colOff>
      <xdr:row>5</xdr:row>
      <xdr:rowOff>382567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DD0981-D2DE-4903-AD91-5E9E66AC0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0147"/>
          <a:ext cx="2805447" cy="1323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81161-F700-41E4-8C8D-4871D97EF3DF}">
  <sheetPr codeName="Sheet3">
    <pageSetUpPr fitToPage="1"/>
  </sheetPr>
  <dimension ref="A1:G47"/>
  <sheetViews>
    <sheetView showGridLines="0" tabSelected="1" zoomScale="85" zoomScaleNormal="85" workbookViewId="0">
      <selection activeCell="T6" sqref="T6"/>
    </sheetView>
  </sheetViews>
  <sheetFormatPr defaultRowHeight="14.5" x14ac:dyDescent="0.35"/>
  <cols>
    <col min="1" max="1" width="31.36328125" customWidth="1"/>
    <col min="2" max="2" width="27.54296875" customWidth="1"/>
    <col min="3" max="3" width="12.1796875" bestFit="1" customWidth="1"/>
    <col min="4" max="4" width="11.81640625" customWidth="1"/>
    <col min="5" max="5" width="15" customWidth="1"/>
    <col min="6" max="6" width="13.08984375" customWidth="1"/>
    <col min="7" max="7" width="14.26953125" bestFit="1" customWidth="1"/>
    <col min="8" max="8" width="14.7265625" bestFit="1" customWidth="1"/>
  </cols>
  <sheetData>
    <row r="1" spans="1:5" ht="31" customHeight="1" x14ac:dyDescent="0.35"/>
    <row r="2" spans="1:5" ht="31" customHeight="1" x14ac:dyDescent="0.35"/>
    <row r="3" spans="1:5" ht="11.5" customHeight="1" x14ac:dyDescent="0.35"/>
    <row r="4" spans="1:5" ht="11.5" customHeight="1" x14ac:dyDescent="0.35"/>
    <row r="5" spans="1:5" ht="11.5" customHeight="1" x14ac:dyDescent="0.35"/>
    <row r="6" spans="1:5" ht="46" x14ac:dyDescent="1">
      <c r="A6" s="62" t="s">
        <v>44</v>
      </c>
    </row>
    <row r="8" spans="1:5" ht="15" thickBot="1" x14ac:dyDescent="0.4">
      <c r="A8" s="7" t="s">
        <v>26</v>
      </c>
      <c r="B8" s="9"/>
      <c r="C8" s="8" t="s">
        <v>13</v>
      </c>
      <c r="D8" s="7" t="s">
        <v>15</v>
      </c>
    </row>
    <row r="9" spans="1:5" ht="15" thickBot="1" x14ac:dyDescent="0.4">
      <c r="A9" s="35"/>
      <c r="B9" s="36" t="s">
        <v>34</v>
      </c>
      <c r="C9" s="37">
        <v>2</v>
      </c>
      <c r="D9" s="38"/>
      <c r="E9" s="39"/>
    </row>
    <row r="10" spans="1:5" ht="24" thickBot="1" x14ac:dyDescent="0.6">
      <c r="A10" s="60"/>
      <c r="B10" s="61" t="s">
        <v>8</v>
      </c>
      <c r="C10" s="59">
        <v>8</v>
      </c>
      <c r="D10" s="43"/>
      <c r="E10" s="44"/>
    </row>
    <row r="11" spans="1:5" x14ac:dyDescent="0.35">
      <c r="A11" s="40"/>
      <c r="B11" s="41" t="s">
        <v>35</v>
      </c>
      <c r="C11" s="45">
        <v>0.5</v>
      </c>
      <c r="D11" s="45">
        <v>0.25</v>
      </c>
      <c r="E11" s="44"/>
    </row>
    <row r="12" spans="1:5" x14ac:dyDescent="0.35">
      <c r="A12" s="40"/>
      <c r="B12" s="41" t="s">
        <v>7</v>
      </c>
      <c r="C12" s="42">
        <v>420</v>
      </c>
      <c r="D12" s="66" t="s">
        <v>41</v>
      </c>
      <c r="E12" s="44"/>
    </row>
    <row r="13" spans="1:5" x14ac:dyDescent="0.35">
      <c r="A13" s="40"/>
      <c r="B13" s="41" t="s">
        <v>4</v>
      </c>
      <c r="C13" s="46">
        <v>16</v>
      </c>
      <c r="D13" s="43"/>
      <c r="E13" s="44"/>
    </row>
    <row r="14" spans="1:5" x14ac:dyDescent="0.35">
      <c r="A14" s="40"/>
      <c r="B14" s="41" t="s">
        <v>36</v>
      </c>
      <c r="C14" s="42">
        <v>5</v>
      </c>
      <c r="D14" s="43"/>
      <c r="E14" s="44"/>
    </row>
    <row r="15" spans="1:5" x14ac:dyDescent="0.35">
      <c r="A15" s="40"/>
      <c r="B15" s="41" t="s">
        <v>33</v>
      </c>
      <c r="C15" s="47">
        <f>C14*0.9</f>
        <v>4.5</v>
      </c>
      <c r="D15" s="43"/>
      <c r="E15" s="44"/>
    </row>
    <row r="16" spans="1:5" x14ac:dyDescent="0.35">
      <c r="A16" s="40"/>
      <c r="B16" s="41" t="s">
        <v>0</v>
      </c>
      <c r="C16" s="42">
        <f>72</f>
        <v>72</v>
      </c>
      <c r="D16" s="66" t="s">
        <v>43</v>
      </c>
      <c r="E16" s="44"/>
    </row>
    <row r="17" spans="1:5" x14ac:dyDescent="0.35">
      <c r="A17" s="48"/>
      <c r="B17" s="49" t="s">
        <v>17</v>
      </c>
      <c r="C17" s="50">
        <f>365/C16</f>
        <v>5.0694444444444446</v>
      </c>
      <c r="D17" s="56" t="s">
        <v>5</v>
      </c>
      <c r="E17" s="57"/>
    </row>
    <row r="18" spans="1:5" x14ac:dyDescent="0.35">
      <c r="A18" s="40"/>
      <c r="B18" s="41" t="s">
        <v>6</v>
      </c>
      <c r="C18" s="47">
        <v>60</v>
      </c>
      <c r="D18" s="58">
        <f>(C18*16)/C12</f>
        <v>2.2857142857142856</v>
      </c>
      <c r="E18" s="57" t="s">
        <v>32</v>
      </c>
    </row>
    <row r="19" spans="1:5" ht="15" thickBot="1" x14ac:dyDescent="0.4">
      <c r="A19" s="51"/>
      <c r="B19" s="52" t="s">
        <v>9</v>
      </c>
      <c r="C19" s="53">
        <v>1000</v>
      </c>
      <c r="D19" s="54"/>
      <c r="E19" s="55"/>
    </row>
    <row r="21" spans="1:5" x14ac:dyDescent="0.35">
      <c r="A21" s="1" t="s">
        <v>16</v>
      </c>
      <c r="D21" s="22" t="s">
        <v>13</v>
      </c>
      <c r="E21" s="22" t="s">
        <v>14</v>
      </c>
    </row>
    <row r="22" spans="1:5" x14ac:dyDescent="0.35">
      <c r="A22" t="s">
        <v>31</v>
      </c>
      <c r="B22" s="34"/>
      <c r="D22" s="23">
        <f>C9</f>
        <v>2</v>
      </c>
      <c r="E22" s="23">
        <f>C9</f>
        <v>2</v>
      </c>
    </row>
    <row r="23" spans="1:5" x14ac:dyDescent="0.35">
      <c r="A23" t="s">
        <v>30</v>
      </c>
      <c r="D23" s="24">
        <f>C9*(1-C11)</f>
        <v>1</v>
      </c>
      <c r="E23" s="25">
        <f>C9*(1-D11)</f>
        <v>1.5</v>
      </c>
    </row>
    <row r="24" spans="1:5" ht="15" thickBot="1" x14ac:dyDescent="0.4">
      <c r="A24" t="s">
        <v>39</v>
      </c>
      <c r="D24" s="26">
        <f>D22-D23</f>
        <v>1</v>
      </c>
      <c r="E24" s="26">
        <f>E22-E23</f>
        <v>0.5</v>
      </c>
    </row>
    <row r="25" spans="1:5" ht="15" thickTop="1" x14ac:dyDescent="0.35">
      <c r="A25" t="s">
        <v>40</v>
      </c>
      <c r="C25" s="10"/>
      <c r="D25" s="67">
        <f>(C14*8*C9)-(C15*D23*8)</f>
        <v>44</v>
      </c>
      <c r="E25" s="67">
        <f>(C14*8*C9)-(C15*E23*8)</f>
        <v>26</v>
      </c>
    </row>
    <row r="26" spans="1:5" x14ac:dyDescent="0.35">
      <c r="A26" t="s">
        <v>21</v>
      </c>
      <c r="C26" s="3"/>
      <c r="D26" s="27">
        <f>D25*$C$13</f>
        <v>704</v>
      </c>
      <c r="E26" s="27">
        <f>E25*$C$13</f>
        <v>416</v>
      </c>
    </row>
    <row r="27" spans="1:5" x14ac:dyDescent="0.35">
      <c r="A27" s="14" t="s">
        <v>22</v>
      </c>
      <c r="B27" s="14"/>
      <c r="C27" s="14"/>
      <c r="D27" s="28">
        <f>C10</f>
        <v>8</v>
      </c>
      <c r="E27" s="28">
        <f>C10</f>
        <v>8</v>
      </c>
    </row>
    <row r="28" spans="1:5" x14ac:dyDescent="0.35">
      <c r="A28" t="s">
        <v>1</v>
      </c>
      <c r="C28" s="15"/>
      <c r="D28" s="23">
        <f>365/C16</f>
        <v>5.0694444444444446</v>
      </c>
      <c r="E28" s="23">
        <f>365/C16</f>
        <v>5.0694444444444446</v>
      </c>
    </row>
    <row r="29" spans="1:5" x14ac:dyDescent="0.35">
      <c r="A29" t="s">
        <v>23</v>
      </c>
      <c r="C29" s="16"/>
      <c r="D29" s="29">
        <f>D28*D24</f>
        <v>5.0694444444444446</v>
      </c>
      <c r="E29" s="29">
        <f>E28*E24</f>
        <v>2.5347222222222223</v>
      </c>
    </row>
    <row r="30" spans="1:5" ht="15" thickBot="1" x14ac:dyDescent="0.4">
      <c r="A30" s="74" t="s">
        <v>24</v>
      </c>
      <c r="B30" s="74"/>
      <c r="C30" s="75"/>
      <c r="D30" s="75">
        <f>D29*D27</f>
        <v>40.555555555555557</v>
      </c>
      <c r="E30" s="75">
        <f>E29*E27</f>
        <v>20.277777777777779</v>
      </c>
    </row>
    <row r="31" spans="1:5" x14ac:dyDescent="0.35">
      <c r="A31" s="63" t="s">
        <v>37</v>
      </c>
      <c r="B31" s="63"/>
      <c r="C31" s="64"/>
      <c r="D31" s="65">
        <f>D25*D27*D28</f>
        <v>1784.4444444444446</v>
      </c>
      <c r="E31" s="65">
        <f>E25*E27*E28</f>
        <v>1054.4444444444446</v>
      </c>
    </row>
    <row r="32" spans="1:5" x14ac:dyDescent="0.35">
      <c r="A32" s="71" t="s">
        <v>38</v>
      </c>
      <c r="B32" s="71"/>
      <c r="C32" s="72"/>
      <c r="D32" s="73">
        <f>D31/2080</f>
        <v>0.85790598290598297</v>
      </c>
      <c r="E32" s="73">
        <f>E31/2080</f>
        <v>0.50694444444444453</v>
      </c>
    </row>
    <row r="33" spans="1:7" x14ac:dyDescent="0.35">
      <c r="A33" t="s">
        <v>18</v>
      </c>
      <c r="C33" s="3"/>
      <c r="D33" s="27">
        <f>D28*D26</f>
        <v>3568.8888888888891</v>
      </c>
      <c r="E33" s="27">
        <f>E28*E26</f>
        <v>2108.8888888888891</v>
      </c>
    </row>
    <row r="34" spans="1:7" ht="15" thickBot="1" x14ac:dyDescent="0.4">
      <c r="A34" s="5" t="s">
        <v>29</v>
      </c>
      <c r="B34" s="5"/>
      <c r="C34" s="6"/>
      <c r="D34" s="30">
        <f>D27*D33</f>
        <v>28551.111111111113</v>
      </c>
      <c r="E34" s="30">
        <f>E27*E33</f>
        <v>16871.111111111113</v>
      </c>
    </row>
    <row r="35" spans="1:7" ht="15" thickTop="1" x14ac:dyDescent="0.35">
      <c r="A35" t="s">
        <v>25</v>
      </c>
      <c r="C35" s="2"/>
      <c r="D35" s="31">
        <f>D29/C16*(C18*C19)</f>
        <v>4224.5370370370374</v>
      </c>
      <c r="E35" s="31">
        <f>E29/C16*(C18*C19)</f>
        <v>2112.2685185185187</v>
      </c>
    </row>
    <row r="36" spans="1:7" x14ac:dyDescent="0.35">
      <c r="A36" s="68" t="s">
        <v>42</v>
      </c>
      <c r="B36" s="68"/>
      <c r="C36" s="69"/>
      <c r="D36" s="70">
        <f>D30/$C$16</f>
        <v>0.56327160493827166</v>
      </c>
      <c r="E36" s="70">
        <f>E30/$C$16</f>
        <v>0.28163580246913583</v>
      </c>
    </row>
    <row r="37" spans="1:7" x14ac:dyDescent="0.35">
      <c r="A37" s="12" t="s">
        <v>27</v>
      </c>
      <c r="B37" s="4"/>
      <c r="C37" s="11"/>
      <c r="D37" s="32">
        <f>D35*D27</f>
        <v>33796.296296296299</v>
      </c>
      <c r="E37" s="32">
        <f>E35*E27</f>
        <v>16898.14814814815</v>
      </c>
    </row>
    <row r="38" spans="1:7" ht="15" thickBot="1" x14ac:dyDescent="0.4">
      <c r="A38" s="17" t="s">
        <v>28</v>
      </c>
      <c r="B38" s="17"/>
      <c r="C38" s="18"/>
      <c r="D38" s="18">
        <f>D34+D37</f>
        <v>62347.407407407416</v>
      </c>
      <c r="E38" s="18">
        <f>E34+E37</f>
        <v>33769.259259259263</v>
      </c>
    </row>
    <row r="39" spans="1:7" ht="15" thickTop="1" x14ac:dyDescent="0.35">
      <c r="A39" s="79" t="s">
        <v>2</v>
      </c>
      <c r="B39" s="80"/>
      <c r="C39" s="81"/>
      <c r="D39" s="81">
        <f>(D29/C16*(C18*0.8*C19*0.8))*D27+D34</f>
        <v>50180.740740740745</v>
      </c>
      <c r="E39" s="81">
        <f>(E29/C16*(C18*0.8*C19*0.8))*E27+E34</f>
        <v>27685.925925925927</v>
      </c>
    </row>
    <row r="40" spans="1:7" x14ac:dyDescent="0.35">
      <c r="A40" s="79" t="s">
        <v>3</v>
      </c>
      <c r="B40" s="80"/>
      <c r="C40" s="81"/>
      <c r="D40" s="81">
        <f>(D29/C16*(C18*1.2*C19*1.2))*D27+D34</f>
        <v>77217.777777777781</v>
      </c>
      <c r="E40" s="81">
        <f>(E29/C16*(C18*1.2*C19*1.2))*E27+E34</f>
        <v>41204.444444444453</v>
      </c>
    </row>
    <row r="41" spans="1:7" x14ac:dyDescent="0.35">
      <c r="A41" s="12"/>
      <c r="B41" s="4"/>
      <c r="C41" s="11"/>
      <c r="D41" s="11"/>
      <c r="E41" s="11"/>
    </row>
    <row r="42" spans="1:7" x14ac:dyDescent="0.35">
      <c r="A42" s="12"/>
      <c r="B42" s="4"/>
      <c r="C42" s="11"/>
      <c r="D42" s="11"/>
      <c r="E42" s="11"/>
    </row>
    <row r="43" spans="1:7" ht="15" thickBot="1" x14ac:dyDescent="0.4">
      <c r="A43" s="12"/>
      <c r="B43" s="4"/>
      <c r="C43" s="11"/>
      <c r="D43" s="19" t="s">
        <v>10</v>
      </c>
      <c r="E43" s="19" t="s">
        <v>12</v>
      </c>
      <c r="F43" s="76"/>
      <c r="G43" s="76"/>
    </row>
    <row r="44" spans="1:7" ht="15" thickBot="1" x14ac:dyDescent="0.4">
      <c r="A44" s="20" t="s">
        <v>19</v>
      </c>
      <c r="B44" s="13"/>
      <c r="C44" s="21"/>
      <c r="D44" s="21">
        <f>D45+(1600*2)</f>
        <v>12000</v>
      </c>
      <c r="E44" s="33">
        <f>D44/(D38/12)</f>
        <v>2.3096389407026336</v>
      </c>
      <c r="F44" s="77"/>
      <c r="G44" s="77"/>
    </row>
    <row r="45" spans="1:7" ht="15" thickBot="1" x14ac:dyDescent="0.4">
      <c r="A45" s="20" t="s">
        <v>11</v>
      </c>
      <c r="B45" s="13"/>
      <c r="C45" s="21"/>
      <c r="D45" s="21">
        <v>8800</v>
      </c>
      <c r="E45" s="78">
        <f>D45/(E38/12)</f>
        <v>3.127104423264639</v>
      </c>
      <c r="F45" s="77"/>
      <c r="G45" s="77"/>
    </row>
    <row r="46" spans="1:7" x14ac:dyDescent="0.35">
      <c r="A46" s="12"/>
      <c r="B46" s="4"/>
      <c r="C46" s="11"/>
      <c r="D46" s="11"/>
      <c r="E46" s="11"/>
      <c r="F46" s="4"/>
      <c r="G46" s="4"/>
    </row>
    <row r="47" spans="1:7" x14ac:dyDescent="0.35">
      <c r="C47" t="s">
        <v>20</v>
      </c>
      <c r="D47" s="82">
        <f>1600*2</f>
        <v>3200</v>
      </c>
      <c r="G47" s="14"/>
    </row>
  </sheetData>
  <sheetProtection algorithmName="SHA-512" hashValue="yMxafQaC+6+/s0qDE5s7NV2muJ3U+/FfDSYSNMYQYHBn8Rrg6XJj+U0VZModKM3Q1XzXiZXqTE0jDLJR9K1B5g==" saltValue="rQUo8E31xaNFoqSMFYvGmA==" spinCount="100000" sheet="1" objects="1" scenarios="1"/>
  <printOptions horizontalCentered="1"/>
  <pageMargins left="0.25" right="0.25" top="0.75" bottom="0.75" header="0.3" footer="0.3"/>
  <pageSetup scale="95" orientation="portrait" r:id="rId1"/>
  <headerFooter>
    <oddFooter>Prepared by Alex Burnett &amp;D&amp;RPage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MultiGrow Room Analysis</vt:lpstr>
      <vt:lpstr>'MultiGrow Room Analysis'!Print_Area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Burnett</dc:creator>
  <cp:lastModifiedBy>Alex Burnett</cp:lastModifiedBy>
  <cp:lastPrinted>2022-03-07T02:42:42Z</cp:lastPrinted>
  <dcterms:created xsi:type="dcterms:W3CDTF">2021-12-13T02:08:28Z</dcterms:created>
  <dcterms:modified xsi:type="dcterms:W3CDTF">2022-03-07T02:55:14Z</dcterms:modified>
</cp:coreProperties>
</file>