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y Drive\ChatDrop\Election Trackers\Save\"/>
    </mc:Choice>
  </mc:AlternateContent>
  <xr:revisionPtr revIDLastSave="0" documentId="13_ncr:1_{E0D53C84-2983-4C2F-B049-8A7A5558C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wide Ra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DoYS/p60dLOWDNjMIpiGRFmSFifkxYjubLT2aSbcZE="/>
    </ext>
  </extLst>
</workbook>
</file>

<file path=xl/calcChain.xml><?xml version="1.0" encoding="utf-8"?>
<calcChain xmlns="http://schemas.openxmlformats.org/spreadsheetml/2006/main">
  <c r="F45" i="1" l="1"/>
  <c r="E23" i="1"/>
  <c r="G8" i="1"/>
  <c r="F8" i="1"/>
  <c r="E8" i="1"/>
  <c r="F4" i="1"/>
  <c r="E31" i="1"/>
  <c r="E20" i="1"/>
  <c r="G20" i="1"/>
  <c r="E19" i="1"/>
  <c r="F19" i="1"/>
  <c r="G19" i="1"/>
  <c r="E6" i="1"/>
  <c r="F6" i="1"/>
  <c r="G6" i="1"/>
  <c r="G3" i="1"/>
  <c r="G57" i="1"/>
  <c r="F57" i="1"/>
  <c r="E57" i="1"/>
  <c r="G55" i="1"/>
  <c r="F55" i="1"/>
  <c r="E55" i="1"/>
  <c r="G54" i="1"/>
  <c r="F54" i="1"/>
  <c r="E54" i="1"/>
  <c r="G53" i="1"/>
  <c r="F53" i="1"/>
  <c r="E53" i="1"/>
  <c r="G52" i="1"/>
  <c r="F52" i="1"/>
  <c r="E52" i="1"/>
  <c r="G49" i="1"/>
  <c r="F49" i="1"/>
  <c r="E49" i="1"/>
  <c r="G48" i="1"/>
  <c r="F48" i="1"/>
  <c r="E48" i="1"/>
  <c r="G47" i="1"/>
  <c r="F47" i="1"/>
  <c r="E47" i="1"/>
  <c r="G43" i="1"/>
  <c r="F43" i="1"/>
  <c r="E43" i="1"/>
  <c r="G42" i="1"/>
  <c r="F42" i="1"/>
  <c r="E42" i="1"/>
  <c r="G41" i="1"/>
  <c r="F41" i="1"/>
  <c r="E41" i="1"/>
  <c r="G38" i="1"/>
  <c r="F38" i="1"/>
  <c r="E38" i="1"/>
  <c r="G37" i="1"/>
  <c r="F37" i="1"/>
  <c r="E37" i="1"/>
  <c r="F36" i="1"/>
  <c r="E36" i="1"/>
  <c r="G35" i="1"/>
  <c r="F35" i="1"/>
  <c r="E35" i="1"/>
  <c r="G34" i="1"/>
  <c r="F34" i="1"/>
  <c r="E34" i="1"/>
  <c r="G33" i="1"/>
  <c r="F33" i="1"/>
  <c r="E33" i="1"/>
  <c r="G30" i="1"/>
  <c r="F30" i="1"/>
  <c r="E30" i="1"/>
  <c r="G28" i="1"/>
  <c r="E28" i="1"/>
  <c r="G27" i="1"/>
  <c r="F27" i="1"/>
  <c r="E27" i="1"/>
  <c r="F22" i="1"/>
  <c r="E22" i="1"/>
  <c r="G25" i="1"/>
  <c r="F25" i="1"/>
  <c r="E25" i="1"/>
  <c r="F24" i="1"/>
  <c r="E24" i="1"/>
  <c r="G21" i="1"/>
  <c r="F21" i="1"/>
  <c r="E21" i="1"/>
  <c r="G18" i="1"/>
  <c r="F18" i="1"/>
  <c r="E18" i="1"/>
  <c r="G17" i="1"/>
  <c r="F17" i="1"/>
  <c r="E17" i="1"/>
  <c r="G14" i="1"/>
  <c r="F14" i="1"/>
  <c r="G15" i="1"/>
  <c r="F15" i="1"/>
  <c r="G11" i="1"/>
  <c r="E11" i="1"/>
  <c r="G10" i="1"/>
  <c r="G13" i="1"/>
  <c r="F13" i="1"/>
  <c r="E13" i="1"/>
  <c r="G12" i="1"/>
  <c r="F12" i="1"/>
  <c r="E12" i="1"/>
  <c r="G9" i="1"/>
  <c r="F9" i="1"/>
  <c r="E9" i="1"/>
  <c r="G5" i="1"/>
  <c r="F5" i="1"/>
  <c r="E5" i="1"/>
  <c r="G7" i="1"/>
  <c r="F7" i="1"/>
  <c r="E7" i="1"/>
  <c r="G2" i="1"/>
  <c r="F2" i="1"/>
  <c r="E2" i="1"/>
</calcChain>
</file>

<file path=xl/sharedStrings.xml><?xml version="1.0" encoding="utf-8"?>
<sst xmlns="http://schemas.openxmlformats.org/spreadsheetml/2006/main" count="303" uniqueCount="157">
  <si>
    <t>Office</t>
  </si>
  <si>
    <t>Candidate</t>
  </si>
  <si>
    <t>Status</t>
  </si>
  <si>
    <t>Party</t>
  </si>
  <si>
    <t>Website</t>
  </si>
  <si>
    <t>X</t>
  </si>
  <si>
    <t>Facebook</t>
  </si>
  <si>
    <t>Finance</t>
  </si>
  <si>
    <t>Endorsements</t>
  </si>
  <si>
    <t>Notes</t>
  </si>
  <si>
    <t>U.S. Senate</t>
  </si>
  <si>
    <t>John Cornyn</t>
  </si>
  <si>
    <t>Incumbent</t>
  </si>
  <si>
    <t>R</t>
  </si>
  <si>
    <t>COH $10.4M  · In $3.2M  · Out $2.1M</t>
  </si>
  <si>
    <t>Elected 2002; seeking re-election</t>
  </si>
  <si>
    <t>Ken Paxton</t>
  </si>
  <si>
    <t>Challenger</t>
  </si>
  <si>
    <t>COH $3.6M  · In $1.2M  · Out $890K</t>
  </si>
  <si>
    <t>Texas Attorney General</t>
  </si>
  <si>
    <t>Wesley Hunt</t>
  </si>
  <si>
    <t>COH 3M (as of 10/2025)</t>
  </si>
  <si>
    <t xml:space="preserve">US Rep. TX-38; Army vet; MAGA-aligned; </t>
  </si>
  <si>
    <t>Colin Allred</t>
  </si>
  <si>
    <t>D</t>
  </si>
  <si>
    <t>COH $2.9M  · In $2.4M  · Out $1.7M</t>
  </si>
  <si>
    <t>U.S. Rep. (TX-32)</t>
  </si>
  <si>
    <t>James Talarico</t>
  </si>
  <si>
    <t>Raised $6.2M from Sep 9–Sep 30, 2025</t>
  </si>
  <si>
    <t>Texas AFL-CIO</t>
  </si>
  <si>
    <t>State Rep. (HD-50); exploring run</t>
  </si>
  <si>
    <t>Terry Virts</t>
  </si>
  <si>
    <t>Retired astronaut; announced 2025</t>
  </si>
  <si>
    <t>Emily Morgul</t>
  </si>
  <si>
    <t>Low-profile Democratic candidate</t>
  </si>
  <si>
    <t>Michael Swanson</t>
  </si>
  <si>
    <t>Grassroots-focused candidate</t>
  </si>
  <si>
    <t>Beto O'Rourke</t>
  </si>
  <si>
    <t>Potential</t>
  </si>
  <si>
    <t>Former U.S. Rep.; hasn't ruled out 2026</t>
  </si>
  <si>
    <t>Joaquin Castro</t>
  </si>
  <si>
    <t>U.S. Rep. (TX-20); exploring Senate run</t>
  </si>
  <si>
    <t>Governor</t>
  </si>
  <si>
    <t>Greg Abbott</t>
  </si>
  <si>
    <t>COH $28.9M  · In $8.4M  · Out $5.1M</t>
  </si>
  <si>
    <t>Governor since 2015</t>
  </si>
  <si>
    <t>Doc Chambers</t>
  </si>
  <si>
    <t>Houston businessman</t>
  </si>
  <si>
    <t>Bobby Cole</t>
  </si>
  <si>
    <t xml:space="preserve"> </t>
  </si>
  <si>
    <t>Ben (Benjamin) Flores</t>
  </si>
  <si>
    <t>Flores, B</t>
  </si>
  <si>
    <t>Nick Pappas</t>
  </si>
  <si>
    <t>Andrew White</t>
  </si>
  <si>
    <t>No filings yet</t>
  </si>
  <si>
    <t>Houston businessman; son of ex-Gov. Mark White; announced Sep 24, calling for end to "culture wars" and direct Abbott challenge. Platform: education, economy, healthcare.</t>
  </si>
  <si>
    <t>Gina Hinojosa</t>
  </si>
  <si>
    <t>Austin legislator, attorney; reported considering bid for Governor. Not officially announced as of Oct 2025.</t>
  </si>
  <si>
    <t>Lt. Governor</t>
  </si>
  <si>
    <t>Dan Patrick</t>
  </si>
  <si>
    <t>COH $23.5M  · In $5.6M  · Out $4.3M</t>
  </si>
  <si>
    <t>Lt. Governor since 2015</t>
  </si>
  <si>
    <t>Timothy "Mike" Mabry</t>
  </si>
  <si>
    <t>Businessman</t>
  </si>
  <si>
    <t>Vikki Goodwin</t>
  </si>
  <si>
    <t>COH $214K  · In $72K  · Out $61K</t>
  </si>
  <si>
    <t>VikkiGoodwinTX</t>
  </si>
  <si>
    <t>State Rep. (HD-47)</t>
  </si>
  <si>
    <t>Attorney General</t>
  </si>
  <si>
    <t>Joan Huffman</t>
  </si>
  <si>
    <t>COH $3.5M  · In $720K  · Out $410K</t>
  </si>
  <si>
    <t>State Senator (SD-17)</t>
  </si>
  <si>
    <t>Mayes Middleton</t>
  </si>
  <si>
    <t>COH $348K</t>
  </si>
  <si>
    <t>Texas Values Action</t>
  </si>
  <si>
    <t>State Senator (SD-11)</t>
  </si>
  <si>
    <t>Aaron Reitz</t>
  </si>
  <si>
    <t>In $1.7M</t>
  </si>
  <si>
    <t>Former Deputy AG</t>
  </si>
  <si>
    <t>Chip Roy</t>
  </si>
  <si>
    <t>COH $2.9M  · In $4.1M  · Out $3.7M</t>
  </si>
  <si>
    <t>Ted Cruz</t>
  </si>
  <si>
    <t>U.S. Rep. (TX-21)</t>
  </si>
  <si>
    <t>Joe Jaworski</t>
  </si>
  <si>
    <t>Former Galveston mayor</t>
  </si>
  <si>
    <t>Nathan Johnson</t>
  </si>
  <si>
    <t>COH $830K  · In $295K  · Out $210K</t>
  </si>
  <si>
    <t>State Senator (SD-16)</t>
  </si>
  <si>
    <t>Comptroller</t>
  </si>
  <si>
    <t>Kelly Hancock</t>
  </si>
  <si>
    <t>COH $420K  · In $297K  · Out $250K</t>
  </si>
  <si>
    <t>Former State Senator SD-9; Acting Comptroller</t>
  </si>
  <si>
    <t>Christi Craddick</t>
  </si>
  <si>
    <t>COH $2.3M  · In $410K  · Out $290K</t>
  </si>
  <si>
    <t>Railroad Commissioner</t>
  </si>
  <si>
    <t>Don Huffines</t>
  </si>
  <si>
    <t>COH $200K  · In $15.7M  · Out $15.4M</t>
  </si>
  <si>
    <t>Cruz, Rand Paul, Ron Paul, Kirk, Ramaswamy, Riley Gaines, Chip Roy, Hunt, Self, Gill, Gaetz, Santorum, Gohmert, Mattress Mack, Deason family</t>
  </si>
  <si>
    <t>Former State Senator SD-16</t>
  </si>
  <si>
    <t>Ag. Commissioner</t>
  </si>
  <si>
    <t>Sid Miller</t>
  </si>
  <si>
    <t>COH $312K  · In $89K  · Out $54K</t>
  </si>
  <si>
    <t>Commissioner since 2015</t>
  </si>
  <si>
    <t>Nate Sheets</t>
  </si>
  <si>
    <t>COH $410K</t>
  </si>
  <si>
    <t>Founder of Nature Nate €™s Honey, Navy veteran</t>
  </si>
  <si>
    <t>State Rep. (HD-135); filed Sept 2025</t>
  </si>
  <si>
    <t>Clayton Tucker</t>
  </si>
  <si>
    <t xml:space="preserve">$40,359 raised; $31,854 COH </t>
  </si>
  <si>
    <t>Rancher; president TX Progressive Caucus</t>
  </si>
  <si>
    <t>Jim Wright</t>
  </si>
  <si>
    <t>COH $2.1M  · In $680K  · Out $410K</t>
  </si>
  <si>
    <t>Elected 2020; current RRC Chairman</t>
  </si>
  <si>
    <t>Jim Matlock</t>
  </si>
  <si>
    <t>COH $74K  · In $92K  · Out $18K</t>
  </si>
  <si>
    <t>https://x.com/matlockfortexas</t>
  </si>
  <si>
    <t>Oil &amp; gas consultant; retired Marine</t>
  </si>
  <si>
    <t>Hawk Dunlap</t>
  </si>
  <si>
    <t>COH $12K  · In $28K  · Out $16K</t>
  </si>
  <si>
    <t>Oil well firefighter; ex-Libertarian, now GOP</t>
  </si>
  <si>
    <t>Jon Rosenthal</t>
  </si>
  <si>
    <t>State Rep. (HD-135)</t>
  </si>
  <si>
    <t>Land Commissioner</t>
  </si>
  <si>
    <t>Dawn Buckingham</t>
  </si>
  <si>
    <t>COH $1.6M  · In $420K  · Out $210K</t>
  </si>
  <si>
    <t>Land Commissioner since 2023</t>
  </si>
  <si>
    <t>Declared via Facebook</t>
  </si>
  <si>
    <t>Andrew Alvarez</t>
  </si>
  <si>
    <t>FEC-registered; active campaign</t>
  </si>
  <si>
    <t>Gulrez Khan</t>
  </si>
  <si>
    <t>Campaign website &amp; FB active</t>
  </si>
  <si>
    <t>Mark Goloby</t>
  </si>
  <si>
    <t>Official campaign and FB active</t>
  </si>
  <si>
    <t>Ronnie Tullos</t>
  </si>
  <si>
    <t>Official website, no confirmed FB</t>
  </si>
  <si>
    <t>Courtney Head</t>
  </si>
  <si>
    <t>Only LinkedIn/press, no campaign or FB site</t>
  </si>
  <si>
    <t>Esala Wueschner</t>
  </si>
  <si>
    <t>Withdrew April 2025, not running</t>
  </si>
  <si>
    <t>Withdrawn</t>
  </si>
  <si>
    <t>John Bash</t>
  </si>
  <si>
    <t>N/A</t>
  </si>
  <si>
    <t>Announced campaign, fundraising on ActBlue</t>
  </si>
  <si>
    <t>Michael Lange</t>
  </si>
  <si>
    <t>Confirmed Green Party candidate, TX Greens event</t>
  </si>
  <si>
    <t>G</t>
  </si>
  <si>
    <t>Alfred Molison</t>
  </si>
  <si>
    <t>Alex Duncan</t>
  </si>
  <si>
    <t>Tony Schmoker</t>
  </si>
  <si>
    <t>COH $2,500 · In $3,107 · Out $607</t>
  </si>
  <si>
    <t>U.S. Term Limits pledge</t>
  </si>
  <si>
    <t>Former cop and PhD candidate</t>
  </si>
  <si>
    <t>Realtor and Army veteran; pledged to support congressional term limits; focuses on America First and Texas values.</t>
  </si>
  <si>
    <t>Retired Air Force veteran; platform: citizen advocacy, non-partisan appointments, online voting.</t>
  </si>
  <si>
    <t>Robert Hostetler</t>
  </si>
  <si>
    <t>HISD Trustee; announced Oct 2025 via ActBlue; platform: transparency, school/economic equity; active X campaign.</t>
  </si>
  <si>
    <t>Savant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</si>
</sst>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u/>
      <sz val="11"/>
      <color rgb="FF0000FF"/>
      <name val="Aptos Narrow"/>
    </font>
    <font>
      <u/>
      <sz val="11"/>
      <color theme="10"/>
      <name val="Aptos Narrow"/>
    </font>
    <font>
      <sz val="11"/>
      <color rgb="FF0A0A0A"/>
      <name val="Arial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tsgowithb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topLeftCell="A27" workbookViewId="0">
      <selection activeCell="H45" sqref="H45"/>
    </sheetView>
  </sheetViews>
  <sheetFormatPr defaultColWidth="12.7109375" defaultRowHeight="15" x14ac:dyDescent="0.25"/>
  <cols>
    <col min="1" max="1" width="22.28515625" customWidth="1"/>
    <col min="2" max="2" width="17.7109375" customWidth="1"/>
    <col min="3" max="3" width="10.42578125" customWidth="1"/>
    <col min="4" max="4" width="5.42578125" customWidth="1"/>
    <col min="5" max="5" width="12" customWidth="1"/>
    <col min="6" max="6" width="16.7109375" customWidth="1"/>
    <col min="7" max="7" width="9.42578125" customWidth="1"/>
    <col min="8" max="8" width="34.42578125" customWidth="1"/>
    <col min="9" max="9" width="59.28515625" customWidth="1"/>
    <col min="10" max="10" width="44.7109375" customWidth="1"/>
    <col min="11" max="11" width="24.85546875" customWidth="1"/>
    <col min="12" max="12" width="8.7109375" customWidth="1"/>
    <col min="13" max="13" width="31.85546875" customWidth="1"/>
    <col min="14" max="26" width="8.7109375" customWidth="1"/>
  </cols>
  <sheetData>
    <row r="1" spans="1:2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4" t="s">
        <v>10</v>
      </c>
      <c r="B2" s="4" t="s">
        <v>11</v>
      </c>
      <c r="C2" s="4" t="s">
        <v>12</v>
      </c>
      <c r="D2" s="5" t="s">
        <v>13</v>
      </c>
      <c r="E2" s="6" t="str">
        <f>HYPERLINK("https://www.johncornyn.com/","Cornyn")</f>
        <v>Cornyn</v>
      </c>
      <c r="F2" s="6" t="str">
        <f>HYPERLINK("https://x.com/JohnCornyn","@JohnCornyn")</f>
        <v>@JohnCornyn</v>
      </c>
      <c r="G2" s="6" t="str">
        <f>HYPERLINK("https://www.facebook.com/johncornyn","Facebook")</f>
        <v>Facebook</v>
      </c>
      <c r="H2" s="4" t="s">
        <v>14</v>
      </c>
      <c r="J2" s="18" t="s">
        <v>15</v>
      </c>
    </row>
    <row r="3" spans="1:26" x14ac:dyDescent="0.25">
      <c r="A3" t="s">
        <v>10</v>
      </c>
      <c r="B3" t="s">
        <v>127</v>
      </c>
      <c r="C3" t="s">
        <v>17</v>
      </c>
      <c r="D3" s="8" t="s">
        <v>13</v>
      </c>
      <c r="E3" s="6"/>
      <c r="F3" s="6"/>
      <c r="G3" s="6" t="str">
        <f>HYPERLINK("https://www.facebook.com/andrewalvareztx/","Facebook")</f>
        <v>Facebook</v>
      </c>
      <c r="J3" s="19" t="s">
        <v>126</v>
      </c>
    </row>
    <row r="4" spans="1:26" s="20" customFormat="1" x14ac:dyDescent="0.25">
      <c r="A4" s="20" t="s">
        <v>10</v>
      </c>
      <c r="B4" s="20" t="s">
        <v>147</v>
      </c>
      <c r="C4" s="20" t="s">
        <v>17</v>
      </c>
      <c r="D4" s="21" t="s">
        <v>13</v>
      </c>
      <c r="E4" s="6"/>
      <c r="F4" s="6" t="str">
        <f>HYPERLINK("https://x.com/AlexDuncanTX","@AlexDuncanTX")</f>
        <v>@AlexDuncanTX</v>
      </c>
      <c r="G4" s="6"/>
      <c r="J4" s="16" t="s">
        <v>151</v>
      </c>
    </row>
    <row r="5" spans="1:26" x14ac:dyDescent="0.25">
      <c r="A5" s="4" t="s">
        <v>10</v>
      </c>
      <c r="B5" s="4" t="s">
        <v>20</v>
      </c>
      <c r="C5" s="4" t="s">
        <v>17</v>
      </c>
      <c r="D5" s="8" t="s">
        <v>13</v>
      </c>
      <c r="E5" s="6" t="str">
        <f>HYPERLINK("https://wesleyfortexas.com", "Hunt")</f>
        <v>Hunt</v>
      </c>
      <c r="F5" s="6" t="str">
        <f>HYPERLINK("https://x.com/WesleyHuntTX", "@WesleyHuntTX")</f>
        <v>@WesleyHuntTX</v>
      </c>
      <c r="G5" s="6" t="str">
        <f>HYPERLINK("https://www.facebook.com/WesleyHuntTX", "Facebook")</f>
        <v>Facebook</v>
      </c>
      <c r="H5" s="4" t="s">
        <v>21</v>
      </c>
      <c r="J5" s="18" t="s">
        <v>22</v>
      </c>
    </row>
    <row r="6" spans="1:26" x14ac:dyDescent="0.25">
      <c r="A6" t="s">
        <v>10</v>
      </c>
      <c r="B6" t="s">
        <v>129</v>
      </c>
      <c r="C6" t="s">
        <v>17</v>
      </c>
      <c r="D6" s="8" t="s">
        <v>13</v>
      </c>
      <c r="E6" s="6" t="str">
        <f>HYPERLINK("https://www.gkhanforsenate.com","Khan")</f>
        <v>Khan</v>
      </c>
      <c r="F6" s="6" t="str">
        <f>HYPERLINK("https://x.com/GKHAN4SENATE","@GKHAN4SENATE")</f>
        <v>@GKHAN4SENATE</v>
      </c>
      <c r="G6" s="6" t="str">
        <f>HYPERLINK("https://www.facebook.com/gkhanforcongress/","Facebook")</f>
        <v>Facebook</v>
      </c>
      <c r="J6" s="19" t="s">
        <v>128</v>
      </c>
    </row>
    <row r="7" spans="1:26" x14ac:dyDescent="0.25">
      <c r="A7" s="4" t="s">
        <v>10</v>
      </c>
      <c r="B7" s="4" t="s">
        <v>16</v>
      </c>
      <c r="C7" s="4" t="s">
        <v>17</v>
      </c>
      <c r="D7" s="5" t="s">
        <v>13</v>
      </c>
      <c r="E7" s="6" t="str">
        <f>HYPERLINK("https://kenpaxton.com/","Paxton")</f>
        <v>Paxton</v>
      </c>
      <c r="F7" s="6" t="str">
        <f>HYPERLINK("https://x.com/KenPaxtonTX","@KenPaxtonTX")</f>
        <v>@KenPaxtonTX</v>
      </c>
      <c r="G7" s="6" t="str">
        <f>HYPERLINK("https://www.facebook.com/KenPaxtonTX","Facebook")</f>
        <v>Facebook</v>
      </c>
      <c r="H7" s="4" t="s">
        <v>18</v>
      </c>
      <c r="J7" s="18" t="s">
        <v>19</v>
      </c>
    </row>
    <row r="8" spans="1:26" s="20" customFormat="1" ht="45" x14ac:dyDescent="0.25">
      <c r="A8" s="20" t="s">
        <v>10</v>
      </c>
      <c r="B8" s="20" t="s">
        <v>148</v>
      </c>
      <c r="C8" s="20" t="s">
        <v>17</v>
      </c>
      <c r="D8" s="21" t="s">
        <v>13</v>
      </c>
      <c r="E8" s="22" t="str">
        <f>HYPERLINK("https://tonyschmoker.com","Schmoker")</f>
        <v>Schmoker</v>
      </c>
      <c r="F8" s="22" t="str">
        <f>HYPERLINK("https://x.com/tonyschmoker","@tonyschmoker")</f>
        <v>@tonyschmoker</v>
      </c>
      <c r="G8" s="22" t="str">
        <f>HYPERLINK("https://www.facebook.com/people/Tony-Schmoker-for-US-Senate/61571309524729/","Facebook")</f>
        <v>Facebook</v>
      </c>
      <c r="H8" s="20" t="s">
        <v>149</v>
      </c>
      <c r="I8" s="20" t="s">
        <v>150</v>
      </c>
      <c r="J8" s="16" t="s">
        <v>152</v>
      </c>
    </row>
    <row r="9" spans="1:26" x14ac:dyDescent="0.25">
      <c r="A9" s="4" t="s">
        <v>10</v>
      </c>
      <c r="B9" s="4" t="s">
        <v>23</v>
      </c>
      <c r="C9" s="4" t="s">
        <v>17</v>
      </c>
      <c r="D9" s="5" t="s">
        <v>24</v>
      </c>
      <c r="E9" s="6" t="str">
        <f>HYPERLINK("https://www.colinallred.com/","Allred")</f>
        <v>Allred</v>
      </c>
      <c r="F9" s="6" t="str">
        <f>HYPERLINK("https://x.com/ColinAllredTX","@ColinAllredTX")</f>
        <v>@ColinAllredTX</v>
      </c>
      <c r="G9" s="6" t="str">
        <f>HYPERLINK("https://www.facebook.com/ColinAllredTX","Facebook")</f>
        <v>Facebook</v>
      </c>
      <c r="H9" s="4" t="s">
        <v>25</v>
      </c>
      <c r="J9" s="4" t="s">
        <v>26</v>
      </c>
    </row>
    <row r="10" spans="1:26" x14ac:dyDescent="0.25">
      <c r="A10" s="4" t="s">
        <v>10</v>
      </c>
      <c r="B10" s="4" t="s">
        <v>33</v>
      </c>
      <c r="C10" s="4" t="s">
        <v>17</v>
      </c>
      <c r="D10" s="8" t="s">
        <v>24</v>
      </c>
      <c r="E10" s="6"/>
      <c r="F10" s="6"/>
      <c r="G10" s="6" t="str">
        <f>HYPERLINK("https://www.facebook.com/groups/1032120379010749","Facebook")</f>
        <v>Facebook</v>
      </c>
      <c r="J10" s="4" t="s">
        <v>34</v>
      </c>
    </row>
    <row r="11" spans="1:26" x14ac:dyDescent="0.25">
      <c r="A11" s="4" t="s">
        <v>10</v>
      </c>
      <c r="B11" s="4" t="s">
        <v>35</v>
      </c>
      <c r="C11" s="4" t="s">
        <v>17</v>
      </c>
      <c r="D11" s="8" t="s">
        <v>24</v>
      </c>
      <c r="E11" s="6" t="str">
        <f>HYPERLINK("https://www.mikeswanson.org/","Swanson")</f>
        <v>Swanson</v>
      </c>
      <c r="F11" s="6"/>
      <c r="G11" s="6" t="str">
        <f>HYPERLINK("https://www.facebook.com/MikeForTexas","Facebook")</f>
        <v>Facebook</v>
      </c>
      <c r="J11" s="4" t="s">
        <v>36</v>
      </c>
    </row>
    <row r="12" spans="1:26" x14ac:dyDescent="0.25">
      <c r="A12" s="4" t="s">
        <v>10</v>
      </c>
      <c r="B12" s="4" t="s">
        <v>27</v>
      </c>
      <c r="C12" s="4" t="s">
        <v>17</v>
      </c>
      <c r="D12" s="8" t="s">
        <v>24</v>
      </c>
      <c r="E12" s="6" t="str">
        <f>HYPERLINK("https://jamestalarico.com","Talarico")</f>
        <v>Talarico</v>
      </c>
      <c r="F12" s="6" t="str">
        <f>HYPERLINK("https://x.com/jamestalarico","@jamestalarico")</f>
        <v>@jamestalarico</v>
      </c>
      <c r="G12" s="6" t="str">
        <f>HYPERLINK("https://www.facebook.com/JamesTalaricoTX/","Facebook")</f>
        <v>Facebook</v>
      </c>
      <c r="H12" s="4" t="s">
        <v>28</v>
      </c>
      <c r="I12" s="4" t="s">
        <v>29</v>
      </c>
      <c r="J12" s="4" t="s">
        <v>30</v>
      </c>
    </row>
    <row r="13" spans="1:26" x14ac:dyDescent="0.25">
      <c r="A13" s="4" t="s">
        <v>10</v>
      </c>
      <c r="B13" s="4" t="s">
        <v>31</v>
      </c>
      <c r="C13" s="4" t="s">
        <v>17</v>
      </c>
      <c r="D13" s="8" t="s">
        <v>24</v>
      </c>
      <c r="E13" s="6" t="str">
        <f>HYPERLINK("https://www.terryvirts.com/","Virts")</f>
        <v>Virts</v>
      </c>
      <c r="F13" s="6" t="str">
        <f>HYPERLINK("https://x.com/AstroTerry","@AstroTerry")</f>
        <v>@AstroTerry</v>
      </c>
      <c r="G13" s="6" t="str">
        <f>HYPERLINK("https://www.facebook.com/AstroTerry","Facebook")</f>
        <v>Facebook</v>
      </c>
      <c r="J13" s="4" t="s">
        <v>32</v>
      </c>
    </row>
    <row r="14" spans="1:26" x14ac:dyDescent="0.25">
      <c r="A14" s="4" t="s">
        <v>10</v>
      </c>
      <c r="B14" s="4" t="s">
        <v>40</v>
      </c>
      <c r="C14" s="4" t="s">
        <v>38</v>
      </c>
      <c r="D14" s="8" t="s">
        <v>24</v>
      </c>
      <c r="E14" s="6" t="s">
        <v>49</v>
      </c>
      <c r="F14" s="6" t="str">
        <f>HYPERLINK("https://x.com/JoaquinCastrotx","@JoaquinCastrotx")</f>
        <v>@JoaquinCastrotx</v>
      </c>
      <c r="G14" s="6" t="str">
        <f>HYPERLINK("https://www.facebook.com/JoaquinCastroTX","Facebook")</f>
        <v>Facebook</v>
      </c>
      <c r="J14" s="4" t="s">
        <v>41</v>
      </c>
    </row>
    <row r="15" spans="1:26" x14ac:dyDescent="0.25">
      <c r="A15" s="4" t="s">
        <v>10</v>
      </c>
      <c r="B15" s="4" t="s">
        <v>37</v>
      </c>
      <c r="C15" s="4" t="s">
        <v>38</v>
      </c>
      <c r="D15" s="8" t="s">
        <v>24</v>
      </c>
      <c r="E15" s="6" t="s">
        <v>49</v>
      </c>
      <c r="F15" s="6" t="str">
        <f>HYPERLINK("https://x.com/BetoORourke","@BetoORourke")</f>
        <v>@BetoORourke</v>
      </c>
      <c r="G15" s="6" t="str">
        <f>HYPERLINK("https://www.facebook.com/BetoORourke","Facebook")</f>
        <v>Facebook</v>
      </c>
      <c r="J15" s="4" t="s">
        <v>39</v>
      </c>
    </row>
    <row r="16" spans="1:26" x14ac:dyDescent="0.25">
      <c r="A16" s="9"/>
      <c r="B16" s="9"/>
      <c r="C16" s="9"/>
      <c r="D16" s="10"/>
      <c r="E16" s="9"/>
      <c r="F16" s="9"/>
      <c r="G16" s="9"/>
      <c r="H16" s="9"/>
      <c r="I16" s="9"/>
      <c r="J16" s="9"/>
    </row>
    <row r="17" spans="1:26" x14ac:dyDescent="0.25">
      <c r="A17" s="4" t="s">
        <v>42</v>
      </c>
      <c r="B17" s="4" t="s">
        <v>43</v>
      </c>
      <c r="C17" s="4" t="s">
        <v>12</v>
      </c>
      <c r="D17" s="5" t="s">
        <v>13</v>
      </c>
      <c r="E17" s="23" t="str">
        <f>HYPERLINK("https://gregabbott.com/","Abbott")</f>
        <v>Abbott</v>
      </c>
      <c r="F17" s="23" t="str">
        <f>HYPERLINK("https://x.com/GregAbbott_TX","@GregAbbott_TX")</f>
        <v>@GregAbbott_TX</v>
      </c>
      <c r="G17" s="23" t="str">
        <f>HYPERLINK("https://www.facebook.com/TexansForAbbott","Facebook")</f>
        <v>Facebook</v>
      </c>
      <c r="H17" s="4" t="s">
        <v>44</v>
      </c>
      <c r="J17" s="4" t="s">
        <v>45</v>
      </c>
    </row>
    <row r="18" spans="1:26" x14ac:dyDescent="0.25">
      <c r="A18" s="4" t="s">
        <v>42</v>
      </c>
      <c r="B18" s="4" t="s">
        <v>46</v>
      </c>
      <c r="C18" s="4" t="s">
        <v>17</v>
      </c>
      <c r="D18" s="5" t="s">
        <v>13</v>
      </c>
      <c r="E18" s="23" t="str">
        <f>HYPERLINK("https://docpetechambers.org/","Chambers")</f>
        <v>Chambers</v>
      </c>
      <c r="F18" s="23" t="str">
        <f>HYPERLINK("https://x.com/BobbyForTX","@BobbyForTX")</f>
        <v>@BobbyForTX</v>
      </c>
      <c r="G18" s="23" t="str">
        <f>HYPERLINK("https://www.facebook.com/BobbyForTX","Facebook")</f>
        <v>Facebook</v>
      </c>
      <c r="J18" s="4" t="s">
        <v>47</v>
      </c>
    </row>
    <row r="19" spans="1:26" x14ac:dyDescent="0.25">
      <c r="A19" t="s">
        <v>42</v>
      </c>
      <c r="B19" t="s">
        <v>131</v>
      </c>
      <c r="C19" t="s">
        <v>17</v>
      </c>
      <c r="D19" s="5" t="s">
        <v>13</v>
      </c>
      <c r="E19" s="23" t="str">
        <f>HYPERLINK("https://markgolobyfortexas.com","Goloby")</f>
        <v>Goloby</v>
      </c>
      <c r="F19" s="23" t="str">
        <f>HYPERLINK("https://x.com/markgoloby","@MarkGoloby")</f>
        <v>@MarkGoloby</v>
      </c>
      <c r="G19" s="23" t="str">
        <f>HYPERLINK("https://www.facebook.com/mark.goloby.2025/","Facebook")</f>
        <v>Facebook</v>
      </c>
      <c r="J19" t="s">
        <v>130</v>
      </c>
    </row>
    <row r="20" spans="1:26" x14ac:dyDescent="0.25">
      <c r="A20" t="s">
        <v>42</v>
      </c>
      <c r="B20" t="s">
        <v>133</v>
      </c>
      <c r="C20" t="s">
        <v>17</v>
      </c>
      <c r="D20" s="5" t="s">
        <v>13</v>
      </c>
      <c r="E20" s="23" t="str">
        <f>HYPERLINK("https://ronnietullosfortexas.com","Tullos")</f>
        <v>Tullos</v>
      </c>
      <c r="F20" s="23"/>
      <c r="G20" s="23" t="str">
        <f>HYPERLINK("https://www.facebook.com/RonnieTullosForTexas/","Facebook")</f>
        <v>Facebook</v>
      </c>
      <c r="J20" t="s">
        <v>132</v>
      </c>
    </row>
    <row r="21" spans="1:26" x14ac:dyDescent="0.25">
      <c r="A21" s="4" t="s">
        <v>42</v>
      </c>
      <c r="B21" s="4" t="s">
        <v>48</v>
      </c>
      <c r="C21" s="4" t="s">
        <v>17</v>
      </c>
      <c r="D21" s="5" t="s">
        <v>24</v>
      </c>
      <c r="E21" s="23" t="str">
        <f>HYPERLINK("https://coleforgovernor.com/","Cole")</f>
        <v>Cole</v>
      </c>
      <c r="F21" s="23" t="str">
        <f>HYPERLINK("https://x.com/BobbyForTX","@BobbyForTX")</f>
        <v>@BobbyForTX</v>
      </c>
      <c r="G21" s="23" t="str">
        <f>HYPERLINK("https://www.facebook.com/BobbyForTX/","Facebook")</f>
        <v>Facebook</v>
      </c>
      <c r="I21" s="4" t="s">
        <v>49</v>
      </c>
    </row>
    <row r="22" spans="1:26" ht="45" x14ac:dyDescent="0.25">
      <c r="A22" s="12" t="s">
        <v>42</v>
      </c>
      <c r="B22" s="12" t="s">
        <v>56</v>
      </c>
      <c r="C22" s="15" t="s">
        <v>17</v>
      </c>
      <c r="D22" s="14" t="s">
        <v>24</v>
      </c>
      <c r="E22" s="23" t="str">
        <f>HYPERLINK("https://www.ginaforaustin.com", "Hinojosa")</f>
        <v>Hinojosa</v>
      </c>
      <c r="F22" s="23" t="str">
        <f>HYPERLINK("https://x.com/ginaforaustin", "@GinaForAustin")</f>
        <v>@GinaForAustin</v>
      </c>
      <c r="G22" s="23"/>
      <c r="H22" s="12"/>
      <c r="I22" s="12"/>
      <c r="J22" s="12" t="s">
        <v>57</v>
      </c>
    </row>
    <row r="23" spans="1:26" x14ac:dyDescent="0.25">
      <c r="A23" t="s">
        <v>42</v>
      </c>
      <c r="B23" t="s">
        <v>154</v>
      </c>
      <c r="C23" t="s">
        <v>17</v>
      </c>
      <c r="D23" s="21" t="s">
        <v>24</v>
      </c>
      <c r="E23" s="23" t="str">
        <f>HYPERLINK("https://www.hostetler4governor.org","Hostetler")</f>
        <v>Hostetler</v>
      </c>
      <c r="F23" s="23"/>
      <c r="G23" s="23"/>
      <c r="J23" t="s">
        <v>153</v>
      </c>
    </row>
    <row r="24" spans="1:26" s="16" customFormat="1" x14ac:dyDescent="0.25">
      <c r="A24" s="4" t="s">
        <v>42</v>
      </c>
      <c r="B24" s="4" t="s">
        <v>52</v>
      </c>
      <c r="C24" s="4" t="s">
        <v>17</v>
      </c>
      <c r="D24" s="5" t="s">
        <v>24</v>
      </c>
      <c r="E24" s="23" t="str">
        <f>HYPERLINK("https://www.nickpappas.com/","Pappas")</f>
        <v>Pappas</v>
      </c>
      <c r="F24" s="23" t="str">
        <f>HYPERLINK("https://x.com/PappasTX2026","@PappasTX2026")</f>
        <v>@PappasTX2026</v>
      </c>
      <c r="G24" s="23"/>
      <c r="H24"/>
      <c r="I24"/>
      <c r="J24"/>
    </row>
    <row r="25" spans="1:26" s="16" customFormat="1" ht="60" x14ac:dyDescent="0.25">
      <c r="A25" s="12" t="s">
        <v>42</v>
      </c>
      <c r="B25" s="12" t="s">
        <v>53</v>
      </c>
      <c r="C25" s="15" t="s">
        <v>17</v>
      </c>
      <c r="D25" s="14" t="s">
        <v>24</v>
      </c>
      <c r="E25" s="23" t="str">
        <f>HYPERLINK("https://andrewwhite.com/","White")</f>
        <v>White</v>
      </c>
      <c r="F25" s="23" t="str">
        <f>HYPERLINK("https://twitter.com/andrewwhite4tx","andrewwhite4tx")</f>
        <v>andrewwhite4tx</v>
      </c>
      <c r="G25" s="23" t="str">
        <f>HYPERLINK("https://www.facebook.com/AndrewWhite4TX","Facebook")</f>
        <v>Facebook</v>
      </c>
      <c r="H25" s="12" t="s">
        <v>54</v>
      </c>
      <c r="I25" s="12"/>
      <c r="J25" s="12" t="s">
        <v>55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9"/>
      <c r="B26" s="9"/>
      <c r="C26" s="9"/>
      <c r="D26" s="10"/>
      <c r="E26" s="9"/>
      <c r="F26" s="9"/>
      <c r="G26" s="9"/>
      <c r="H26" s="9"/>
      <c r="I26" s="9"/>
      <c r="J26" s="9"/>
    </row>
    <row r="27" spans="1:26" x14ac:dyDescent="0.25">
      <c r="A27" s="4" t="s">
        <v>58</v>
      </c>
      <c r="B27" s="4" t="s">
        <v>59</v>
      </c>
      <c r="C27" s="4" t="s">
        <v>12</v>
      </c>
      <c r="D27" s="5" t="s">
        <v>13</v>
      </c>
      <c r="E27" s="23" t="str">
        <f>HYPERLINK("https://danpatrick.org/","Patrick")</f>
        <v>Patrick</v>
      </c>
      <c r="F27" s="23" t="str">
        <f>HYPERLINK("https://x.com/DanPatrick","@DanPatrick")</f>
        <v>@DanPatrick</v>
      </c>
      <c r="G27" s="23" t="str">
        <f>HYPERLINK("https://www.facebook.com/DanPatrick","Facebook")</f>
        <v>Facebook</v>
      </c>
      <c r="H27" s="4" t="s">
        <v>60</v>
      </c>
      <c r="J27" s="4" t="s">
        <v>61</v>
      </c>
    </row>
    <row r="28" spans="1:26" x14ac:dyDescent="0.25">
      <c r="A28" s="4" t="s">
        <v>58</v>
      </c>
      <c r="B28" s="4" t="s">
        <v>62</v>
      </c>
      <c r="C28" s="4" t="s">
        <v>17</v>
      </c>
      <c r="D28" s="5" t="s">
        <v>13</v>
      </c>
      <c r="E28" s="23" t="str">
        <f>HYPERLINK("https://timothy4tx.com/","Mabry")</f>
        <v>Mabry</v>
      </c>
      <c r="F28" s="23"/>
      <c r="G28" s="23" t="str">
        <f>HYPERLINK("https://www.facebook.com/Timothy4TX/","Facebook")</f>
        <v>Facebook</v>
      </c>
      <c r="J28" s="4" t="s">
        <v>63</v>
      </c>
    </row>
    <row r="29" spans="1:26" x14ac:dyDescent="0.25">
      <c r="A29" t="s">
        <v>58</v>
      </c>
      <c r="B29" t="s">
        <v>137</v>
      </c>
      <c r="C29" t="s">
        <v>17</v>
      </c>
      <c r="D29" s="5" t="s">
        <v>13</v>
      </c>
      <c r="E29" s="23"/>
      <c r="F29" s="23"/>
      <c r="G29" s="23"/>
      <c r="J29" t="s">
        <v>136</v>
      </c>
    </row>
    <row r="30" spans="1:26" x14ac:dyDescent="0.25">
      <c r="A30" s="4" t="s">
        <v>58</v>
      </c>
      <c r="B30" s="4" t="s">
        <v>64</v>
      </c>
      <c r="C30" s="4" t="s">
        <v>17</v>
      </c>
      <c r="D30" s="5" t="s">
        <v>24</v>
      </c>
      <c r="E30" s="23" t="str">
        <f>HYPERLINK("https://goodwinfortexas.com/","Goodwin")</f>
        <v>Goodwin</v>
      </c>
      <c r="F30" s="23" t="str">
        <f>HYPERLINK("https://x.com/VikkiGoodwinTX","@VikkiGoodwinTX")</f>
        <v>@VikkiGoodwinTX</v>
      </c>
      <c r="G30" s="23" t="str">
        <f>HYPERLINK("https://www.facebook.com/VikkiGoodwinTX","Facebook")</f>
        <v>Facebook</v>
      </c>
      <c r="H30" s="4" t="s">
        <v>65</v>
      </c>
      <c r="I30" s="13" t="s">
        <v>66</v>
      </c>
      <c r="J30" s="4" t="s">
        <v>67</v>
      </c>
    </row>
    <row r="31" spans="1:26" x14ac:dyDescent="0.25">
      <c r="A31" t="s">
        <v>58</v>
      </c>
      <c r="B31" t="s">
        <v>135</v>
      </c>
      <c r="C31" t="s">
        <v>17</v>
      </c>
      <c r="D31" s="5" t="s">
        <v>24</v>
      </c>
      <c r="E31" s="23" t="str">
        <f>HYPERLINK("https://texas4alltexans.com","Head")</f>
        <v>Head</v>
      </c>
      <c r="F31" s="23"/>
      <c r="G31" s="23"/>
      <c r="J31" t="s">
        <v>134</v>
      </c>
    </row>
    <row r="32" spans="1:26" x14ac:dyDescent="0.25">
      <c r="A32" s="9"/>
      <c r="B32" s="9"/>
      <c r="C32" s="9"/>
      <c r="D32" s="10"/>
      <c r="E32" s="9"/>
      <c r="F32" s="9"/>
      <c r="G32" s="9"/>
      <c r="H32" s="9"/>
      <c r="I32" s="9"/>
      <c r="J32" s="9"/>
    </row>
    <row r="33" spans="1:13" x14ac:dyDescent="0.25">
      <c r="A33" s="4" t="s">
        <v>68</v>
      </c>
      <c r="B33" s="4" t="s">
        <v>69</v>
      </c>
      <c r="C33" s="4" t="s">
        <v>17</v>
      </c>
      <c r="D33" s="5" t="s">
        <v>13</v>
      </c>
      <c r="E33" s="23" t="str">
        <f>HYPERLINK("https://www.joanhuffman.com/","Huffman")</f>
        <v>Huffman</v>
      </c>
      <c r="F33" s="23" t="str">
        <f>HYPERLINK("https://x.com/joanhuffman","@joanhuffman")</f>
        <v>@joanhuffman</v>
      </c>
      <c r="G33" s="23" t="str">
        <f>HYPERLINK("https://www.facebook.com/SenatorJoanHuffman","Facebook")</f>
        <v>Facebook</v>
      </c>
      <c r="H33" s="4" t="s">
        <v>70</v>
      </c>
      <c r="J33" s="4" t="s">
        <v>71</v>
      </c>
    </row>
    <row r="34" spans="1:13" x14ac:dyDescent="0.25">
      <c r="A34" s="4" t="s">
        <v>68</v>
      </c>
      <c r="B34" s="4" t="s">
        <v>72</v>
      </c>
      <c r="C34" s="4" t="s">
        <v>17</v>
      </c>
      <c r="D34" s="5" t="s">
        <v>13</v>
      </c>
      <c r="E34" s="23" t="str">
        <f>HYPERLINK("https://mayesmiddleton.com/","Middleton")</f>
        <v>Middleton</v>
      </c>
      <c r="F34" s="23" t="str">
        <f>HYPERLINK("https://x.com/mayes_middleton","@mayes_middleton")</f>
        <v>@mayes_middleton</v>
      </c>
      <c r="G34" s="23" t="str">
        <f>HYPERLINK("https://www.facebook.com/MayesForTexas","Facebook")</f>
        <v>Facebook</v>
      </c>
      <c r="H34" s="4" t="s">
        <v>73</v>
      </c>
      <c r="I34" s="4" t="s">
        <v>74</v>
      </c>
      <c r="J34" s="4" t="s">
        <v>75</v>
      </c>
    </row>
    <row r="35" spans="1:13" x14ac:dyDescent="0.25">
      <c r="A35" s="4" t="s">
        <v>68</v>
      </c>
      <c r="B35" s="4" t="s">
        <v>76</v>
      </c>
      <c r="C35" s="4" t="s">
        <v>17</v>
      </c>
      <c r="D35" s="5" t="s">
        <v>13</v>
      </c>
      <c r="E35" s="23" t="str">
        <f>HYPERLINK("https://reitzfortexas.com/","Reitz")</f>
        <v>Reitz</v>
      </c>
      <c r="F35" s="23" t="str">
        <f>HYPERLINK("https://x.com/aaron_reitz","@aaron_reitz")</f>
        <v>@aaron_reitz</v>
      </c>
      <c r="G35" s="23" t="str">
        <f>HYPERLINK("https://www.facebook.com/ReitzForTexasAG","Facebook")</f>
        <v>Facebook</v>
      </c>
      <c r="H35" s="4" t="s">
        <v>77</v>
      </c>
      <c r="I35" s="4" t="s">
        <v>16</v>
      </c>
      <c r="J35" s="4" t="s">
        <v>78</v>
      </c>
    </row>
    <row r="36" spans="1:13" x14ac:dyDescent="0.25">
      <c r="A36" s="4" t="s">
        <v>68</v>
      </c>
      <c r="B36" s="4" t="s">
        <v>79</v>
      </c>
      <c r="C36" s="4" t="s">
        <v>17</v>
      </c>
      <c r="D36" s="5" t="s">
        <v>13</v>
      </c>
      <c r="E36" s="23" t="str">
        <f>HYPERLINK("https://chiproy.com/","Roy")</f>
        <v>Roy</v>
      </c>
      <c r="F36" s="23" t="str">
        <f>HYPERLINK("https://x.com/chiproytx","@chiproytx")</f>
        <v>@chiproytx</v>
      </c>
      <c r="G36" s="23"/>
      <c r="H36" s="4" t="s">
        <v>80</v>
      </c>
      <c r="I36" s="4" t="s">
        <v>81</v>
      </c>
      <c r="J36" s="4" t="s">
        <v>82</v>
      </c>
    </row>
    <row r="37" spans="1:13" x14ac:dyDescent="0.25">
      <c r="A37" s="4" t="s">
        <v>68</v>
      </c>
      <c r="B37" s="4" t="s">
        <v>83</v>
      </c>
      <c r="C37" s="4" t="s">
        <v>17</v>
      </c>
      <c r="D37" s="5" t="s">
        <v>24</v>
      </c>
      <c r="E37" s="23" t="str">
        <f>HYPERLINK("https://jaworskifortexas.com/","Jaworski")</f>
        <v>Jaworski</v>
      </c>
      <c r="F37" s="23" t="str">
        <f>HYPERLINK("https://x.com/JaworskiForTX","@JaworskiForTX")</f>
        <v>@JaworskiForTX</v>
      </c>
      <c r="G37" s="23" t="str">
        <f>HYPERLINK("https://www.facebook.com/JaworskiForTexas","Facebook")</f>
        <v>Facebook</v>
      </c>
      <c r="J37" s="4" t="s">
        <v>84</v>
      </c>
    </row>
    <row r="38" spans="1:13" x14ac:dyDescent="0.25">
      <c r="A38" s="4" t="s">
        <v>68</v>
      </c>
      <c r="B38" s="4" t="s">
        <v>85</v>
      </c>
      <c r="C38" s="4" t="s">
        <v>17</v>
      </c>
      <c r="D38" s="5" t="s">
        <v>24</v>
      </c>
      <c r="E38" s="23" t="str">
        <f>HYPERLINK("https://nathanfortexas.com/","Johnson")</f>
        <v>Johnson</v>
      </c>
      <c r="F38" s="23" t="str">
        <f>HYPERLINK("https://x.com/NathanForTexas","@NathanForTexas")</f>
        <v>@NathanForTexas</v>
      </c>
      <c r="G38" s="23" t="str">
        <f>HYPERLINK("https://www.facebook.com/NathanForTexas","Facebook")</f>
        <v>Facebook</v>
      </c>
      <c r="H38" s="4" t="s">
        <v>86</v>
      </c>
      <c r="J38" s="4" t="s">
        <v>87</v>
      </c>
    </row>
    <row r="39" spans="1:13" x14ac:dyDescent="0.25">
      <c r="A39" t="s">
        <v>68</v>
      </c>
      <c r="B39" t="s">
        <v>140</v>
      </c>
      <c r="C39" t="s">
        <v>139</v>
      </c>
      <c r="D39" s="17" t="s">
        <v>13</v>
      </c>
      <c r="E39" t="s">
        <v>141</v>
      </c>
      <c r="F39" t="s">
        <v>141</v>
      </c>
      <c r="G39" t="s">
        <v>141</v>
      </c>
      <c r="H39" t="s">
        <v>141</v>
      </c>
      <c r="I39" t="s">
        <v>141</v>
      </c>
      <c r="J39" t="s">
        <v>138</v>
      </c>
    </row>
    <row r="40" spans="1:13" x14ac:dyDescent="0.25">
      <c r="A40" s="9"/>
      <c r="B40" s="9"/>
      <c r="C40" s="9"/>
      <c r="D40" s="10"/>
      <c r="E40" s="9"/>
      <c r="F40" s="9"/>
      <c r="G40" s="9"/>
      <c r="H40" s="9"/>
      <c r="I40" s="9"/>
      <c r="J40" s="9"/>
    </row>
    <row r="41" spans="1:13" x14ac:dyDescent="0.25">
      <c r="A41" s="4" t="s">
        <v>88</v>
      </c>
      <c r="B41" s="4" t="s">
        <v>89</v>
      </c>
      <c r="C41" s="4" t="s">
        <v>12</v>
      </c>
      <c r="D41" s="5" t="s">
        <v>13</v>
      </c>
      <c r="E41" s="23" t="str">
        <f>HYPERLINK("https://www.kellyhancock.com/","Hancock")</f>
        <v>Hancock</v>
      </c>
      <c r="F41" s="23" t="str">
        <f>HYPERLINK("https://x.com/KHancock4TX","@KHancock4TX")</f>
        <v>@KHancock4TX</v>
      </c>
      <c r="G41" s="23" t="str">
        <f>HYPERLINK("https://www.facebook.com/TexansForKellyHancock","Facebook")</f>
        <v>Facebook</v>
      </c>
      <c r="H41" s="4" t="s">
        <v>90</v>
      </c>
      <c r="I41" s="4" t="s">
        <v>43</v>
      </c>
      <c r="J41" s="4" t="s">
        <v>91</v>
      </c>
    </row>
    <row r="42" spans="1:13" x14ac:dyDescent="0.25">
      <c r="A42" s="4" t="s">
        <v>88</v>
      </c>
      <c r="B42" s="4" t="s">
        <v>92</v>
      </c>
      <c r="C42" s="4" t="s">
        <v>17</v>
      </c>
      <c r="D42" s="5" t="s">
        <v>13</v>
      </c>
      <c r="E42" s="23" t="str">
        <f>HYPERLINK("https://christicraddickforcomptroller.com/","Craddick")</f>
        <v>Craddick</v>
      </c>
      <c r="F42" s="23" t="str">
        <f>HYPERLINK("https://x.com/ChristiCraddick","@ChristiCraddick")</f>
        <v>@ChristiCraddick</v>
      </c>
      <c r="G42" s="23" t="str">
        <f>HYPERLINK("https://www.facebook.com/ChristiCraddick","Facebook")</f>
        <v>Facebook</v>
      </c>
      <c r="H42" s="4" t="s">
        <v>93</v>
      </c>
      <c r="J42" s="4" t="s">
        <v>94</v>
      </c>
    </row>
    <row r="43" spans="1:13" ht="45" x14ac:dyDescent="0.25">
      <c r="A43" s="11" t="s">
        <v>88</v>
      </c>
      <c r="B43" s="11" t="s">
        <v>95</v>
      </c>
      <c r="C43" s="11" t="s">
        <v>17</v>
      </c>
      <c r="D43" s="5" t="s">
        <v>13</v>
      </c>
      <c r="E43" s="23" t="str">
        <f>HYPERLINK("https://donhuffines.com/","Huffines")</f>
        <v>Huffines</v>
      </c>
      <c r="F43" s="23" t="str">
        <f>HYPERLINK("https://x.com/DonHuffines","@DonHuffines")</f>
        <v>@DonHuffines</v>
      </c>
      <c r="G43" s="23" t="str">
        <f>HYPERLINK("https://www.facebook.com/DonHuffinesTX","Facebook")</f>
        <v>Facebook</v>
      </c>
      <c r="H43" s="11" t="s">
        <v>96</v>
      </c>
      <c r="I43" s="12" t="s">
        <v>97</v>
      </c>
      <c r="J43" s="11" t="s">
        <v>98</v>
      </c>
    </row>
    <row r="44" spans="1:13" x14ac:dyDescent="0.25">
      <c r="A44" t="s">
        <v>88</v>
      </c>
      <c r="B44" t="s">
        <v>143</v>
      </c>
      <c r="C44" t="s">
        <v>17</v>
      </c>
      <c r="D44" s="17" t="s">
        <v>24</v>
      </c>
      <c r="E44" s="23"/>
      <c r="F44" s="23"/>
      <c r="G44" s="23"/>
      <c r="J44" t="s">
        <v>142</v>
      </c>
    </row>
    <row r="45" spans="1:13" s="20" customFormat="1" ht="45" x14ac:dyDescent="0.25">
      <c r="A45" s="20" t="s">
        <v>88</v>
      </c>
      <c r="B45" s="20" t="s">
        <v>156</v>
      </c>
      <c r="C45" s="20" t="s">
        <v>17</v>
      </c>
      <c r="D45" s="21" t="s">
        <v>24</v>
      </c>
      <c r="E45" s="23"/>
      <c r="F45" s="23" t="str">
        <f>HYPERLINK("https://x.com/savantmoore","@savantmoore")</f>
        <v>@savantmoore</v>
      </c>
      <c r="G45" s="23"/>
      <c r="J45" s="16" t="s">
        <v>155</v>
      </c>
    </row>
    <row r="46" spans="1:13" x14ac:dyDescent="0.25">
      <c r="A46" s="9"/>
      <c r="B46" s="9"/>
      <c r="C46" s="9"/>
      <c r="D46" s="10"/>
      <c r="E46" s="9"/>
      <c r="F46" s="9"/>
      <c r="G46" s="9"/>
      <c r="H46" s="9"/>
      <c r="I46" s="9"/>
      <c r="J46" s="9"/>
    </row>
    <row r="47" spans="1:13" x14ac:dyDescent="0.25">
      <c r="A47" s="4" t="s">
        <v>99</v>
      </c>
      <c r="B47" s="4" t="s">
        <v>100</v>
      </c>
      <c r="C47" s="4" t="s">
        <v>12</v>
      </c>
      <c r="D47" s="5" t="s">
        <v>13</v>
      </c>
      <c r="E47" s="6" t="str">
        <f>HYPERLINK("https://sidmiller.com/","Miller")</f>
        <v>Miller</v>
      </c>
      <c r="F47" s="7" t="str">
        <f>HYPERLINK("https://x.com/MillerForTexas","@MillerForTexas")</f>
        <v>@MillerForTexas</v>
      </c>
      <c r="G47" s="6" t="str">
        <f>HYPERLINK("https://www.facebook.com/MillerForTexas","Facebook")</f>
        <v>Facebook</v>
      </c>
      <c r="H47" s="4" t="s">
        <v>101</v>
      </c>
      <c r="I47" s="4" t="s">
        <v>74</v>
      </c>
      <c r="J47" s="4" t="s">
        <v>102</v>
      </c>
    </row>
    <row r="48" spans="1:13" x14ac:dyDescent="0.25">
      <c r="A48" s="4" t="s">
        <v>99</v>
      </c>
      <c r="B48" s="4" t="s">
        <v>103</v>
      </c>
      <c r="C48" s="4" t="s">
        <v>17</v>
      </c>
      <c r="D48" s="5" t="s">
        <v>13</v>
      </c>
      <c r="E48" s="6" t="str">
        <f>HYPERLINK("https://natesheetsfortexas.com/","Sheets")</f>
        <v>Sheets</v>
      </c>
      <c r="F48" s="7" t="str">
        <f>HYPERLINK("https://x.com/natesheetsforTX","@natesheetsforTX")</f>
        <v>@natesheetsforTX</v>
      </c>
      <c r="G48" s="6" t="str">
        <f>HYPERLINK("https://www.facebook.com/natesheetsfortexas","Facebook")</f>
        <v>Facebook</v>
      </c>
      <c r="H48" s="4" t="s">
        <v>104</v>
      </c>
      <c r="J48" s="4" t="s">
        <v>105</v>
      </c>
      <c r="M48" s="4" t="s">
        <v>106</v>
      </c>
    </row>
    <row r="49" spans="1:26" x14ac:dyDescent="0.25">
      <c r="A49" s="4" t="s">
        <v>99</v>
      </c>
      <c r="B49" s="4" t="s">
        <v>107</v>
      </c>
      <c r="C49" s="4" t="s">
        <v>17</v>
      </c>
      <c r="D49" s="5" t="s">
        <v>24</v>
      </c>
      <c r="E49" s="6" t="str">
        <f>HYPERLINK("https://claytontuckertx.com/","Tucker")</f>
        <v>Tucker</v>
      </c>
      <c r="F49" s="7" t="str">
        <f>HYPERLINK("https://x.com/ClaytonTuckerTX","@ClaytonTuckerTX")</f>
        <v>@ClaytonTuckerTX</v>
      </c>
      <c r="G49" s="6" t="str">
        <f>HYPERLINK("https://www.facebook.com/ClaytonTuckerTX","Facebook")</f>
        <v>Facebook</v>
      </c>
      <c r="H49" s="4" t="s">
        <v>108</v>
      </c>
      <c r="J49" s="4" t="s">
        <v>109</v>
      </c>
    </row>
    <row r="50" spans="1:26" x14ac:dyDescent="0.25">
      <c r="A50" s="4" t="s">
        <v>99</v>
      </c>
      <c r="B50" t="s">
        <v>146</v>
      </c>
      <c r="C50" t="s">
        <v>17</v>
      </c>
      <c r="D50" s="17" t="s">
        <v>145</v>
      </c>
      <c r="J50" t="s">
        <v>144</v>
      </c>
    </row>
    <row r="51" spans="1:26" x14ac:dyDescent="0.25">
      <c r="A51" s="9"/>
      <c r="B51" s="9"/>
      <c r="C51" s="9"/>
      <c r="D51" s="10"/>
      <c r="E51" s="9"/>
      <c r="F51" s="9"/>
      <c r="G51" s="9"/>
      <c r="H51" s="9"/>
      <c r="I51" s="9"/>
      <c r="J51" s="9"/>
    </row>
    <row r="52" spans="1:26" x14ac:dyDescent="0.25">
      <c r="A52" s="4" t="s">
        <v>94</v>
      </c>
      <c r="B52" s="4" t="s">
        <v>110</v>
      </c>
      <c r="C52" s="4" t="s">
        <v>12</v>
      </c>
      <c r="D52" s="5" t="s">
        <v>13</v>
      </c>
      <c r="E52" s="6" t="str">
        <f>HYPERLINK("https://wrightfortexas.com/","Wright")</f>
        <v>Wright</v>
      </c>
      <c r="F52" s="7" t="str">
        <f>HYPERLINK("https://x.com/JimWright4Texas","@JimWright4Texas")</f>
        <v>@JimWright4Texas</v>
      </c>
      <c r="G52" s="6" t="str">
        <f>HYPERLINK("https://www.facebook.com/JimWrightForTexas","Facebook")</f>
        <v>Facebook</v>
      </c>
      <c r="H52" s="4" t="s">
        <v>111</v>
      </c>
      <c r="J52" s="4" t="s">
        <v>112</v>
      </c>
    </row>
    <row r="53" spans="1:26" x14ac:dyDescent="0.25">
      <c r="A53" s="4" t="s">
        <v>94</v>
      </c>
      <c r="B53" s="4" t="s">
        <v>113</v>
      </c>
      <c r="C53" s="4" t="s">
        <v>17</v>
      </c>
      <c r="D53" s="5" t="s">
        <v>13</v>
      </c>
      <c r="E53" s="6" t="str">
        <f>HYPERLINK("https://matlock4rrc.com/","Matlock")</f>
        <v>Matlock</v>
      </c>
      <c r="F53" s="7" t="str">
        <f>HYPERLINK("https://x.com/matlockfortexas","@matlockfortexas")</f>
        <v>@matlockfortexas</v>
      </c>
      <c r="G53" s="6" t="str">
        <f>HYPERLINK("https://www.facebook.com/share/1FdZReGa1G/","Facebook")</f>
        <v>Facebook</v>
      </c>
      <c r="H53" s="4" t="s">
        <v>114</v>
      </c>
      <c r="I53" s="4" t="s">
        <v>115</v>
      </c>
      <c r="J53" s="4" t="s">
        <v>116</v>
      </c>
    </row>
    <row r="54" spans="1:26" x14ac:dyDescent="0.25">
      <c r="A54" s="4" t="s">
        <v>94</v>
      </c>
      <c r="B54" s="4" t="s">
        <v>117</v>
      </c>
      <c r="C54" s="4" t="s">
        <v>17</v>
      </c>
      <c r="D54" s="5" t="s">
        <v>13</v>
      </c>
      <c r="E54" s="6" t="str">
        <f>HYPERLINK("https://hawk4texas.com/","Dunlap")</f>
        <v>Dunlap</v>
      </c>
      <c r="F54" s="7" t="str">
        <f>HYPERLINK("https://x.com/HawkDunlap","@HawkDunlap")</f>
        <v>@HawkDunlap</v>
      </c>
      <c r="G54" s="6" t="str">
        <f>HYPERLINK("https://www.facebook.com/Hawk.Dunlap","Facebook")</f>
        <v>Facebook</v>
      </c>
      <c r="H54" s="4" t="s">
        <v>118</v>
      </c>
      <c r="J54" s="4" t="s">
        <v>119</v>
      </c>
    </row>
    <row r="55" spans="1:26" x14ac:dyDescent="0.25">
      <c r="A55" s="4" t="s">
        <v>94</v>
      </c>
      <c r="B55" s="4" t="s">
        <v>120</v>
      </c>
      <c r="C55" s="4" t="s">
        <v>17</v>
      </c>
      <c r="D55" s="5" t="s">
        <v>24</v>
      </c>
      <c r="E55" s="6" t="str">
        <f>HYPERLINK("https://jonrosenthaltx.com/","Rosenthal")</f>
        <v>Rosenthal</v>
      </c>
      <c r="F55" s="7" t="str">
        <f>HYPERLINK("https://x.com/Jon_RosenthalTX","@Jon_RosenthalTX")</f>
        <v>@Jon_RosenthalTX</v>
      </c>
      <c r="G55" s="6" t="str">
        <f>HYPERLINK("https://www.facebook.com/JonRosenthalTX","Facebook")</f>
        <v>Facebook</v>
      </c>
      <c r="J55" s="4" t="s">
        <v>121</v>
      </c>
    </row>
    <row r="56" spans="1:26" x14ac:dyDescent="0.25">
      <c r="A56" s="9"/>
      <c r="B56" s="9"/>
      <c r="C56" s="9"/>
      <c r="D56" s="10"/>
      <c r="E56" s="9"/>
      <c r="F56" s="9"/>
      <c r="G56" s="9"/>
      <c r="H56" s="9"/>
      <c r="I56" s="9"/>
      <c r="J56" s="9"/>
    </row>
    <row r="57" spans="1:26" x14ac:dyDescent="0.25">
      <c r="A57" s="4" t="s">
        <v>122</v>
      </c>
      <c r="B57" s="4" t="s">
        <v>123</v>
      </c>
      <c r="C57" s="4" t="s">
        <v>12</v>
      </c>
      <c r="D57" s="5" t="s">
        <v>13</v>
      </c>
      <c r="E57" s="6" t="str">
        <f>HYPERLINK("https://dawnbuckingham.com/","Buckingham")</f>
        <v>Buckingham</v>
      </c>
      <c r="F57" s="7" t="str">
        <f>HYPERLINK("https://x.com/DrBuckinghamTX","@DrBuckinghamTX")</f>
        <v>@DrBuckinghamTX</v>
      </c>
      <c r="G57" s="6" t="str">
        <f>HYPERLINK("https://www.facebook.com/DrBuckinghamTX","Facebook")</f>
        <v>Facebook</v>
      </c>
      <c r="H57" s="4" t="s">
        <v>124</v>
      </c>
      <c r="I57" s="4" t="s">
        <v>74</v>
      </c>
      <c r="J57" s="4" t="s">
        <v>125</v>
      </c>
    </row>
    <row r="58" spans="1:26" x14ac:dyDescent="0.25">
      <c r="A58" s="4" t="s">
        <v>122</v>
      </c>
      <c r="B58" s="4" t="s">
        <v>50</v>
      </c>
      <c r="C58" s="4" t="s">
        <v>17</v>
      </c>
      <c r="D58" s="5" t="s">
        <v>24</v>
      </c>
      <c r="E58" s="23" t="s">
        <v>51</v>
      </c>
      <c r="F58" s="23"/>
      <c r="G58" s="23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D59" s="5"/>
    </row>
    <row r="60" spans="1:26" x14ac:dyDescent="0.25">
      <c r="D60" s="5"/>
    </row>
    <row r="61" spans="1:26" x14ac:dyDescent="0.25">
      <c r="D61" s="5"/>
    </row>
    <row r="62" spans="1:26" x14ac:dyDescent="0.25">
      <c r="D62" s="5"/>
    </row>
    <row r="63" spans="1:26" x14ac:dyDescent="0.25">
      <c r="D63" s="5"/>
    </row>
    <row r="64" spans="1:26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  <row r="136" spans="4:4" x14ac:dyDescent="0.25">
      <c r="D136" s="5"/>
    </row>
    <row r="137" spans="4:4" x14ac:dyDescent="0.25">
      <c r="D137" s="5"/>
    </row>
    <row r="138" spans="4:4" x14ac:dyDescent="0.25">
      <c r="D138" s="5"/>
    </row>
    <row r="139" spans="4:4" x14ac:dyDescent="0.25">
      <c r="D139" s="5"/>
    </row>
    <row r="140" spans="4:4" x14ac:dyDescent="0.25">
      <c r="D140" s="5"/>
    </row>
    <row r="141" spans="4:4" x14ac:dyDescent="0.25">
      <c r="D141" s="5"/>
    </row>
    <row r="142" spans="4:4" x14ac:dyDescent="0.25">
      <c r="D142" s="5"/>
    </row>
    <row r="143" spans="4:4" x14ac:dyDescent="0.25">
      <c r="D143" s="5"/>
    </row>
    <row r="144" spans="4:4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  <row r="171" spans="4:4" x14ac:dyDescent="0.25">
      <c r="D171" s="5"/>
    </row>
    <row r="172" spans="4:4" x14ac:dyDescent="0.25">
      <c r="D172" s="5"/>
    </row>
    <row r="173" spans="4:4" x14ac:dyDescent="0.25">
      <c r="D173" s="5"/>
    </row>
    <row r="174" spans="4:4" x14ac:dyDescent="0.25">
      <c r="D174" s="5"/>
    </row>
    <row r="175" spans="4:4" x14ac:dyDescent="0.25">
      <c r="D175" s="5"/>
    </row>
    <row r="176" spans="4:4" x14ac:dyDescent="0.25">
      <c r="D176" s="5"/>
    </row>
    <row r="177" spans="4:4" x14ac:dyDescent="0.25">
      <c r="D177" s="5"/>
    </row>
    <row r="178" spans="4:4" x14ac:dyDescent="0.25">
      <c r="D178" s="5"/>
    </row>
    <row r="179" spans="4:4" x14ac:dyDescent="0.25">
      <c r="D179" s="5"/>
    </row>
    <row r="180" spans="4:4" x14ac:dyDescent="0.25">
      <c r="D180" s="5"/>
    </row>
    <row r="181" spans="4:4" x14ac:dyDescent="0.25">
      <c r="D181" s="5"/>
    </row>
    <row r="182" spans="4:4" x14ac:dyDescent="0.25">
      <c r="D182" s="5"/>
    </row>
    <row r="183" spans="4:4" x14ac:dyDescent="0.25">
      <c r="D183" s="5"/>
    </row>
    <row r="184" spans="4:4" x14ac:dyDescent="0.25">
      <c r="D184" s="5"/>
    </row>
    <row r="185" spans="4:4" x14ac:dyDescent="0.25">
      <c r="D185" s="5"/>
    </row>
    <row r="186" spans="4:4" x14ac:dyDescent="0.25">
      <c r="D186" s="5"/>
    </row>
    <row r="187" spans="4:4" x14ac:dyDescent="0.25">
      <c r="D187" s="5"/>
    </row>
    <row r="188" spans="4:4" x14ac:dyDescent="0.25">
      <c r="D188" s="5"/>
    </row>
    <row r="189" spans="4:4" x14ac:dyDescent="0.25">
      <c r="D189" s="5"/>
    </row>
    <row r="190" spans="4:4" x14ac:dyDescent="0.25">
      <c r="D190" s="5"/>
    </row>
    <row r="191" spans="4:4" x14ac:dyDescent="0.25">
      <c r="D191" s="5"/>
    </row>
    <row r="192" spans="4:4" x14ac:dyDescent="0.25">
      <c r="D192" s="5"/>
    </row>
    <row r="193" spans="4:4" x14ac:dyDescent="0.25">
      <c r="D193" s="5"/>
    </row>
    <row r="194" spans="4:4" x14ac:dyDescent="0.25">
      <c r="D194" s="5"/>
    </row>
    <row r="195" spans="4:4" x14ac:dyDescent="0.25">
      <c r="D195" s="5"/>
    </row>
    <row r="196" spans="4:4" x14ac:dyDescent="0.25">
      <c r="D196" s="5"/>
    </row>
    <row r="197" spans="4:4" x14ac:dyDescent="0.25">
      <c r="D197" s="5"/>
    </row>
    <row r="198" spans="4:4" x14ac:dyDescent="0.25">
      <c r="D198" s="5"/>
    </row>
    <row r="199" spans="4:4" x14ac:dyDescent="0.25">
      <c r="D199" s="5"/>
    </row>
    <row r="200" spans="4:4" x14ac:dyDescent="0.25">
      <c r="D200" s="5"/>
    </row>
    <row r="201" spans="4:4" x14ac:dyDescent="0.25">
      <c r="D201" s="5"/>
    </row>
    <row r="202" spans="4:4" x14ac:dyDescent="0.25">
      <c r="D202" s="5"/>
    </row>
    <row r="203" spans="4:4" x14ac:dyDescent="0.25">
      <c r="D203" s="5"/>
    </row>
    <row r="204" spans="4:4" x14ac:dyDescent="0.25">
      <c r="D204" s="5"/>
    </row>
    <row r="205" spans="4:4" x14ac:dyDescent="0.25">
      <c r="D205" s="5"/>
    </row>
    <row r="206" spans="4:4" x14ac:dyDescent="0.25">
      <c r="D206" s="5"/>
    </row>
    <row r="207" spans="4:4" x14ac:dyDescent="0.25">
      <c r="D207" s="5"/>
    </row>
    <row r="208" spans="4:4" x14ac:dyDescent="0.25">
      <c r="D208" s="5"/>
    </row>
    <row r="209" spans="4:4" x14ac:dyDescent="0.25">
      <c r="D209" s="5"/>
    </row>
    <row r="210" spans="4:4" x14ac:dyDescent="0.25">
      <c r="D210" s="5"/>
    </row>
    <row r="211" spans="4:4" x14ac:dyDescent="0.25">
      <c r="D211" s="5"/>
    </row>
    <row r="212" spans="4:4" x14ac:dyDescent="0.25">
      <c r="D212" s="5"/>
    </row>
    <row r="213" spans="4:4" x14ac:dyDescent="0.25">
      <c r="D213" s="5"/>
    </row>
    <row r="214" spans="4:4" x14ac:dyDescent="0.25">
      <c r="D214" s="5"/>
    </row>
    <row r="215" spans="4:4" x14ac:dyDescent="0.25">
      <c r="D215" s="5"/>
    </row>
    <row r="216" spans="4:4" x14ac:dyDescent="0.25">
      <c r="D216" s="5"/>
    </row>
    <row r="217" spans="4:4" x14ac:dyDescent="0.25">
      <c r="D217" s="5"/>
    </row>
    <row r="218" spans="4:4" x14ac:dyDescent="0.25">
      <c r="D218" s="5"/>
    </row>
    <row r="219" spans="4:4" x14ac:dyDescent="0.25">
      <c r="D219" s="5"/>
    </row>
    <row r="220" spans="4:4" x14ac:dyDescent="0.25">
      <c r="D220" s="5"/>
    </row>
    <row r="221" spans="4:4" x14ac:dyDescent="0.25">
      <c r="D221" s="5"/>
    </row>
    <row r="222" spans="4:4" x14ac:dyDescent="0.25">
      <c r="D222" s="5"/>
    </row>
    <row r="223" spans="4:4" x14ac:dyDescent="0.25">
      <c r="D223" s="5"/>
    </row>
    <row r="224" spans="4:4" x14ac:dyDescent="0.25">
      <c r="D224" s="5"/>
    </row>
    <row r="225" spans="4:4" x14ac:dyDescent="0.25">
      <c r="D225" s="5"/>
    </row>
    <row r="226" spans="4:4" x14ac:dyDescent="0.25">
      <c r="D226" s="5"/>
    </row>
    <row r="227" spans="4:4" x14ac:dyDescent="0.25">
      <c r="D227" s="5"/>
    </row>
    <row r="228" spans="4:4" x14ac:dyDescent="0.25">
      <c r="D228" s="5"/>
    </row>
    <row r="229" spans="4:4" x14ac:dyDescent="0.25">
      <c r="D229" s="5"/>
    </row>
    <row r="230" spans="4:4" x14ac:dyDescent="0.25">
      <c r="D230" s="5"/>
    </row>
    <row r="231" spans="4:4" x14ac:dyDescent="0.25">
      <c r="D231" s="5"/>
    </row>
    <row r="232" spans="4:4" x14ac:dyDescent="0.25">
      <c r="D232" s="5"/>
    </row>
    <row r="233" spans="4:4" x14ac:dyDescent="0.25">
      <c r="D233" s="5"/>
    </row>
    <row r="234" spans="4:4" x14ac:dyDescent="0.25">
      <c r="D234" s="5"/>
    </row>
    <row r="235" spans="4:4" x14ac:dyDescent="0.25">
      <c r="D235" s="5"/>
    </row>
    <row r="236" spans="4:4" x14ac:dyDescent="0.25">
      <c r="D236" s="5"/>
    </row>
    <row r="237" spans="4:4" x14ac:dyDescent="0.25">
      <c r="D237" s="5"/>
    </row>
    <row r="238" spans="4:4" x14ac:dyDescent="0.25">
      <c r="D238" s="5"/>
    </row>
    <row r="239" spans="4:4" x14ac:dyDescent="0.25">
      <c r="D239" s="5"/>
    </row>
    <row r="240" spans="4:4" x14ac:dyDescent="0.25">
      <c r="D240" s="5"/>
    </row>
    <row r="241" spans="4:4" x14ac:dyDescent="0.25">
      <c r="D241" s="5"/>
    </row>
    <row r="242" spans="4:4" x14ac:dyDescent="0.25">
      <c r="D242" s="5"/>
    </row>
    <row r="243" spans="4:4" x14ac:dyDescent="0.25">
      <c r="D243" s="5"/>
    </row>
    <row r="244" spans="4:4" x14ac:dyDescent="0.25">
      <c r="D244" s="5"/>
    </row>
    <row r="245" spans="4:4" x14ac:dyDescent="0.25">
      <c r="D245" s="5"/>
    </row>
    <row r="246" spans="4:4" x14ac:dyDescent="0.25">
      <c r="D246" s="5"/>
    </row>
    <row r="247" spans="4:4" x14ac:dyDescent="0.25">
      <c r="D247" s="5"/>
    </row>
    <row r="248" spans="4:4" x14ac:dyDescent="0.25">
      <c r="D248" s="5"/>
    </row>
    <row r="249" spans="4:4" x14ac:dyDescent="0.25">
      <c r="D249" s="5"/>
    </row>
    <row r="250" spans="4:4" x14ac:dyDescent="0.25">
      <c r="D250" s="5"/>
    </row>
    <row r="251" spans="4:4" x14ac:dyDescent="0.25">
      <c r="D251" s="5"/>
    </row>
    <row r="252" spans="4:4" x14ac:dyDescent="0.25">
      <c r="D252" s="5"/>
    </row>
    <row r="253" spans="4:4" x14ac:dyDescent="0.25">
      <c r="D253" s="5"/>
    </row>
    <row r="254" spans="4:4" x14ac:dyDescent="0.25">
      <c r="D254" s="5"/>
    </row>
    <row r="255" spans="4:4" x14ac:dyDescent="0.25">
      <c r="D255" s="5"/>
    </row>
    <row r="256" spans="4:4" x14ac:dyDescent="0.25">
      <c r="D256" s="5"/>
    </row>
    <row r="257" spans="4:4" x14ac:dyDescent="0.25">
      <c r="D257" s="5"/>
    </row>
    <row r="258" spans="4:4" x14ac:dyDescent="0.25">
      <c r="D258" s="5"/>
    </row>
    <row r="259" spans="4:4" x14ac:dyDescent="0.25">
      <c r="D259" s="5"/>
    </row>
    <row r="260" spans="4:4" x14ac:dyDescent="0.25">
      <c r="D260" s="5"/>
    </row>
    <row r="261" spans="4:4" x14ac:dyDescent="0.25">
      <c r="D261" s="5"/>
    </row>
    <row r="262" spans="4:4" x14ac:dyDescent="0.25">
      <c r="D262" s="5"/>
    </row>
    <row r="263" spans="4:4" x14ac:dyDescent="0.25">
      <c r="D263" s="5"/>
    </row>
    <row r="264" spans="4:4" x14ac:dyDescent="0.25">
      <c r="D264" s="5"/>
    </row>
    <row r="265" spans="4:4" x14ac:dyDescent="0.25">
      <c r="D265" s="5"/>
    </row>
    <row r="266" spans="4:4" x14ac:dyDescent="0.25">
      <c r="D266" s="5"/>
    </row>
    <row r="267" spans="4:4" x14ac:dyDescent="0.25">
      <c r="D267" s="5"/>
    </row>
    <row r="268" spans="4:4" x14ac:dyDescent="0.25">
      <c r="D268" s="5"/>
    </row>
    <row r="269" spans="4:4" x14ac:dyDescent="0.25">
      <c r="D269" s="5"/>
    </row>
    <row r="270" spans="4:4" x14ac:dyDescent="0.25">
      <c r="D270" s="5"/>
    </row>
    <row r="271" spans="4:4" x14ac:dyDescent="0.25">
      <c r="D271" s="5"/>
    </row>
    <row r="272" spans="4:4" x14ac:dyDescent="0.25">
      <c r="D272" s="5"/>
    </row>
    <row r="273" spans="4:4" x14ac:dyDescent="0.25">
      <c r="D273" s="5"/>
    </row>
    <row r="274" spans="4:4" x14ac:dyDescent="0.25">
      <c r="D274" s="5"/>
    </row>
    <row r="275" spans="4:4" x14ac:dyDescent="0.25">
      <c r="D275" s="5"/>
    </row>
    <row r="276" spans="4:4" x14ac:dyDescent="0.25">
      <c r="D276" s="5"/>
    </row>
    <row r="277" spans="4:4" x14ac:dyDescent="0.25">
      <c r="D277" s="5"/>
    </row>
    <row r="278" spans="4:4" x14ac:dyDescent="0.25">
      <c r="D278" s="5"/>
    </row>
    <row r="279" spans="4:4" x14ac:dyDescent="0.25">
      <c r="D279" s="5"/>
    </row>
    <row r="280" spans="4:4" x14ac:dyDescent="0.25">
      <c r="D280" s="5"/>
    </row>
    <row r="281" spans="4:4" x14ac:dyDescent="0.25">
      <c r="D281" s="5"/>
    </row>
    <row r="282" spans="4:4" x14ac:dyDescent="0.25">
      <c r="D282" s="5"/>
    </row>
    <row r="283" spans="4:4" x14ac:dyDescent="0.25">
      <c r="D283" s="5"/>
    </row>
    <row r="284" spans="4:4" x14ac:dyDescent="0.25">
      <c r="D284" s="5"/>
    </row>
    <row r="285" spans="4:4" x14ac:dyDescent="0.25">
      <c r="D285" s="5"/>
    </row>
    <row r="286" spans="4:4" x14ac:dyDescent="0.25">
      <c r="D286" s="5"/>
    </row>
    <row r="287" spans="4:4" x14ac:dyDescent="0.25">
      <c r="D287" s="5"/>
    </row>
    <row r="288" spans="4:4" x14ac:dyDescent="0.25">
      <c r="D288" s="5"/>
    </row>
    <row r="289" spans="4:4" x14ac:dyDescent="0.25">
      <c r="D289" s="5"/>
    </row>
    <row r="290" spans="4:4" x14ac:dyDescent="0.25">
      <c r="D290" s="5"/>
    </row>
    <row r="291" spans="4:4" x14ac:dyDescent="0.25">
      <c r="D291" s="5"/>
    </row>
    <row r="292" spans="4:4" x14ac:dyDescent="0.25">
      <c r="D292" s="5"/>
    </row>
    <row r="293" spans="4:4" x14ac:dyDescent="0.25">
      <c r="D293" s="5"/>
    </row>
    <row r="294" spans="4:4" x14ac:dyDescent="0.25">
      <c r="D294" s="5"/>
    </row>
    <row r="295" spans="4:4" x14ac:dyDescent="0.25">
      <c r="D295" s="5"/>
    </row>
    <row r="296" spans="4:4" x14ac:dyDescent="0.25">
      <c r="D296" s="5"/>
    </row>
    <row r="297" spans="4:4" x14ac:dyDescent="0.25">
      <c r="D297" s="5"/>
    </row>
    <row r="298" spans="4:4" x14ac:dyDescent="0.25">
      <c r="D298" s="5"/>
    </row>
    <row r="299" spans="4:4" x14ac:dyDescent="0.25">
      <c r="D299" s="5"/>
    </row>
    <row r="300" spans="4:4" x14ac:dyDescent="0.25">
      <c r="D300" s="5"/>
    </row>
    <row r="301" spans="4:4" x14ac:dyDescent="0.25">
      <c r="D301" s="5"/>
    </row>
    <row r="302" spans="4:4" x14ac:dyDescent="0.25">
      <c r="D302" s="5"/>
    </row>
    <row r="303" spans="4:4" x14ac:dyDescent="0.25">
      <c r="D303" s="5"/>
    </row>
    <row r="304" spans="4:4" x14ac:dyDescent="0.25">
      <c r="D304" s="5"/>
    </row>
    <row r="305" spans="4:4" x14ac:dyDescent="0.25">
      <c r="D305" s="5"/>
    </row>
    <row r="306" spans="4:4" x14ac:dyDescent="0.25">
      <c r="D306" s="5"/>
    </row>
    <row r="307" spans="4:4" x14ac:dyDescent="0.25">
      <c r="D307" s="5"/>
    </row>
    <row r="308" spans="4:4" x14ac:dyDescent="0.25">
      <c r="D308" s="5"/>
    </row>
    <row r="309" spans="4:4" x14ac:dyDescent="0.25">
      <c r="D309" s="5"/>
    </row>
    <row r="310" spans="4:4" x14ac:dyDescent="0.25">
      <c r="D310" s="5"/>
    </row>
    <row r="311" spans="4:4" x14ac:dyDescent="0.25">
      <c r="D311" s="5"/>
    </row>
    <row r="312" spans="4:4" x14ac:dyDescent="0.25">
      <c r="D312" s="5"/>
    </row>
    <row r="313" spans="4:4" x14ac:dyDescent="0.25">
      <c r="D313" s="5"/>
    </row>
    <row r="314" spans="4:4" x14ac:dyDescent="0.25">
      <c r="D314" s="5"/>
    </row>
    <row r="315" spans="4:4" x14ac:dyDescent="0.25">
      <c r="D315" s="5"/>
    </row>
    <row r="316" spans="4:4" x14ac:dyDescent="0.25">
      <c r="D316" s="5"/>
    </row>
    <row r="317" spans="4:4" x14ac:dyDescent="0.25">
      <c r="D317" s="5"/>
    </row>
    <row r="318" spans="4:4" x14ac:dyDescent="0.25">
      <c r="D318" s="5"/>
    </row>
    <row r="319" spans="4:4" x14ac:dyDescent="0.25">
      <c r="D319" s="5"/>
    </row>
    <row r="320" spans="4:4" x14ac:dyDescent="0.25">
      <c r="D320" s="5"/>
    </row>
    <row r="321" spans="4:4" x14ac:dyDescent="0.25">
      <c r="D321" s="5"/>
    </row>
    <row r="322" spans="4:4" x14ac:dyDescent="0.25">
      <c r="D322" s="5"/>
    </row>
    <row r="323" spans="4:4" x14ac:dyDescent="0.25">
      <c r="D323" s="5"/>
    </row>
    <row r="324" spans="4:4" x14ac:dyDescent="0.25">
      <c r="D324" s="5"/>
    </row>
    <row r="325" spans="4:4" x14ac:dyDescent="0.25">
      <c r="D325" s="5"/>
    </row>
    <row r="326" spans="4:4" x14ac:dyDescent="0.25">
      <c r="D326" s="5"/>
    </row>
    <row r="327" spans="4:4" x14ac:dyDescent="0.25">
      <c r="D327" s="5"/>
    </row>
    <row r="328" spans="4:4" x14ac:dyDescent="0.25">
      <c r="D328" s="5"/>
    </row>
    <row r="329" spans="4:4" x14ac:dyDescent="0.25">
      <c r="D329" s="5"/>
    </row>
    <row r="330" spans="4:4" x14ac:dyDescent="0.25">
      <c r="D330" s="5"/>
    </row>
    <row r="331" spans="4:4" x14ac:dyDescent="0.25">
      <c r="D331" s="5"/>
    </row>
    <row r="332" spans="4:4" x14ac:dyDescent="0.25">
      <c r="D332" s="5"/>
    </row>
    <row r="333" spans="4:4" x14ac:dyDescent="0.25">
      <c r="D333" s="5"/>
    </row>
    <row r="334" spans="4:4" x14ac:dyDescent="0.25">
      <c r="D334" s="5"/>
    </row>
    <row r="335" spans="4:4" x14ac:dyDescent="0.25">
      <c r="D335" s="5"/>
    </row>
    <row r="336" spans="4:4" x14ac:dyDescent="0.25">
      <c r="D336" s="5"/>
    </row>
    <row r="337" spans="4:4" x14ac:dyDescent="0.25">
      <c r="D337" s="5"/>
    </row>
    <row r="338" spans="4:4" x14ac:dyDescent="0.25">
      <c r="D338" s="5"/>
    </row>
    <row r="339" spans="4:4" x14ac:dyDescent="0.25">
      <c r="D339" s="5"/>
    </row>
    <row r="340" spans="4:4" x14ac:dyDescent="0.25">
      <c r="D340" s="5"/>
    </row>
    <row r="341" spans="4:4" x14ac:dyDescent="0.25">
      <c r="D341" s="5"/>
    </row>
    <row r="342" spans="4:4" x14ac:dyDescent="0.25">
      <c r="D342" s="5"/>
    </row>
    <row r="343" spans="4:4" x14ac:dyDescent="0.25">
      <c r="D343" s="5"/>
    </row>
    <row r="344" spans="4:4" x14ac:dyDescent="0.25">
      <c r="D344" s="5"/>
    </row>
    <row r="345" spans="4:4" x14ac:dyDescent="0.25">
      <c r="D345" s="5"/>
    </row>
    <row r="346" spans="4:4" x14ac:dyDescent="0.25">
      <c r="D346" s="5"/>
    </row>
    <row r="347" spans="4:4" x14ac:dyDescent="0.25">
      <c r="D347" s="5"/>
    </row>
    <row r="348" spans="4:4" x14ac:dyDescent="0.25">
      <c r="D348" s="5"/>
    </row>
    <row r="349" spans="4:4" x14ac:dyDescent="0.25">
      <c r="D349" s="5"/>
    </row>
    <row r="350" spans="4:4" x14ac:dyDescent="0.25">
      <c r="D350" s="5"/>
    </row>
    <row r="351" spans="4:4" x14ac:dyDescent="0.25">
      <c r="D351" s="5"/>
    </row>
    <row r="352" spans="4:4" x14ac:dyDescent="0.25">
      <c r="D352" s="5"/>
    </row>
    <row r="353" spans="4:4" x14ac:dyDescent="0.25">
      <c r="D353" s="5"/>
    </row>
    <row r="354" spans="4:4" x14ac:dyDescent="0.25">
      <c r="D354" s="5"/>
    </row>
    <row r="355" spans="4:4" x14ac:dyDescent="0.25">
      <c r="D355" s="5"/>
    </row>
    <row r="356" spans="4:4" x14ac:dyDescent="0.25">
      <c r="D356" s="5"/>
    </row>
    <row r="357" spans="4:4" x14ac:dyDescent="0.25">
      <c r="D357" s="5"/>
    </row>
    <row r="358" spans="4:4" x14ac:dyDescent="0.25">
      <c r="D358" s="5"/>
    </row>
    <row r="359" spans="4:4" x14ac:dyDescent="0.25">
      <c r="D359" s="5"/>
    </row>
    <row r="360" spans="4:4" x14ac:dyDescent="0.25">
      <c r="D360" s="5"/>
    </row>
    <row r="361" spans="4:4" x14ac:dyDescent="0.25">
      <c r="D361" s="5"/>
    </row>
    <row r="362" spans="4:4" x14ac:dyDescent="0.25">
      <c r="D362" s="5"/>
    </row>
    <row r="363" spans="4:4" x14ac:dyDescent="0.25">
      <c r="D363" s="5"/>
    </row>
    <row r="364" spans="4:4" x14ac:dyDescent="0.25">
      <c r="D364" s="5"/>
    </row>
    <row r="365" spans="4:4" x14ac:dyDescent="0.25">
      <c r="D365" s="5"/>
    </row>
    <row r="366" spans="4:4" x14ac:dyDescent="0.25">
      <c r="D366" s="5"/>
    </row>
    <row r="367" spans="4:4" x14ac:dyDescent="0.25">
      <c r="D367" s="5"/>
    </row>
    <row r="368" spans="4:4" x14ac:dyDescent="0.25">
      <c r="D368" s="5"/>
    </row>
    <row r="369" spans="4:4" x14ac:dyDescent="0.25">
      <c r="D369" s="5"/>
    </row>
    <row r="370" spans="4:4" x14ac:dyDescent="0.25">
      <c r="D370" s="5"/>
    </row>
    <row r="371" spans="4:4" x14ac:dyDescent="0.25">
      <c r="D371" s="5"/>
    </row>
    <row r="372" spans="4:4" x14ac:dyDescent="0.25">
      <c r="D372" s="5"/>
    </row>
    <row r="373" spans="4:4" x14ac:dyDescent="0.25">
      <c r="D373" s="5"/>
    </row>
    <row r="374" spans="4:4" x14ac:dyDescent="0.25">
      <c r="D374" s="5"/>
    </row>
    <row r="375" spans="4:4" x14ac:dyDescent="0.25">
      <c r="D375" s="5"/>
    </row>
    <row r="376" spans="4:4" x14ac:dyDescent="0.25">
      <c r="D376" s="5"/>
    </row>
    <row r="377" spans="4:4" x14ac:dyDescent="0.25">
      <c r="D377" s="5"/>
    </row>
    <row r="378" spans="4:4" x14ac:dyDescent="0.25">
      <c r="D378" s="5"/>
    </row>
    <row r="379" spans="4:4" x14ac:dyDescent="0.25">
      <c r="D379" s="5"/>
    </row>
    <row r="380" spans="4:4" x14ac:dyDescent="0.25">
      <c r="D380" s="5"/>
    </row>
    <row r="381" spans="4:4" x14ac:dyDescent="0.25">
      <c r="D381" s="5"/>
    </row>
    <row r="382" spans="4:4" x14ac:dyDescent="0.25">
      <c r="D382" s="5"/>
    </row>
    <row r="383" spans="4:4" x14ac:dyDescent="0.25">
      <c r="D383" s="5"/>
    </row>
    <row r="384" spans="4:4" x14ac:dyDescent="0.25">
      <c r="D384" s="5"/>
    </row>
    <row r="385" spans="4:4" x14ac:dyDescent="0.25">
      <c r="D385" s="5"/>
    </row>
    <row r="386" spans="4:4" x14ac:dyDescent="0.25">
      <c r="D386" s="5"/>
    </row>
    <row r="387" spans="4:4" x14ac:dyDescent="0.25">
      <c r="D387" s="5"/>
    </row>
    <row r="388" spans="4:4" x14ac:dyDescent="0.25">
      <c r="D388" s="5"/>
    </row>
    <row r="389" spans="4:4" x14ac:dyDescent="0.25">
      <c r="D389" s="5"/>
    </row>
    <row r="390" spans="4:4" x14ac:dyDescent="0.25">
      <c r="D390" s="5"/>
    </row>
    <row r="391" spans="4:4" x14ac:dyDescent="0.25">
      <c r="D391" s="5"/>
    </row>
    <row r="392" spans="4:4" x14ac:dyDescent="0.25">
      <c r="D392" s="5"/>
    </row>
    <row r="393" spans="4:4" x14ac:dyDescent="0.25">
      <c r="D393" s="5"/>
    </row>
    <row r="394" spans="4:4" x14ac:dyDescent="0.25">
      <c r="D394" s="5"/>
    </row>
    <row r="395" spans="4:4" x14ac:dyDescent="0.25">
      <c r="D395" s="5"/>
    </row>
    <row r="396" spans="4:4" x14ac:dyDescent="0.25">
      <c r="D396" s="5"/>
    </row>
    <row r="397" spans="4:4" x14ac:dyDescent="0.25">
      <c r="D397" s="5"/>
    </row>
    <row r="398" spans="4:4" x14ac:dyDescent="0.25">
      <c r="D398" s="5"/>
    </row>
    <row r="399" spans="4:4" x14ac:dyDescent="0.25">
      <c r="D399" s="5"/>
    </row>
    <row r="400" spans="4:4" x14ac:dyDescent="0.25">
      <c r="D400" s="5"/>
    </row>
    <row r="401" spans="4:4" x14ac:dyDescent="0.25">
      <c r="D401" s="5"/>
    </row>
    <row r="402" spans="4:4" x14ac:dyDescent="0.25">
      <c r="D402" s="5"/>
    </row>
    <row r="403" spans="4:4" x14ac:dyDescent="0.25">
      <c r="D403" s="5"/>
    </row>
    <row r="404" spans="4:4" x14ac:dyDescent="0.25">
      <c r="D404" s="5"/>
    </row>
    <row r="405" spans="4:4" x14ac:dyDescent="0.25">
      <c r="D405" s="5"/>
    </row>
    <row r="406" spans="4:4" x14ac:dyDescent="0.25">
      <c r="D406" s="5"/>
    </row>
    <row r="407" spans="4:4" x14ac:dyDescent="0.25">
      <c r="D407" s="5"/>
    </row>
    <row r="408" spans="4:4" x14ac:dyDescent="0.25">
      <c r="D408" s="5"/>
    </row>
    <row r="409" spans="4:4" x14ac:dyDescent="0.25">
      <c r="D409" s="5"/>
    </row>
    <row r="410" spans="4:4" x14ac:dyDescent="0.25">
      <c r="D410" s="5"/>
    </row>
    <row r="411" spans="4:4" x14ac:dyDescent="0.25">
      <c r="D411" s="5"/>
    </row>
    <row r="412" spans="4:4" x14ac:dyDescent="0.25">
      <c r="D412" s="5"/>
    </row>
    <row r="413" spans="4:4" x14ac:dyDescent="0.25">
      <c r="D413" s="5"/>
    </row>
    <row r="414" spans="4:4" x14ac:dyDescent="0.25">
      <c r="D414" s="5"/>
    </row>
    <row r="415" spans="4:4" x14ac:dyDescent="0.25">
      <c r="D415" s="5"/>
    </row>
    <row r="416" spans="4:4" x14ac:dyDescent="0.25">
      <c r="D416" s="5"/>
    </row>
    <row r="417" spans="4:4" x14ac:dyDescent="0.25">
      <c r="D417" s="5"/>
    </row>
    <row r="418" spans="4:4" x14ac:dyDescent="0.25">
      <c r="D418" s="5"/>
    </row>
    <row r="419" spans="4:4" x14ac:dyDescent="0.25">
      <c r="D419" s="5"/>
    </row>
    <row r="420" spans="4:4" x14ac:dyDescent="0.25">
      <c r="D420" s="5"/>
    </row>
    <row r="421" spans="4:4" x14ac:dyDescent="0.25">
      <c r="D421" s="5"/>
    </row>
    <row r="422" spans="4:4" x14ac:dyDescent="0.25">
      <c r="D422" s="5"/>
    </row>
    <row r="423" spans="4:4" x14ac:dyDescent="0.25">
      <c r="D423" s="5"/>
    </row>
    <row r="424" spans="4:4" x14ac:dyDescent="0.25">
      <c r="D424" s="5"/>
    </row>
    <row r="425" spans="4:4" x14ac:dyDescent="0.25">
      <c r="D425" s="5"/>
    </row>
    <row r="426" spans="4:4" x14ac:dyDescent="0.25">
      <c r="D426" s="5"/>
    </row>
    <row r="427" spans="4:4" x14ac:dyDescent="0.25">
      <c r="D427" s="5"/>
    </row>
    <row r="428" spans="4:4" x14ac:dyDescent="0.25">
      <c r="D428" s="5"/>
    </row>
    <row r="429" spans="4:4" x14ac:dyDescent="0.25">
      <c r="D429" s="5"/>
    </row>
    <row r="430" spans="4:4" x14ac:dyDescent="0.25">
      <c r="D430" s="5"/>
    </row>
    <row r="431" spans="4:4" x14ac:dyDescent="0.25">
      <c r="D431" s="5"/>
    </row>
    <row r="432" spans="4:4" x14ac:dyDescent="0.25">
      <c r="D432" s="5"/>
    </row>
    <row r="433" spans="4:4" x14ac:dyDescent="0.25">
      <c r="D433" s="5"/>
    </row>
    <row r="434" spans="4:4" x14ac:dyDescent="0.25">
      <c r="D434" s="5"/>
    </row>
    <row r="435" spans="4:4" x14ac:dyDescent="0.25">
      <c r="D435" s="5"/>
    </row>
    <row r="436" spans="4:4" x14ac:dyDescent="0.25">
      <c r="D436" s="5"/>
    </row>
    <row r="437" spans="4:4" x14ac:dyDescent="0.25">
      <c r="D437" s="5"/>
    </row>
    <row r="438" spans="4:4" x14ac:dyDescent="0.25">
      <c r="D438" s="5"/>
    </row>
    <row r="439" spans="4:4" x14ac:dyDescent="0.25">
      <c r="D439" s="5"/>
    </row>
    <row r="440" spans="4:4" x14ac:dyDescent="0.25">
      <c r="D440" s="5"/>
    </row>
    <row r="441" spans="4:4" x14ac:dyDescent="0.25">
      <c r="D441" s="5"/>
    </row>
    <row r="442" spans="4:4" x14ac:dyDescent="0.25">
      <c r="D442" s="5"/>
    </row>
    <row r="443" spans="4:4" x14ac:dyDescent="0.25">
      <c r="D443" s="5"/>
    </row>
    <row r="444" spans="4:4" x14ac:dyDescent="0.25">
      <c r="D444" s="5"/>
    </row>
    <row r="445" spans="4:4" x14ac:dyDescent="0.25">
      <c r="D445" s="5"/>
    </row>
    <row r="446" spans="4:4" x14ac:dyDescent="0.25">
      <c r="D446" s="5"/>
    </row>
    <row r="447" spans="4:4" x14ac:dyDescent="0.25">
      <c r="D447" s="5"/>
    </row>
    <row r="448" spans="4:4" x14ac:dyDescent="0.25">
      <c r="D448" s="5"/>
    </row>
    <row r="449" spans="4:4" x14ac:dyDescent="0.25">
      <c r="D449" s="5"/>
    </row>
    <row r="450" spans="4:4" x14ac:dyDescent="0.25">
      <c r="D450" s="5"/>
    </row>
    <row r="451" spans="4:4" x14ac:dyDescent="0.25">
      <c r="D451" s="5"/>
    </row>
    <row r="452" spans="4:4" x14ac:dyDescent="0.25">
      <c r="D452" s="5"/>
    </row>
    <row r="453" spans="4:4" x14ac:dyDescent="0.25">
      <c r="D453" s="5"/>
    </row>
    <row r="454" spans="4:4" x14ac:dyDescent="0.25">
      <c r="D454" s="5"/>
    </row>
    <row r="455" spans="4:4" x14ac:dyDescent="0.25">
      <c r="D455" s="5"/>
    </row>
    <row r="456" spans="4:4" x14ac:dyDescent="0.25">
      <c r="D456" s="5"/>
    </row>
    <row r="457" spans="4:4" x14ac:dyDescent="0.25">
      <c r="D457" s="5"/>
    </row>
    <row r="458" spans="4:4" x14ac:dyDescent="0.25">
      <c r="D458" s="5"/>
    </row>
    <row r="459" spans="4:4" x14ac:dyDescent="0.25">
      <c r="D459" s="5"/>
    </row>
    <row r="460" spans="4:4" x14ac:dyDescent="0.25">
      <c r="D460" s="5"/>
    </row>
    <row r="461" spans="4:4" x14ac:dyDescent="0.25">
      <c r="D461" s="5"/>
    </row>
    <row r="462" spans="4:4" x14ac:dyDescent="0.25">
      <c r="D462" s="5"/>
    </row>
    <row r="463" spans="4:4" x14ac:dyDescent="0.25">
      <c r="D463" s="5"/>
    </row>
    <row r="464" spans="4:4" x14ac:dyDescent="0.25">
      <c r="D464" s="5"/>
    </row>
    <row r="465" spans="4:4" x14ac:dyDescent="0.25">
      <c r="D465" s="5"/>
    </row>
    <row r="466" spans="4:4" x14ac:dyDescent="0.25">
      <c r="D466" s="5"/>
    </row>
    <row r="467" spans="4:4" x14ac:dyDescent="0.25">
      <c r="D467" s="5"/>
    </row>
    <row r="468" spans="4:4" x14ac:dyDescent="0.25">
      <c r="D468" s="5"/>
    </row>
    <row r="469" spans="4:4" x14ac:dyDescent="0.25">
      <c r="D469" s="5"/>
    </row>
    <row r="470" spans="4:4" x14ac:dyDescent="0.25">
      <c r="D470" s="5"/>
    </row>
    <row r="471" spans="4:4" x14ac:dyDescent="0.25">
      <c r="D471" s="5"/>
    </row>
    <row r="472" spans="4:4" x14ac:dyDescent="0.25">
      <c r="D472" s="5"/>
    </row>
    <row r="473" spans="4:4" x14ac:dyDescent="0.25">
      <c r="D473" s="5"/>
    </row>
    <row r="474" spans="4:4" x14ac:dyDescent="0.25">
      <c r="D474" s="5"/>
    </row>
    <row r="475" spans="4:4" x14ac:dyDescent="0.25">
      <c r="D475" s="5"/>
    </row>
    <row r="476" spans="4:4" x14ac:dyDescent="0.25">
      <c r="D476" s="5"/>
    </row>
    <row r="477" spans="4:4" x14ac:dyDescent="0.25">
      <c r="D477" s="5"/>
    </row>
    <row r="478" spans="4:4" x14ac:dyDescent="0.25">
      <c r="D478" s="5"/>
    </row>
    <row r="479" spans="4:4" x14ac:dyDescent="0.25">
      <c r="D479" s="5"/>
    </row>
    <row r="480" spans="4:4" x14ac:dyDescent="0.25">
      <c r="D480" s="5"/>
    </row>
    <row r="481" spans="4:4" x14ac:dyDescent="0.25">
      <c r="D481" s="5"/>
    </row>
    <row r="482" spans="4:4" x14ac:dyDescent="0.25">
      <c r="D482" s="5"/>
    </row>
    <row r="483" spans="4:4" x14ac:dyDescent="0.25">
      <c r="D483" s="5"/>
    </row>
    <row r="484" spans="4:4" x14ac:dyDescent="0.25">
      <c r="D484" s="5"/>
    </row>
    <row r="485" spans="4:4" x14ac:dyDescent="0.25">
      <c r="D485" s="5"/>
    </row>
    <row r="486" spans="4:4" x14ac:dyDescent="0.25">
      <c r="D486" s="5"/>
    </row>
    <row r="487" spans="4:4" x14ac:dyDescent="0.25">
      <c r="D487" s="5"/>
    </row>
    <row r="488" spans="4:4" x14ac:dyDescent="0.25">
      <c r="D488" s="5"/>
    </row>
    <row r="489" spans="4:4" x14ac:dyDescent="0.25">
      <c r="D489" s="5"/>
    </row>
    <row r="490" spans="4:4" x14ac:dyDescent="0.25">
      <c r="D490" s="5"/>
    </row>
    <row r="491" spans="4:4" x14ac:dyDescent="0.25">
      <c r="D491" s="5"/>
    </row>
    <row r="492" spans="4:4" x14ac:dyDescent="0.25">
      <c r="D492" s="5"/>
    </row>
    <row r="493" spans="4:4" x14ac:dyDescent="0.25">
      <c r="D493" s="5"/>
    </row>
    <row r="494" spans="4:4" x14ac:dyDescent="0.25">
      <c r="D494" s="5"/>
    </row>
    <row r="495" spans="4:4" x14ac:dyDescent="0.25">
      <c r="D495" s="5"/>
    </row>
    <row r="496" spans="4:4" x14ac:dyDescent="0.25">
      <c r="D496" s="5"/>
    </row>
    <row r="497" spans="4:4" x14ac:dyDescent="0.25">
      <c r="D497" s="5"/>
    </row>
    <row r="498" spans="4:4" x14ac:dyDescent="0.25">
      <c r="D498" s="5"/>
    </row>
    <row r="499" spans="4:4" x14ac:dyDescent="0.25">
      <c r="D499" s="5"/>
    </row>
    <row r="500" spans="4:4" x14ac:dyDescent="0.25">
      <c r="D500" s="5"/>
    </row>
    <row r="501" spans="4:4" x14ac:dyDescent="0.25">
      <c r="D501" s="5"/>
    </row>
    <row r="502" spans="4:4" x14ac:dyDescent="0.25">
      <c r="D502" s="5"/>
    </row>
    <row r="503" spans="4:4" x14ac:dyDescent="0.25">
      <c r="D503" s="5"/>
    </row>
    <row r="504" spans="4:4" x14ac:dyDescent="0.25">
      <c r="D504" s="5"/>
    </row>
    <row r="505" spans="4:4" x14ac:dyDescent="0.25">
      <c r="D505" s="5"/>
    </row>
    <row r="506" spans="4:4" x14ac:dyDescent="0.25">
      <c r="D506" s="5"/>
    </row>
    <row r="507" spans="4:4" x14ac:dyDescent="0.25">
      <c r="D507" s="5"/>
    </row>
    <row r="508" spans="4:4" x14ac:dyDescent="0.25">
      <c r="D508" s="5"/>
    </row>
    <row r="509" spans="4:4" x14ac:dyDescent="0.25">
      <c r="D509" s="5"/>
    </row>
    <row r="510" spans="4:4" x14ac:dyDescent="0.25">
      <c r="D510" s="5"/>
    </row>
    <row r="511" spans="4:4" x14ac:dyDescent="0.25">
      <c r="D511" s="5"/>
    </row>
    <row r="512" spans="4:4" x14ac:dyDescent="0.25">
      <c r="D512" s="5"/>
    </row>
    <row r="513" spans="4:4" x14ac:dyDescent="0.25">
      <c r="D513" s="5"/>
    </row>
    <row r="514" spans="4:4" x14ac:dyDescent="0.25">
      <c r="D514" s="5"/>
    </row>
    <row r="515" spans="4:4" x14ac:dyDescent="0.25">
      <c r="D515" s="5"/>
    </row>
    <row r="516" spans="4:4" x14ac:dyDescent="0.25">
      <c r="D516" s="5"/>
    </row>
    <row r="517" spans="4:4" x14ac:dyDescent="0.25">
      <c r="D517" s="5"/>
    </row>
    <row r="518" spans="4:4" x14ac:dyDescent="0.25">
      <c r="D518" s="5"/>
    </row>
    <row r="519" spans="4:4" x14ac:dyDescent="0.25">
      <c r="D519" s="5"/>
    </row>
    <row r="520" spans="4:4" x14ac:dyDescent="0.25">
      <c r="D520" s="5"/>
    </row>
    <row r="521" spans="4:4" x14ac:dyDescent="0.25">
      <c r="D521" s="5"/>
    </row>
    <row r="522" spans="4:4" x14ac:dyDescent="0.25">
      <c r="D522" s="5"/>
    </row>
    <row r="523" spans="4:4" x14ac:dyDescent="0.25">
      <c r="D523" s="5"/>
    </row>
    <row r="524" spans="4:4" x14ac:dyDescent="0.25">
      <c r="D524" s="5"/>
    </row>
    <row r="525" spans="4:4" x14ac:dyDescent="0.25">
      <c r="D525" s="5"/>
    </row>
    <row r="526" spans="4:4" x14ac:dyDescent="0.25">
      <c r="D526" s="5"/>
    </row>
    <row r="527" spans="4:4" x14ac:dyDescent="0.25">
      <c r="D527" s="5"/>
    </row>
    <row r="528" spans="4:4" x14ac:dyDescent="0.25">
      <c r="D528" s="5"/>
    </row>
    <row r="529" spans="4:4" x14ac:dyDescent="0.25">
      <c r="D529" s="5"/>
    </row>
    <row r="530" spans="4:4" x14ac:dyDescent="0.25">
      <c r="D530" s="5"/>
    </row>
    <row r="531" spans="4:4" x14ac:dyDescent="0.25">
      <c r="D531" s="5"/>
    </row>
    <row r="532" spans="4:4" x14ac:dyDescent="0.25">
      <c r="D532" s="5"/>
    </row>
    <row r="533" spans="4:4" x14ac:dyDescent="0.25">
      <c r="D533" s="5"/>
    </row>
    <row r="534" spans="4:4" x14ac:dyDescent="0.25">
      <c r="D534" s="5"/>
    </row>
    <row r="535" spans="4:4" x14ac:dyDescent="0.25">
      <c r="D535" s="5"/>
    </row>
    <row r="536" spans="4:4" x14ac:dyDescent="0.25">
      <c r="D536" s="5"/>
    </row>
    <row r="537" spans="4:4" x14ac:dyDescent="0.25">
      <c r="D537" s="5"/>
    </row>
    <row r="538" spans="4:4" x14ac:dyDescent="0.25">
      <c r="D538" s="5"/>
    </row>
    <row r="539" spans="4:4" x14ac:dyDescent="0.25">
      <c r="D539" s="5"/>
    </row>
    <row r="540" spans="4:4" x14ac:dyDescent="0.25">
      <c r="D540" s="5"/>
    </row>
    <row r="541" spans="4:4" x14ac:dyDescent="0.25">
      <c r="D541" s="5"/>
    </row>
    <row r="542" spans="4:4" x14ac:dyDescent="0.25">
      <c r="D542" s="5"/>
    </row>
    <row r="543" spans="4:4" x14ac:dyDescent="0.25">
      <c r="D543" s="5"/>
    </row>
    <row r="544" spans="4:4" x14ac:dyDescent="0.25">
      <c r="D544" s="5"/>
    </row>
    <row r="545" spans="4:4" x14ac:dyDescent="0.25">
      <c r="D545" s="5"/>
    </row>
    <row r="546" spans="4:4" x14ac:dyDescent="0.25">
      <c r="D546" s="5"/>
    </row>
    <row r="547" spans="4:4" x14ac:dyDescent="0.25">
      <c r="D547" s="5"/>
    </row>
    <row r="548" spans="4:4" x14ac:dyDescent="0.25">
      <c r="D548" s="5"/>
    </row>
    <row r="549" spans="4:4" x14ac:dyDescent="0.25">
      <c r="D549" s="5"/>
    </row>
    <row r="550" spans="4:4" x14ac:dyDescent="0.25">
      <c r="D550" s="5"/>
    </row>
    <row r="551" spans="4:4" x14ac:dyDescent="0.25">
      <c r="D551" s="5"/>
    </row>
    <row r="552" spans="4:4" x14ac:dyDescent="0.25">
      <c r="D552" s="5"/>
    </row>
    <row r="553" spans="4:4" x14ac:dyDescent="0.25">
      <c r="D553" s="5"/>
    </row>
    <row r="554" spans="4:4" x14ac:dyDescent="0.25">
      <c r="D554" s="5"/>
    </row>
    <row r="555" spans="4:4" x14ac:dyDescent="0.25">
      <c r="D555" s="5"/>
    </row>
    <row r="556" spans="4:4" x14ac:dyDescent="0.25">
      <c r="D556" s="5"/>
    </row>
    <row r="557" spans="4:4" x14ac:dyDescent="0.25">
      <c r="D557" s="5"/>
    </row>
    <row r="558" spans="4:4" x14ac:dyDescent="0.25">
      <c r="D558" s="5"/>
    </row>
    <row r="559" spans="4:4" x14ac:dyDescent="0.25">
      <c r="D559" s="5"/>
    </row>
    <row r="560" spans="4:4" x14ac:dyDescent="0.25">
      <c r="D560" s="5"/>
    </row>
    <row r="561" spans="4:4" x14ac:dyDescent="0.25">
      <c r="D561" s="5"/>
    </row>
    <row r="562" spans="4:4" x14ac:dyDescent="0.25">
      <c r="D562" s="5"/>
    </row>
    <row r="563" spans="4:4" x14ac:dyDescent="0.25">
      <c r="D563" s="5"/>
    </row>
    <row r="564" spans="4:4" x14ac:dyDescent="0.25">
      <c r="D564" s="5"/>
    </row>
    <row r="565" spans="4:4" x14ac:dyDescent="0.25">
      <c r="D565" s="5"/>
    </row>
    <row r="566" spans="4:4" x14ac:dyDescent="0.25">
      <c r="D566" s="5"/>
    </row>
    <row r="567" spans="4:4" x14ac:dyDescent="0.25">
      <c r="D567" s="5"/>
    </row>
    <row r="568" spans="4:4" x14ac:dyDescent="0.25">
      <c r="D568" s="5"/>
    </row>
    <row r="569" spans="4:4" x14ac:dyDescent="0.25">
      <c r="D569" s="5"/>
    </row>
    <row r="570" spans="4:4" x14ac:dyDescent="0.25">
      <c r="D570" s="5"/>
    </row>
    <row r="571" spans="4:4" x14ac:dyDescent="0.25">
      <c r="D571" s="5"/>
    </row>
    <row r="572" spans="4:4" x14ac:dyDescent="0.25">
      <c r="D572" s="5"/>
    </row>
    <row r="573" spans="4:4" x14ac:dyDescent="0.25">
      <c r="D573" s="5"/>
    </row>
    <row r="574" spans="4:4" x14ac:dyDescent="0.25">
      <c r="D574" s="5"/>
    </row>
    <row r="575" spans="4:4" x14ac:dyDescent="0.25">
      <c r="D575" s="5"/>
    </row>
    <row r="576" spans="4:4" x14ac:dyDescent="0.25">
      <c r="D576" s="5"/>
    </row>
    <row r="577" spans="4:4" x14ac:dyDescent="0.25">
      <c r="D577" s="5"/>
    </row>
    <row r="578" spans="4:4" x14ac:dyDescent="0.25">
      <c r="D578" s="5"/>
    </row>
    <row r="579" spans="4:4" x14ac:dyDescent="0.25">
      <c r="D579" s="5"/>
    </row>
    <row r="580" spans="4:4" x14ac:dyDescent="0.25">
      <c r="D580" s="5"/>
    </row>
    <row r="581" spans="4:4" x14ac:dyDescent="0.25">
      <c r="D581" s="5"/>
    </row>
    <row r="582" spans="4:4" x14ac:dyDescent="0.25">
      <c r="D582" s="5"/>
    </row>
    <row r="583" spans="4:4" x14ac:dyDescent="0.25">
      <c r="D583" s="5"/>
    </row>
    <row r="584" spans="4:4" x14ac:dyDescent="0.25">
      <c r="D584" s="5"/>
    </row>
    <row r="585" spans="4:4" x14ac:dyDescent="0.25">
      <c r="D585" s="5"/>
    </row>
    <row r="586" spans="4:4" x14ac:dyDescent="0.25">
      <c r="D586" s="5"/>
    </row>
    <row r="587" spans="4:4" x14ac:dyDescent="0.25">
      <c r="D587" s="5"/>
    </row>
    <row r="588" spans="4:4" x14ac:dyDescent="0.25">
      <c r="D588" s="5"/>
    </row>
    <row r="589" spans="4:4" x14ac:dyDescent="0.25">
      <c r="D589" s="5"/>
    </row>
    <row r="590" spans="4:4" x14ac:dyDescent="0.25">
      <c r="D590" s="5"/>
    </row>
    <row r="591" spans="4:4" x14ac:dyDescent="0.25">
      <c r="D591" s="5"/>
    </row>
    <row r="592" spans="4:4" x14ac:dyDescent="0.25">
      <c r="D592" s="5"/>
    </row>
    <row r="593" spans="4:4" x14ac:dyDescent="0.25">
      <c r="D593" s="5"/>
    </row>
    <row r="594" spans="4:4" x14ac:dyDescent="0.25">
      <c r="D594" s="5"/>
    </row>
    <row r="595" spans="4:4" x14ac:dyDescent="0.25">
      <c r="D595" s="5"/>
    </row>
    <row r="596" spans="4:4" x14ac:dyDescent="0.25">
      <c r="D596" s="5"/>
    </row>
    <row r="597" spans="4:4" x14ac:dyDescent="0.25">
      <c r="D597" s="5"/>
    </row>
    <row r="598" spans="4:4" x14ac:dyDescent="0.25">
      <c r="D598" s="5"/>
    </row>
    <row r="599" spans="4:4" x14ac:dyDescent="0.25">
      <c r="D599" s="5"/>
    </row>
    <row r="600" spans="4:4" x14ac:dyDescent="0.25">
      <c r="D600" s="5"/>
    </row>
    <row r="601" spans="4:4" x14ac:dyDescent="0.25">
      <c r="D601" s="5"/>
    </row>
    <row r="602" spans="4:4" x14ac:dyDescent="0.25">
      <c r="D602" s="5"/>
    </row>
    <row r="603" spans="4:4" x14ac:dyDescent="0.25">
      <c r="D603" s="5"/>
    </row>
    <row r="604" spans="4:4" x14ac:dyDescent="0.25">
      <c r="D604" s="5"/>
    </row>
    <row r="605" spans="4:4" x14ac:dyDescent="0.25">
      <c r="D605" s="5"/>
    </row>
    <row r="606" spans="4:4" x14ac:dyDescent="0.25">
      <c r="D606" s="5"/>
    </row>
    <row r="607" spans="4:4" x14ac:dyDescent="0.25">
      <c r="D607" s="5"/>
    </row>
    <row r="608" spans="4:4" x14ac:dyDescent="0.25">
      <c r="D608" s="5"/>
    </row>
    <row r="609" spans="4:4" x14ac:dyDescent="0.25">
      <c r="D609" s="5"/>
    </row>
    <row r="610" spans="4:4" x14ac:dyDescent="0.25">
      <c r="D610" s="5"/>
    </row>
    <row r="611" spans="4:4" x14ac:dyDescent="0.25">
      <c r="D611" s="5"/>
    </row>
    <row r="612" spans="4:4" x14ac:dyDescent="0.25">
      <c r="D612" s="5"/>
    </row>
    <row r="613" spans="4:4" x14ac:dyDescent="0.25">
      <c r="D613" s="5"/>
    </row>
    <row r="614" spans="4:4" x14ac:dyDescent="0.25">
      <c r="D614" s="5"/>
    </row>
    <row r="615" spans="4:4" x14ac:dyDescent="0.25">
      <c r="D615" s="5"/>
    </row>
    <row r="616" spans="4:4" x14ac:dyDescent="0.25">
      <c r="D616" s="5"/>
    </row>
    <row r="617" spans="4:4" x14ac:dyDescent="0.25">
      <c r="D617" s="5"/>
    </row>
    <row r="618" spans="4:4" x14ac:dyDescent="0.25">
      <c r="D618" s="5"/>
    </row>
    <row r="619" spans="4:4" x14ac:dyDescent="0.25">
      <c r="D619" s="5"/>
    </row>
    <row r="620" spans="4:4" x14ac:dyDescent="0.25">
      <c r="D620" s="5"/>
    </row>
    <row r="621" spans="4:4" x14ac:dyDescent="0.25">
      <c r="D621" s="5"/>
    </row>
    <row r="622" spans="4:4" x14ac:dyDescent="0.25">
      <c r="D622" s="5"/>
    </row>
    <row r="623" spans="4:4" x14ac:dyDescent="0.25">
      <c r="D623" s="5"/>
    </row>
    <row r="624" spans="4:4" x14ac:dyDescent="0.25">
      <c r="D624" s="5"/>
    </row>
    <row r="625" spans="4:4" x14ac:dyDescent="0.25">
      <c r="D625" s="5"/>
    </row>
    <row r="626" spans="4:4" x14ac:dyDescent="0.25">
      <c r="D626" s="5"/>
    </row>
    <row r="627" spans="4:4" x14ac:dyDescent="0.25">
      <c r="D627" s="5"/>
    </row>
    <row r="628" spans="4:4" x14ac:dyDescent="0.25">
      <c r="D628" s="5"/>
    </row>
    <row r="629" spans="4:4" x14ac:dyDescent="0.25">
      <c r="D629" s="5"/>
    </row>
    <row r="630" spans="4:4" x14ac:dyDescent="0.25">
      <c r="D630" s="5"/>
    </row>
    <row r="631" spans="4:4" x14ac:dyDescent="0.25">
      <c r="D631" s="5"/>
    </row>
    <row r="632" spans="4:4" x14ac:dyDescent="0.25">
      <c r="D632" s="5"/>
    </row>
    <row r="633" spans="4:4" x14ac:dyDescent="0.25">
      <c r="D633" s="5"/>
    </row>
    <row r="634" spans="4:4" x14ac:dyDescent="0.25">
      <c r="D634" s="5"/>
    </row>
    <row r="635" spans="4:4" x14ac:dyDescent="0.25">
      <c r="D635" s="5"/>
    </row>
    <row r="636" spans="4:4" x14ac:dyDescent="0.25">
      <c r="D636" s="5"/>
    </row>
    <row r="637" spans="4:4" x14ac:dyDescent="0.25">
      <c r="D637" s="5"/>
    </row>
    <row r="638" spans="4:4" x14ac:dyDescent="0.25">
      <c r="D638" s="5"/>
    </row>
    <row r="639" spans="4:4" x14ac:dyDescent="0.25">
      <c r="D639" s="5"/>
    </row>
    <row r="640" spans="4:4" x14ac:dyDescent="0.25">
      <c r="D640" s="5"/>
    </row>
    <row r="641" spans="4:4" x14ac:dyDescent="0.25">
      <c r="D641" s="5"/>
    </row>
    <row r="642" spans="4:4" x14ac:dyDescent="0.25">
      <c r="D642" s="5"/>
    </row>
    <row r="643" spans="4:4" x14ac:dyDescent="0.25">
      <c r="D643" s="5"/>
    </row>
    <row r="644" spans="4:4" x14ac:dyDescent="0.25">
      <c r="D644" s="5"/>
    </row>
    <row r="645" spans="4:4" x14ac:dyDescent="0.25">
      <c r="D645" s="5"/>
    </row>
    <row r="646" spans="4:4" x14ac:dyDescent="0.25">
      <c r="D646" s="5"/>
    </row>
    <row r="647" spans="4:4" x14ac:dyDescent="0.25">
      <c r="D647" s="5"/>
    </row>
    <row r="648" spans="4:4" x14ac:dyDescent="0.25">
      <c r="D648" s="5"/>
    </row>
    <row r="649" spans="4:4" x14ac:dyDescent="0.25">
      <c r="D649" s="5"/>
    </row>
    <row r="650" spans="4:4" x14ac:dyDescent="0.25">
      <c r="D650" s="5"/>
    </row>
    <row r="651" spans="4:4" x14ac:dyDescent="0.25">
      <c r="D651" s="5"/>
    </row>
    <row r="652" spans="4:4" x14ac:dyDescent="0.25">
      <c r="D652" s="5"/>
    </row>
    <row r="653" spans="4:4" x14ac:dyDescent="0.25">
      <c r="D653" s="5"/>
    </row>
    <row r="654" spans="4:4" x14ac:dyDescent="0.25">
      <c r="D654" s="5"/>
    </row>
    <row r="655" spans="4:4" x14ac:dyDescent="0.25">
      <c r="D655" s="5"/>
    </row>
    <row r="656" spans="4:4" x14ac:dyDescent="0.25">
      <c r="D656" s="5"/>
    </row>
    <row r="657" spans="4:4" x14ac:dyDescent="0.25">
      <c r="D657" s="5"/>
    </row>
    <row r="658" spans="4:4" x14ac:dyDescent="0.25">
      <c r="D658" s="5"/>
    </row>
    <row r="659" spans="4:4" x14ac:dyDescent="0.25">
      <c r="D659" s="5"/>
    </row>
    <row r="660" spans="4:4" x14ac:dyDescent="0.25">
      <c r="D660" s="5"/>
    </row>
    <row r="661" spans="4:4" x14ac:dyDescent="0.25">
      <c r="D661" s="5"/>
    </row>
    <row r="662" spans="4:4" x14ac:dyDescent="0.25">
      <c r="D662" s="5"/>
    </row>
    <row r="663" spans="4:4" x14ac:dyDescent="0.25">
      <c r="D663" s="5"/>
    </row>
    <row r="664" spans="4:4" x14ac:dyDescent="0.25">
      <c r="D664" s="5"/>
    </row>
    <row r="665" spans="4:4" x14ac:dyDescent="0.25">
      <c r="D665" s="5"/>
    </row>
    <row r="666" spans="4:4" x14ac:dyDescent="0.25">
      <c r="D666" s="5"/>
    </row>
    <row r="667" spans="4:4" x14ac:dyDescent="0.25">
      <c r="D667" s="5"/>
    </row>
    <row r="668" spans="4:4" x14ac:dyDescent="0.25">
      <c r="D668" s="5"/>
    </row>
    <row r="669" spans="4:4" x14ac:dyDescent="0.25">
      <c r="D669" s="5"/>
    </row>
    <row r="670" spans="4:4" x14ac:dyDescent="0.25">
      <c r="D670" s="5"/>
    </row>
    <row r="671" spans="4:4" x14ac:dyDescent="0.25">
      <c r="D671" s="5"/>
    </row>
    <row r="672" spans="4:4" x14ac:dyDescent="0.25">
      <c r="D672" s="5"/>
    </row>
    <row r="673" spans="4:4" x14ac:dyDescent="0.25">
      <c r="D673" s="5"/>
    </row>
    <row r="674" spans="4:4" x14ac:dyDescent="0.25">
      <c r="D674" s="5"/>
    </row>
    <row r="675" spans="4:4" x14ac:dyDescent="0.25">
      <c r="D675" s="5"/>
    </row>
    <row r="676" spans="4:4" x14ac:dyDescent="0.25">
      <c r="D676" s="5"/>
    </row>
    <row r="677" spans="4:4" x14ac:dyDescent="0.25">
      <c r="D677" s="5"/>
    </row>
    <row r="678" spans="4:4" x14ac:dyDescent="0.25">
      <c r="D678" s="5"/>
    </row>
    <row r="679" spans="4:4" x14ac:dyDescent="0.25">
      <c r="D679" s="5"/>
    </row>
    <row r="680" spans="4:4" x14ac:dyDescent="0.25">
      <c r="D680" s="5"/>
    </row>
    <row r="681" spans="4:4" x14ac:dyDescent="0.25">
      <c r="D681" s="5"/>
    </row>
    <row r="682" spans="4:4" x14ac:dyDescent="0.25">
      <c r="D682" s="5"/>
    </row>
    <row r="683" spans="4:4" x14ac:dyDescent="0.25">
      <c r="D683" s="5"/>
    </row>
    <row r="684" spans="4:4" x14ac:dyDescent="0.25">
      <c r="D684" s="5"/>
    </row>
    <row r="685" spans="4:4" x14ac:dyDescent="0.25">
      <c r="D685" s="5"/>
    </row>
    <row r="686" spans="4:4" x14ac:dyDescent="0.25">
      <c r="D686" s="5"/>
    </row>
    <row r="687" spans="4:4" x14ac:dyDescent="0.25">
      <c r="D687" s="5"/>
    </row>
    <row r="688" spans="4:4" x14ac:dyDescent="0.25">
      <c r="D688" s="5"/>
    </row>
    <row r="689" spans="4:4" x14ac:dyDescent="0.25">
      <c r="D689" s="5"/>
    </row>
    <row r="690" spans="4:4" x14ac:dyDescent="0.25">
      <c r="D690" s="5"/>
    </row>
    <row r="691" spans="4:4" x14ac:dyDescent="0.25">
      <c r="D691" s="5"/>
    </row>
    <row r="692" spans="4:4" x14ac:dyDescent="0.25">
      <c r="D692" s="5"/>
    </row>
    <row r="693" spans="4:4" x14ac:dyDescent="0.25">
      <c r="D693" s="5"/>
    </row>
    <row r="694" spans="4:4" x14ac:dyDescent="0.25">
      <c r="D694" s="5"/>
    </row>
    <row r="695" spans="4:4" x14ac:dyDescent="0.25">
      <c r="D695" s="5"/>
    </row>
    <row r="696" spans="4:4" x14ac:dyDescent="0.25">
      <c r="D696" s="5"/>
    </row>
    <row r="697" spans="4:4" x14ac:dyDescent="0.25">
      <c r="D697" s="5"/>
    </row>
    <row r="698" spans="4:4" x14ac:dyDescent="0.25">
      <c r="D698" s="5"/>
    </row>
    <row r="699" spans="4:4" x14ac:dyDescent="0.25">
      <c r="D699" s="5"/>
    </row>
    <row r="700" spans="4:4" x14ac:dyDescent="0.25">
      <c r="D700" s="5"/>
    </row>
    <row r="701" spans="4:4" x14ac:dyDescent="0.25">
      <c r="D701" s="5"/>
    </row>
    <row r="702" spans="4:4" x14ac:dyDescent="0.25">
      <c r="D702" s="5"/>
    </row>
    <row r="703" spans="4:4" x14ac:dyDescent="0.25">
      <c r="D703" s="5"/>
    </row>
    <row r="704" spans="4:4" x14ac:dyDescent="0.25">
      <c r="D704" s="5"/>
    </row>
    <row r="705" spans="4:4" x14ac:dyDescent="0.25">
      <c r="D705" s="5"/>
    </row>
    <row r="706" spans="4:4" x14ac:dyDescent="0.25">
      <c r="D706" s="5"/>
    </row>
    <row r="707" spans="4:4" x14ac:dyDescent="0.25">
      <c r="D707" s="5"/>
    </row>
    <row r="708" spans="4:4" x14ac:dyDescent="0.25">
      <c r="D708" s="5"/>
    </row>
    <row r="709" spans="4:4" x14ac:dyDescent="0.25">
      <c r="D709" s="5"/>
    </row>
    <row r="710" spans="4:4" x14ac:dyDescent="0.25">
      <c r="D710" s="5"/>
    </row>
    <row r="711" spans="4:4" x14ac:dyDescent="0.25">
      <c r="D711" s="5"/>
    </row>
    <row r="712" spans="4:4" x14ac:dyDescent="0.25">
      <c r="D712" s="5"/>
    </row>
    <row r="713" spans="4:4" x14ac:dyDescent="0.25">
      <c r="D713" s="5"/>
    </row>
    <row r="714" spans="4:4" x14ac:dyDescent="0.25">
      <c r="D714" s="5"/>
    </row>
    <row r="715" spans="4:4" x14ac:dyDescent="0.25">
      <c r="D715" s="5"/>
    </row>
    <row r="716" spans="4:4" x14ac:dyDescent="0.25">
      <c r="D716" s="5"/>
    </row>
    <row r="717" spans="4:4" x14ac:dyDescent="0.25">
      <c r="D717" s="5"/>
    </row>
    <row r="718" spans="4:4" x14ac:dyDescent="0.25">
      <c r="D718" s="5"/>
    </row>
    <row r="719" spans="4:4" x14ac:dyDescent="0.25">
      <c r="D719" s="5"/>
    </row>
    <row r="720" spans="4:4" x14ac:dyDescent="0.25">
      <c r="D720" s="5"/>
    </row>
    <row r="721" spans="4:4" x14ac:dyDescent="0.25">
      <c r="D721" s="5"/>
    </row>
    <row r="722" spans="4:4" x14ac:dyDescent="0.25">
      <c r="D722" s="5"/>
    </row>
    <row r="723" spans="4:4" x14ac:dyDescent="0.25">
      <c r="D723" s="5"/>
    </row>
    <row r="724" spans="4:4" x14ac:dyDescent="0.25">
      <c r="D724" s="5"/>
    </row>
    <row r="725" spans="4:4" x14ac:dyDescent="0.25">
      <c r="D725" s="5"/>
    </row>
    <row r="726" spans="4:4" x14ac:dyDescent="0.25">
      <c r="D726" s="5"/>
    </row>
    <row r="727" spans="4:4" x14ac:dyDescent="0.25">
      <c r="D727" s="5"/>
    </row>
    <row r="728" spans="4:4" x14ac:dyDescent="0.25">
      <c r="D728" s="5"/>
    </row>
    <row r="729" spans="4:4" x14ac:dyDescent="0.25">
      <c r="D729" s="5"/>
    </row>
    <row r="730" spans="4:4" x14ac:dyDescent="0.25">
      <c r="D730" s="5"/>
    </row>
    <row r="731" spans="4:4" x14ac:dyDescent="0.25">
      <c r="D731" s="5"/>
    </row>
    <row r="732" spans="4:4" x14ac:dyDescent="0.25">
      <c r="D732" s="5"/>
    </row>
    <row r="733" spans="4:4" x14ac:dyDescent="0.25">
      <c r="D733" s="5"/>
    </row>
    <row r="734" spans="4:4" x14ac:dyDescent="0.25">
      <c r="D734" s="5"/>
    </row>
    <row r="735" spans="4:4" x14ac:dyDescent="0.25">
      <c r="D735" s="5"/>
    </row>
    <row r="736" spans="4:4" x14ac:dyDescent="0.25">
      <c r="D736" s="5"/>
    </row>
    <row r="737" spans="4:4" x14ac:dyDescent="0.25">
      <c r="D737" s="5"/>
    </row>
    <row r="738" spans="4:4" x14ac:dyDescent="0.25">
      <c r="D738" s="5"/>
    </row>
    <row r="739" spans="4:4" x14ac:dyDescent="0.25">
      <c r="D739" s="5"/>
    </row>
    <row r="740" spans="4:4" x14ac:dyDescent="0.25">
      <c r="D740" s="5"/>
    </row>
    <row r="741" spans="4:4" x14ac:dyDescent="0.25">
      <c r="D741" s="5"/>
    </row>
    <row r="742" spans="4:4" x14ac:dyDescent="0.25">
      <c r="D742" s="5"/>
    </row>
    <row r="743" spans="4:4" x14ac:dyDescent="0.25">
      <c r="D743" s="5"/>
    </row>
    <row r="744" spans="4:4" x14ac:dyDescent="0.25">
      <c r="D744" s="5"/>
    </row>
    <row r="745" spans="4:4" x14ac:dyDescent="0.25">
      <c r="D745" s="5"/>
    </row>
    <row r="746" spans="4:4" x14ac:dyDescent="0.25">
      <c r="D746" s="5"/>
    </row>
    <row r="747" spans="4:4" x14ac:dyDescent="0.25">
      <c r="D747" s="5"/>
    </row>
    <row r="748" spans="4:4" x14ac:dyDescent="0.25">
      <c r="D748" s="5"/>
    </row>
    <row r="749" spans="4:4" x14ac:dyDescent="0.25">
      <c r="D749" s="5"/>
    </row>
    <row r="750" spans="4:4" x14ac:dyDescent="0.25">
      <c r="D750" s="5"/>
    </row>
    <row r="751" spans="4:4" x14ac:dyDescent="0.25">
      <c r="D751" s="5"/>
    </row>
    <row r="752" spans="4:4" x14ac:dyDescent="0.25">
      <c r="D752" s="5"/>
    </row>
    <row r="753" spans="4:4" x14ac:dyDescent="0.25">
      <c r="D753" s="5"/>
    </row>
    <row r="754" spans="4:4" x14ac:dyDescent="0.25">
      <c r="D754" s="5"/>
    </row>
    <row r="755" spans="4:4" x14ac:dyDescent="0.25">
      <c r="D755" s="5"/>
    </row>
    <row r="756" spans="4:4" x14ac:dyDescent="0.25">
      <c r="D756" s="5"/>
    </row>
    <row r="757" spans="4:4" x14ac:dyDescent="0.25">
      <c r="D757" s="5"/>
    </row>
    <row r="758" spans="4:4" x14ac:dyDescent="0.25">
      <c r="D758" s="5"/>
    </row>
    <row r="759" spans="4:4" x14ac:dyDescent="0.25">
      <c r="D759" s="5"/>
    </row>
    <row r="760" spans="4:4" x14ac:dyDescent="0.25">
      <c r="D760" s="5"/>
    </row>
    <row r="761" spans="4:4" x14ac:dyDescent="0.25">
      <c r="D761" s="5"/>
    </row>
    <row r="762" spans="4:4" x14ac:dyDescent="0.25">
      <c r="D762" s="5"/>
    </row>
    <row r="763" spans="4:4" x14ac:dyDescent="0.25">
      <c r="D763" s="5"/>
    </row>
    <row r="764" spans="4:4" x14ac:dyDescent="0.25">
      <c r="D764" s="5"/>
    </row>
    <row r="765" spans="4:4" x14ac:dyDescent="0.25">
      <c r="D765" s="5"/>
    </row>
    <row r="766" spans="4:4" x14ac:dyDescent="0.25">
      <c r="D766" s="5"/>
    </row>
    <row r="767" spans="4:4" x14ac:dyDescent="0.25">
      <c r="D767" s="5"/>
    </row>
    <row r="768" spans="4:4" x14ac:dyDescent="0.25">
      <c r="D768" s="5"/>
    </row>
    <row r="769" spans="4:4" x14ac:dyDescent="0.25">
      <c r="D769" s="5"/>
    </row>
    <row r="770" spans="4:4" x14ac:dyDescent="0.25">
      <c r="D770" s="5"/>
    </row>
    <row r="771" spans="4:4" x14ac:dyDescent="0.25">
      <c r="D771" s="5"/>
    </row>
    <row r="772" spans="4:4" x14ac:dyDescent="0.25">
      <c r="D772" s="5"/>
    </row>
    <row r="773" spans="4:4" x14ac:dyDescent="0.25">
      <c r="D773" s="5"/>
    </row>
    <row r="774" spans="4:4" x14ac:dyDescent="0.25">
      <c r="D774" s="5"/>
    </row>
    <row r="775" spans="4:4" x14ac:dyDescent="0.25">
      <c r="D775" s="5"/>
    </row>
    <row r="776" spans="4:4" x14ac:dyDescent="0.25">
      <c r="D776" s="5"/>
    </row>
    <row r="777" spans="4:4" x14ac:dyDescent="0.25">
      <c r="D777" s="5"/>
    </row>
    <row r="778" spans="4:4" x14ac:dyDescent="0.25">
      <c r="D778" s="5"/>
    </row>
    <row r="779" spans="4:4" x14ac:dyDescent="0.25">
      <c r="D779" s="5"/>
    </row>
    <row r="780" spans="4:4" x14ac:dyDescent="0.25">
      <c r="D780" s="5"/>
    </row>
    <row r="781" spans="4:4" x14ac:dyDescent="0.25">
      <c r="D781" s="5"/>
    </row>
    <row r="782" spans="4:4" x14ac:dyDescent="0.25">
      <c r="D782" s="5"/>
    </row>
    <row r="783" spans="4:4" x14ac:dyDescent="0.25">
      <c r="D783" s="5"/>
    </row>
    <row r="784" spans="4:4" x14ac:dyDescent="0.25">
      <c r="D784" s="5"/>
    </row>
    <row r="785" spans="4:4" x14ac:dyDescent="0.25">
      <c r="D785" s="5"/>
    </row>
    <row r="786" spans="4:4" x14ac:dyDescent="0.25">
      <c r="D786" s="5"/>
    </row>
    <row r="787" spans="4:4" x14ac:dyDescent="0.25">
      <c r="D787" s="5"/>
    </row>
    <row r="788" spans="4:4" x14ac:dyDescent="0.25">
      <c r="D788" s="5"/>
    </row>
    <row r="789" spans="4:4" x14ac:dyDescent="0.25">
      <c r="D789" s="5"/>
    </row>
    <row r="790" spans="4:4" x14ac:dyDescent="0.25">
      <c r="D790" s="5"/>
    </row>
    <row r="791" spans="4:4" x14ac:dyDescent="0.25">
      <c r="D791" s="5"/>
    </row>
    <row r="792" spans="4:4" x14ac:dyDescent="0.25">
      <c r="D792" s="5"/>
    </row>
    <row r="793" spans="4:4" x14ac:dyDescent="0.25">
      <c r="D793" s="5"/>
    </row>
    <row r="794" spans="4:4" x14ac:dyDescent="0.25">
      <c r="D794" s="5"/>
    </row>
    <row r="795" spans="4:4" x14ac:dyDescent="0.25">
      <c r="D795" s="5"/>
    </row>
    <row r="796" spans="4:4" x14ac:dyDescent="0.25">
      <c r="D796" s="5"/>
    </row>
    <row r="797" spans="4:4" x14ac:dyDescent="0.25">
      <c r="D797" s="5"/>
    </row>
    <row r="798" spans="4:4" x14ac:dyDescent="0.25">
      <c r="D798" s="5"/>
    </row>
    <row r="799" spans="4:4" x14ac:dyDescent="0.25">
      <c r="D799" s="5"/>
    </row>
    <row r="800" spans="4:4" x14ac:dyDescent="0.25">
      <c r="D800" s="5"/>
    </row>
    <row r="801" spans="4:4" x14ac:dyDescent="0.25">
      <c r="D801" s="5"/>
    </row>
    <row r="802" spans="4:4" x14ac:dyDescent="0.25">
      <c r="D802" s="5"/>
    </row>
    <row r="803" spans="4:4" x14ac:dyDescent="0.25">
      <c r="D803" s="5"/>
    </row>
    <row r="804" spans="4:4" x14ac:dyDescent="0.25">
      <c r="D804" s="5"/>
    </row>
    <row r="805" spans="4:4" x14ac:dyDescent="0.25">
      <c r="D805" s="5"/>
    </row>
    <row r="806" spans="4:4" x14ac:dyDescent="0.25">
      <c r="D806" s="5"/>
    </row>
    <row r="807" spans="4:4" x14ac:dyDescent="0.25">
      <c r="D807" s="5"/>
    </row>
    <row r="808" spans="4:4" x14ac:dyDescent="0.25">
      <c r="D808" s="5"/>
    </row>
    <row r="809" spans="4:4" x14ac:dyDescent="0.25">
      <c r="D809" s="5"/>
    </row>
    <row r="810" spans="4:4" x14ac:dyDescent="0.25">
      <c r="D810" s="5"/>
    </row>
    <row r="811" spans="4:4" x14ac:dyDescent="0.25">
      <c r="D811" s="5"/>
    </row>
    <row r="812" spans="4:4" x14ac:dyDescent="0.25">
      <c r="D812" s="5"/>
    </row>
    <row r="813" spans="4:4" x14ac:dyDescent="0.25">
      <c r="D813" s="5"/>
    </row>
    <row r="814" spans="4:4" x14ac:dyDescent="0.25">
      <c r="D814" s="5"/>
    </row>
    <row r="815" spans="4:4" x14ac:dyDescent="0.25">
      <c r="D815" s="5"/>
    </row>
    <row r="816" spans="4:4" x14ac:dyDescent="0.25">
      <c r="D816" s="5"/>
    </row>
    <row r="817" spans="4:4" x14ac:dyDescent="0.25">
      <c r="D817" s="5"/>
    </row>
    <row r="818" spans="4:4" x14ac:dyDescent="0.25">
      <c r="D818" s="5"/>
    </row>
    <row r="819" spans="4:4" x14ac:dyDescent="0.25">
      <c r="D819" s="5"/>
    </row>
    <row r="820" spans="4:4" x14ac:dyDescent="0.25">
      <c r="D820" s="5"/>
    </row>
    <row r="821" spans="4:4" x14ac:dyDescent="0.25">
      <c r="D821" s="5"/>
    </row>
    <row r="822" spans="4:4" x14ac:dyDescent="0.25">
      <c r="D822" s="5"/>
    </row>
    <row r="823" spans="4:4" x14ac:dyDescent="0.25">
      <c r="D823" s="5"/>
    </row>
    <row r="824" spans="4:4" x14ac:dyDescent="0.25">
      <c r="D824" s="5"/>
    </row>
    <row r="825" spans="4:4" x14ac:dyDescent="0.25">
      <c r="D825" s="5"/>
    </row>
    <row r="826" spans="4:4" x14ac:dyDescent="0.25">
      <c r="D826" s="5"/>
    </row>
    <row r="827" spans="4:4" x14ac:dyDescent="0.25">
      <c r="D827" s="5"/>
    </row>
    <row r="828" spans="4:4" x14ac:dyDescent="0.25">
      <c r="D828" s="5"/>
    </row>
    <row r="829" spans="4:4" x14ac:dyDescent="0.25">
      <c r="D829" s="5"/>
    </row>
    <row r="830" spans="4:4" x14ac:dyDescent="0.25">
      <c r="D830" s="5"/>
    </row>
    <row r="831" spans="4:4" x14ac:dyDescent="0.25">
      <c r="D831" s="5"/>
    </row>
    <row r="832" spans="4:4" x14ac:dyDescent="0.25">
      <c r="D832" s="5"/>
    </row>
    <row r="833" spans="4:4" x14ac:dyDescent="0.25">
      <c r="D833" s="5"/>
    </row>
    <row r="834" spans="4:4" x14ac:dyDescent="0.25">
      <c r="D834" s="5"/>
    </row>
    <row r="835" spans="4:4" x14ac:dyDescent="0.25">
      <c r="D835" s="5"/>
    </row>
    <row r="836" spans="4:4" x14ac:dyDescent="0.25">
      <c r="D836" s="5"/>
    </row>
    <row r="837" spans="4:4" x14ac:dyDescent="0.25">
      <c r="D837" s="5"/>
    </row>
    <row r="838" spans="4:4" x14ac:dyDescent="0.25">
      <c r="D838" s="5"/>
    </row>
    <row r="839" spans="4:4" x14ac:dyDescent="0.25">
      <c r="D839" s="5"/>
    </row>
    <row r="840" spans="4:4" x14ac:dyDescent="0.25">
      <c r="D840" s="5"/>
    </row>
    <row r="841" spans="4:4" x14ac:dyDescent="0.25">
      <c r="D841" s="5"/>
    </row>
    <row r="842" spans="4:4" x14ac:dyDescent="0.25">
      <c r="D842" s="5"/>
    </row>
    <row r="843" spans="4:4" x14ac:dyDescent="0.25">
      <c r="D843" s="5"/>
    </row>
    <row r="844" spans="4:4" x14ac:dyDescent="0.25">
      <c r="D844" s="5"/>
    </row>
    <row r="845" spans="4:4" x14ac:dyDescent="0.25">
      <c r="D845" s="5"/>
    </row>
    <row r="846" spans="4:4" x14ac:dyDescent="0.25">
      <c r="D846" s="5"/>
    </row>
    <row r="847" spans="4:4" x14ac:dyDescent="0.25">
      <c r="D847" s="5"/>
    </row>
    <row r="848" spans="4:4" x14ac:dyDescent="0.25">
      <c r="D848" s="5"/>
    </row>
    <row r="849" spans="4:4" x14ac:dyDescent="0.25">
      <c r="D849" s="5"/>
    </row>
    <row r="850" spans="4:4" x14ac:dyDescent="0.25">
      <c r="D850" s="5"/>
    </row>
    <row r="851" spans="4:4" x14ac:dyDescent="0.25">
      <c r="D851" s="5"/>
    </row>
    <row r="852" spans="4:4" x14ac:dyDescent="0.25">
      <c r="D852" s="5"/>
    </row>
    <row r="853" spans="4:4" x14ac:dyDescent="0.25">
      <c r="D853" s="5"/>
    </row>
    <row r="854" spans="4:4" x14ac:dyDescent="0.25">
      <c r="D854" s="5"/>
    </row>
    <row r="855" spans="4:4" x14ac:dyDescent="0.25">
      <c r="D855" s="5"/>
    </row>
    <row r="856" spans="4:4" x14ac:dyDescent="0.25">
      <c r="D856" s="5"/>
    </row>
    <row r="857" spans="4:4" x14ac:dyDescent="0.25">
      <c r="D857" s="5"/>
    </row>
    <row r="858" spans="4:4" x14ac:dyDescent="0.25">
      <c r="D858" s="5"/>
    </row>
    <row r="859" spans="4:4" x14ac:dyDescent="0.25">
      <c r="D859" s="5"/>
    </row>
    <row r="860" spans="4:4" x14ac:dyDescent="0.25">
      <c r="D860" s="5"/>
    </row>
    <row r="861" spans="4:4" x14ac:dyDescent="0.25">
      <c r="D861" s="5"/>
    </row>
    <row r="862" spans="4:4" x14ac:dyDescent="0.25">
      <c r="D862" s="5"/>
    </row>
    <row r="863" spans="4:4" x14ac:dyDescent="0.25">
      <c r="D863" s="5"/>
    </row>
    <row r="864" spans="4:4" x14ac:dyDescent="0.25">
      <c r="D864" s="5"/>
    </row>
    <row r="865" spans="4:4" x14ac:dyDescent="0.25">
      <c r="D865" s="5"/>
    </row>
    <row r="866" spans="4:4" x14ac:dyDescent="0.25">
      <c r="D866" s="5"/>
    </row>
    <row r="867" spans="4:4" x14ac:dyDescent="0.25">
      <c r="D867" s="5"/>
    </row>
    <row r="868" spans="4:4" x14ac:dyDescent="0.25">
      <c r="D868" s="5"/>
    </row>
    <row r="869" spans="4:4" x14ac:dyDescent="0.25">
      <c r="D869" s="5"/>
    </row>
    <row r="870" spans="4:4" x14ac:dyDescent="0.25">
      <c r="D870" s="5"/>
    </row>
    <row r="871" spans="4:4" x14ac:dyDescent="0.25">
      <c r="D871" s="5"/>
    </row>
    <row r="872" spans="4:4" x14ac:dyDescent="0.25">
      <c r="D872" s="5"/>
    </row>
    <row r="873" spans="4:4" x14ac:dyDescent="0.25">
      <c r="D873" s="5"/>
    </row>
    <row r="874" spans="4:4" x14ac:dyDescent="0.25">
      <c r="D874" s="5"/>
    </row>
    <row r="875" spans="4:4" x14ac:dyDescent="0.25">
      <c r="D875" s="5"/>
    </row>
    <row r="876" spans="4:4" x14ac:dyDescent="0.25">
      <c r="D876" s="5"/>
    </row>
    <row r="877" spans="4:4" x14ac:dyDescent="0.25">
      <c r="D877" s="5"/>
    </row>
    <row r="878" spans="4:4" x14ac:dyDescent="0.25">
      <c r="D878" s="5"/>
    </row>
    <row r="879" spans="4:4" x14ac:dyDescent="0.25">
      <c r="D879" s="5"/>
    </row>
    <row r="880" spans="4:4" x14ac:dyDescent="0.25">
      <c r="D880" s="5"/>
    </row>
    <row r="881" spans="4:4" x14ac:dyDescent="0.25">
      <c r="D881" s="5"/>
    </row>
    <row r="882" spans="4:4" x14ac:dyDescent="0.25">
      <c r="D882" s="5"/>
    </row>
    <row r="883" spans="4:4" x14ac:dyDescent="0.25">
      <c r="D883" s="5"/>
    </row>
    <row r="884" spans="4:4" x14ac:dyDescent="0.25">
      <c r="D884" s="5"/>
    </row>
    <row r="885" spans="4:4" x14ac:dyDescent="0.25">
      <c r="D885" s="5"/>
    </row>
    <row r="886" spans="4:4" x14ac:dyDescent="0.25">
      <c r="D886" s="5"/>
    </row>
    <row r="887" spans="4:4" x14ac:dyDescent="0.25">
      <c r="D887" s="5"/>
    </row>
    <row r="888" spans="4:4" x14ac:dyDescent="0.25">
      <c r="D888" s="5"/>
    </row>
    <row r="889" spans="4:4" x14ac:dyDescent="0.25">
      <c r="D889" s="5"/>
    </row>
    <row r="890" spans="4:4" x14ac:dyDescent="0.25">
      <c r="D890" s="5"/>
    </row>
    <row r="891" spans="4:4" x14ac:dyDescent="0.25">
      <c r="D891" s="5"/>
    </row>
    <row r="892" spans="4:4" x14ac:dyDescent="0.25">
      <c r="D892" s="5"/>
    </row>
    <row r="893" spans="4:4" x14ac:dyDescent="0.25">
      <c r="D893" s="5"/>
    </row>
    <row r="894" spans="4:4" x14ac:dyDescent="0.25">
      <c r="D894" s="5"/>
    </row>
    <row r="895" spans="4:4" x14ac:dyDescent="0.25">
      <c r="D895" s="5"/>
    </row>
    <row r="896" spans="4:4" x14ac:dyDescent="0.25">
      <c r="D896" s="5"/>
    </row>
    <row r="897" spans="4:4" x14ac:dyDescent="0.25">
      <c r="D897" s="5"/>
    </row>
    <row r="898" spans="4:4" x14ac:dyDescent="0.25">
      <c r="D898" s="5"/>
    </row>
    <row r="899" spans="4:4" x14ac:dyDescent="0.25">
      <c r="D899" s="5"/>
    </row>
    <row r="900" spans="4:4" x14ac:dyDescent="0.25">
      <c r="D900" s="5"/>
    </row>
    <row r="901" spans="4:4" x14ac:dyDescent="0.25">
      <c r="D901" s="5"/>
    </row>
    <row r="902" spans="4:4" x14ac:dyDescent="0.25">
      <c r="D902" s="5"/>
    </row>
    <row r="903" spans="4:4" x14ac:dyDescent="0.25">
      <c r="D903" s="5"/>
    </row>
    <row r="904" spans="4:4" x14ac:dyDescent="0.25">
      <c r="D904" s="5"/>
    </row>
    <row r="905" spans="4:4" x14ac:dyDescent="0.25">
      <c r="D905" s="5"/>
    </row>
    <row r="906" spans="4:4" x14ac:dyDescent="0.25">
      <c r="D906" s="5"/>
    </row>
    <row r="907" spans="4:4" x14ac:dyDescent="0.25">
      <c r="D907" s="5"/>
    </row>
    <row r="908" spans="4:4" x14ac:dyDescent="0.25">
      <c r="D908" s="5"/>
    </row>
    <row r="909" spans="4:4" x14ac:dyDescent="0.25">
      <c r="D909" s="5"/>
    </row>
    <row r="910" spans="4:4" x14ac:dyDescent="0.25">
      <c r="D910" s="5"/>
    </row>
    <row r="911" spans="4:4" x14ac:dyDescent="0.25">
      <c r="D911" s="5"/>
    </row>
    <row r="912" spans="4:4" x14ac:dyDescent="0.25">
      <c r="D912" s="5"/>
    </row>
    <row r="913" spans="4:4" x14ac:dyDescent="0.25">
      <c r="D913" s="5"/>
    </row>
    <row r="914" spans="4:4" x14ac:dyDescent="0.25">
      <c r="D914" s="5"/>
    </row>
    <row r="915" spans="4:4" x14ac:dyDescent="0.25">
      <c r="D915" s="5"/>
    </row>
    <row r="916" spans="4:4" x14ac:dyDescent="0.25">
      <c r="D916" s="5"/>
    </row>
    <row r="917" spans="4:4" x14ac:dyDescent="0.25">
      <c r="D917" s="5"/>
    </row>
    <row r="918" spans="4:4" x14ac:dyDescent="0.25">
      <c r="D918" s="5"/>
    </row>
    <row r="919" spans="4:4" x14ac:dyDescent="0.25">
      <c r="D919" s="5"/>
    </row>
    <row r="920" spans="4:4" x14ac:dyDescent="0.25">
      <c r="D920" s="5"/>
    </row>
    <row r="921" spans="4:4" x14ac:dyDescent="0.25">
      <c r="D921" s="5"/>
    </row>
    <row r="922" spans="4:4" x14ac:dyDescent="0.25">
      <c r="D922" s="5"/>
    </row>
    <row r="923" spans="4:4" x14ac:dyDescent="0.25">
      <c r="D923" s="5"/>
    </row>
    <row r="924" spans="4:4" x14ac:dyDescent="0.25">
      <c r="D924" s="5"/>
    </row>
    <row r="925" spans="4:4" x14ac:dyDescent="0.25">
      <c r="D925" s="5"/>
    </row>
    <row r="926" spans="4:4" x14ac:dyDescent="0.25">
      <c r="D926" s="5"/>
    </row>
    <row r="927" spans="4:4" x14ac:dyDescent="0.25">
      <c r="D927" s="5"/>
    </row>
    <row r="928" spans="4:4" x14ac:dyDescent="0.25">
      <c r="D928" s="5"/>
    </row>
    <row r="929" spans="4:4" x14ac:dyDescent="0.25">
      <c r="D929" s="5"/>
    </row>
    <row r="930" spans="4:4" x14ac:dyDescent="0.25">
      <c r="D930" s="5"/>
    </row>
    <row r="931" spans="4:4" x14ac:dyDescent="0.25">
      <c r="D931" s="5"/>
    </row>
    <row r="932" spans="4:4" x14ac:dyDescent="0.25">
      <c r="D932" s="5"/>
    </row>
    <row r="933" spans="4:4" x14ac:dyDescent="0.25">
      <c r="D933" s="5"/>
    </row>
    <row r="934" spans="4:4" x14ac:dyDescent="0.25">
      <c r="D934" s="5"/>
    </row>
    <row r="935" spans="4:4" x14ac:dyDescent="0.25">
      <c r="D935" s="5"/>
    </row>
    <row r="936" spans="4:4" x14ac:dyDescent="0.25">
      <c r="D936" s="5"/>
    </row>
    <row r="937" spans="4:4" x14ac:dyDescent="0.25">
      <c r="D937" s="5"/>
    </row>
    <row r="938" spans="4:4" x14ac:dyDescent="0.25">
      <c r="D938" s="5"/>
    </row>
    <row r="939" spans="4:4" x14ac:dyDescent="0.25">
      <c r="D939" s="5"/>
    </row>
    <row r="940" spans="4:4" x14ac:dyDescent="0.25">
      <c r="D940" s="5"/>
    </row>
    <row r="941" spans="4:4" x14ac:dyDescent="0.25">
      <c r="D941" s="5"/>
    </row>
    <row r="942" spans="4:4" x14ac:dyDescent="0.25">
      <c r="D942" s="5"/>
    </row>
    <row r="943" spans="4:4" x14ac:dyDescent="0.25">
      <c r="D943" s="5"/>
    </row>
    <row r="944" spans="4:4" x14ac:dyDescent="0.25">
      <c r="D944" s="5"/>
    </row>
    <row r="945" spans="4:4" x14ac:dyDescent="0.25">
      <c r="D945" s="5"/>
    </row>
    <row r="946" spans="4:4" x14ac:dyDescent="0.25">
      <c r="D946" s="5"/>
    </row>
    <row r="947" spans="4:4" x14ac:dyDescent="0.25">
      <c r="D947" s="5"/>
    </row>
    <row r="948" spans="4:4" x14ac:dyDescent="0.25">
      <c r="D948" s="5"/>
    </row>
    <row r="949" spans="4:4" x14ac:dyDescent="0.25">
      <c r="D949" s="5"/>
    </row>
    <row r="950" spans="4:4" x14ac:dyDescent="0.25">
      <c r="D950" s="5"/>
    </row>
    <row r="951" spans="4:4" x14ac:dyDescent="0.25">
      <c r="D951" s="5"/>
    </row>
    <row r="952" spans="4:4" x14ac:dyDescent="0.25">
      <c r="D952" s="5"/>
    </row>
    <row r="953" spans="4:4" x14ac:dyDescent="0.25">
      <c r="D953" s="5"/>
    </row>
    <row r="954" spans="4:4" x14ac:dyDescent="0.25">
      <c r="D954" s="5"/>
    </row>
    <row r="955" spans="4:4" x14ac:dyDescent="0.25">
      <c r="D955" s="5"/>
    </row>
    <row r="956" spans="4:4" x14ac:dyDescent="0.25">
      <c r="D956" s="5"/>
    </row>
    <row r="957" spans="4:4" x14ac:dyDescent="0.25">
      <c r="D957" s="5"/>
    </row>
    <row r="958" spans="4:4" x14ac:dyDescent="0.25">
      <c r="D958" s="5"/>
    </row>
    <row r="959" spans="4:4" x14ac:dyDescent="0.25">
      <c r="D959" s="5"/>
    </row>
    <row r="960" spans="4:4" x14ac:dyDescent="0.25">
      <c r="D960" s="5"/>
    </row>
    <row r="961" spans="4:4" x14ac:dyDescent="0.25">
      <c r="D961" s="5"/>
    </row>
    <row r="962" spans="4:4" x14ac:dyDescent="0.25">
      <c r="D962" s="5"/>
    </row>
    <row r="963" spans="4:4" x14ac:dyDescent="0.25">
      <c r="D963" s="5"/>
    </row>
    <row r="964" spans="4:4" x14ac:dyDescent="0.25">
      <c r="D964" s="5"/>
    </row>
    <row r="965" spans="4:4" x14ac:dyDescent="0.25">
      <c r="D965" s="5"/>
    </row>
    <row r="966" spans="4:4" x14ac:dyDescent="0.25">
      <c r="D966" s="5"/>
    </row>
    <row r="967" spans="4:4" x14ac:dyDescent="0.25">
      <c r="D967" s="5"/>
    </row>
    <row r="968" spans="4:4" x14ac:dyDescent="0.25">
      <c r="D968" s="5"/>
    </row>
    <row r="969" spans="4:4" x14ac:dyDescent="0.25">
      <c r="D969" s="5"/>
    </row>
    <row r="970" spans="4:4" x14ac:dyDescent="0.25">
      <c r="D970" s="5"/>
    </row>
    <row r="971" spans="4:4" x14ac:dyDescent="0.25">
      <c r="D971" s="5"/>
    </row>
    <row r="972" spans="4:4" x14ac:dyDescent="0.25">
      <c r="D972" s="5"/>
    </row>
    <row r="973" spans="4:4" x14ac:dyDescent="0.25">
      <c r="D973" s="5"/>
    </row>
    <row r="974" spans="4:4" x14ac:dyDescent="0.25">
      <c r="D974" s="5"/>
    </row>
    <row r="975" spans="4:4" x14ac:dyDescent="0.25">
      <c r="D975" s="5"/>
    </row>
    <row r="976" spans="4:4" x14ac:dyDescent="0.25">
      <c r="D976" s="5"/>
    </row>
    <row r="977" spans="4:4" x14ac:dyDescent="0.25">
      <c r="D977" s="5"/>
    </row>
    <row r="978" spans="4:4" x14ac:dyDescent="0.25">
      <c r="D978" s="5"/>
    </row>
    <row r="979" spans="4:4" x14ac:dyDescent="0.25">
      <c r="D979" s="5"/>
    </row>
    <row r="980" spans="4:4" x14ac:dyDescent="0.25">
      <c r="D980" s="5"/>
    </row>
    <row r="981" spans="4:4" x14ac:dyDescent="0.25">
      <c r="D981" s="5"/>
    </row>
    <row r="982" spans="4:4" x14ac:dyDescent="0.25">
      <c r="D982" s="5"/>
    </row>
    <row r="983" spans="4:4" x14ac:dyDescent="0.25">
      <c r="D983" s="5"/>
    </row>
    <row r="984" spans="4:4" x14ac:dyDescent="0.25">
      <c r="D984" s="5"/>
    </row>
    <row r="985" spans="4:4" x14ac:dyDescent="0.25">
      <c r="D985" s="5"/>
    </row>
    <row r="986" spans="4:4" x14ac:dyDescent="0.25">
      <c r="D986" s="5"/>
    </row>
    <row r="987" spans="4:4" x14ac:dyDescent="0.25">
      <c r="D987" s="5"/>
    </row>
    <row r="988" spans="4:4" x14ac:dyDescent="0.25">
      <c r="D988" s="5"/>
    </row>
    <row r="989" spans="4:4" x14ac:dyDescent="0.25">
      <c r="D989" s="5"/>
    </row>
    <row r="990" spans="4:4" x14ac:dyDescent="0.25">
      <c r="D990" s="5"/>
    </row>
    <row r="991" spans="4:4" x14ac:dyDescent="0.25">
      <c r="D991" s="5"/>
    </row>
    <row r="992" spans="4:4" x14ac:dyDescent="0.25">
      <c r="D992" s="5"/>
    </row>
    <row r="993" spans="4:4" x14ac:dyDescent="0.25">
      <c r="D993" s="5"/>
    </row>
    <row r="994" spans="4:4" x14ac:dyDescent="0.25">
      <c r="D994" s="5"/>
    </row>
    <row r="995" spans="4:4" x14ac:dyDescent="0.25">
      <c r="D995" s="5"/>
    </row>
    <row r="996" spans="4:4" x14ac:dyDescent="0.25">
      <c r="D996" s="5"/>
    </row>
    <row r="997" spans="4:4" x14ac:dyDescent="0.25">
      <c r="D997" s="5"/>
    </row>
    <row r="998" spans="4:4" x14ac:dyDescent="0.25">
      <c r="D998" s="5"/>
    </row>
    <row r="999" spans="4:4" x14ac:dyDescent="0.25">
      <c r="D999" s="5"/>
    </row>
    <row r="1000" spans="4:4" x14ac:dyDescent="0.25">
      <c r="D1000" s="5"/>
    </row>
    <row r="1001" spans="4:4" x14ac:dyDescent="0.25">
      <c r="D1001" s="5"/>
    </row>
    <row r="1002" spans="4:4" x14ac:dyDescent="0.25">
      <c r="D1002" s="5"/>
    </row>
    <row r="1003" spans="4:4" x14ac:dyDescent="0.25">
      <c r="D1003" s="5"/>
    </row>
    <row r="1004" spans="4:4" x14ac:dyDescent="0.25">
      <c r="D1004" s="5"/>
    </row>
    <row r="1005" spans="4:4" x14ac:dyDescent="0.25">
      <c r="D1005" s="5"/>
    </row>
    <row r="1006" spans="4:4" x14ac:dyDescent="0.25">
      <c r="D1006" s="5"/>
    </row>
    <row r="1007" spans="4:4" x14ac:dyDescent="0.25">
      <c r="D1007" s="5"/>
    </row>
    <row r="1008" spans="4:4" x14ac:dyDescent="0.25">
      <c r="D1008" s="5"/>
    </row>
    <row r="1009" spans="4:4" x14ac:dyDescent="0.25">
      <c r="D1009" s="5"/>
    </row>
    <row r="1010" spans="4:4" x14ac:dyDescent="0.25">
      <c r="D1010" s="5"/>
    </row>
    <row r="1011" spans="4:4" x14ac:dyDescent="0.25">
      <c r="D1011" s="5"/>
    </row>
    <row r="1012" spans="4:4" x14ac:dyDescent="0.25">
      <c r="D1012" s="5"/>
    </row>
  </sheetData>
  <sortState xmlns:xlrd2="http://schemas.microsoft.com/office/spreadsheetml/2017/richdata2" ref="A2:K8">
    <sortCondition descending="1" ref="C2:C8"/>
    <sortCondition ref="E2:E8"/>
  </sortState>
  <hyperlinks>
    <hyperlink ref="E58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Statewide Races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Deffendall</dc:creator>
  <cp:lastModifiedBy>Michael Deffendall</cp:lastModifiedBy>
  <dcterms:created xsi:type="dcterms:W3CDTF">2025-09-07T19:52:31Z</dcterms:created>
  <dcterms:modified xsi:type="dcterms:W3CDTF">2025-10-25T14:16:56Z</dcterms:modified>
</cp:coreProperties>
</file>