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My Drive\ChatDrop\Election Trackers\Upload\"/>
    </mc:Choice>
  </mc:AlternateContent>
  <xr:revisionPtr revIDLastSave="0" documentId="13_ncr:1_{95D80CAD-83CE-4192-9B2A-642241D3EB9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in_Tracker" sheetId="1" r:id="rId1"/>
    <sheet name="Candidate_Profiles" sheetId="2" r:id="rId2"/>
  </sheets>
  <definedNames>
    <definedName name="_HD108R">Candidate_Profiles!$B$207:$B$208</definedName>
    <definedName name="_HD112D">Candidate_Profiles!$B$215:$B$216</definedName>
    <definedName name="_HD118R">Candidate_Profiles!$B$225:$B$227</definedName>
    <definedName name="_HD126R">Candidate_Profiles!$B$248:$B$251</definedName>
    <definedName name="_HD129">Candidate_Profiles!$B$259:$B$260</definedName>
    <definedName name="_HD129D">Candidate_Profiles!$B$261:$B$262</definedName>
    <definedName name="_HD94">Candidate_Profiles!$B$176:$B$179</definedName>
    <definedName name="_TX09R">Candidate_Profiles!$B$20:$B$21</definedName>
    <definedName name="_TX125">Candidate_Profiles!$B$243:$B$245</definedName>
    <definedName name="_TX126">Candidate_Profiles!$B$248:$B$249</definedName>
    <definedName name="_TX128">Candidate_Profiles!$B$255:$B$256</definedName>
    <definedName name="_TX142">Candidate_Profiles!$B$286:$B$286</definedName>
    <definedName name="_TX26D">Candidate_Profiles!$B$51:$B$52</definedName>
    <definedName name="_TX40R">Candidate_Profiles!$B$74:$B$76</definedName>
    <definedName name="_TX49D">Candidate_Profiles!$B$98:$B$100</definedName>
    <definedName name="_TX50">Candidate_Profiles!$B$105:$B$107</definedName>
    <definedName name="_TX67">Candidate_Profiles!$B$132:$B$133</definedName>
    <definedName name="_TX71">Candidate_Profiles!$B$139:$B$142</definedName>
    <definedName name="_TX85">Candidate_Profiles!$B$161:$B$162</definedName>
    <definedName name="_TX98">Candidate_Profiles!$B$190:$B$193</definedName>
    <definedName name="A.J._Louderback">Candidate_Profiles!$B$56</definedName>
    <definedName name="Aicha_Davis">Candidate_Profiles!$B$210</definedName>
    <definedName name="Alan_Mallard">Candidate_Profiles!$B$39</definedName>
    <definedName name="Alan_Schoolcraft">Candidate_Profiles!$B$88</definedName>
    <definedName name="Alejandra_Cajero">Candidate_Profiles!$B$267</definedName>
    <definedName name="Alexander_Pacheco_Luquis">Candidate_Profiles!$B$153</definedName>
    <definedName name="Alexandra_Schilling">Candidate_Profiles!$B$162</definedName>
    <definedName name="Allison_Mitchell">Candidate_Profiles!$B$209</definedName>
    <definedName name="Alma_A._Allen">Candidate_Profiles!$B$265</definedName>
    <definedName name="Amanda_LaBrie">Candidate_Profiles!$B$296</definedName>
    <definedName name="Amarion_Rhodes">Candidate_Profiles!$B$212</definedName>
    <definedName name="Amy_Fennell">Candidate_Profiles!$B$120</definedName>
    <definedName name="Ana_Hernandez">Candidate_Profiles!$B$288</definedName>
    <definedName name="Ana_María_Rodríguez_Ramos">Candidate_Profiles!$B$197</definedName>
    <definedName name="Andrew_Turner">Candidate_Profiles!$B$118</definedName>
    <definedName name="Andy_Hopper">Candidate_Profiles!$B$126</definedName>
    <definedName name="Angelia_Orr">Candidate_Profiles!$B$28</definedName>
    <definedName name="Angie_Chen_Button">Candidate_Profiles!$B$214</definedName>
    <definedName name="Ann_Johnson">Candidate_Profiles!$B$272</definedName>
    <definedName name="Armando_Martinez">Candidate_Profiles!$B$72</definedName>
    <definedName name="Armando_Walle">Candidate_Profiles!$B$283</definedName>
    <definedName name="Armin_Mizani">Candidate_Profiles!$B$190</definedName>
    <definedName name="Arshia_Papari">Candidate_Profiles!$B$101</definedName>
    <definedName name="Avi_Nash">Candidate_Profiles!$B$146</definedName>
    <definedName name="Barbara_Gervin_Hawkins">Candidate_Profiles!$B$233</definedName>
    <definedName name="Ben_Bumgarner">Candidate_Profiles!$B$124</definedName>
    <definedName name="Bently_Paiz">Candidate_Profiles!$B$234</definedName>
    <definedName name="Bob_Mitchell">Candidate_Profiles!$B$259</definedName>
    <definedName name="Brad_Bailey">Candidate_Profiles!$B$32</definedName>
    <definedName name="Brad_Buckley">Candidate_Profiles!$B$112</definedName>
    <definedName name="Brandon_Burden">Candidate_Profiles!$B$133</definedName>
    <definedName name="Brent_Money">Candidate_Profiles!$B$5</definedName>
    <definedName name="Brian_Harrison">Candidate_Profiles!$B$23</definedName>
    <definedName name="Briscoe_Cain">Candidate_Profiles!$B$254</definedName>
    <definedName name="Brooks_Landgraf">Candidate_Profiles!$B$156</definedName>
    <definedName name="Candy_Noble">Candidate_Profiles!$B$167</definedName>
    <definedName name="Carl_Tepper">Candidate_Profiles!$B$159</definedName>
    <definedName name="Caroline_Fairly">Candidate_Profiles!$B$165</definedName>
    <definedName name="Caroline_Harris">Candidate_Profiles!$B$110</definedName>
    <definedName name="Carolyn_Bryant">Candidate_Profiles!$B$273</definedName>
    <definedName name="Carrie_Isaac">Candidate_Profiles!$B$144</definedName>
    <definedName name="Cassandra_Garcia_Hernandez">Candidate_Profiles!$B$221</definedName>
    <definedName name="Cecil_Bell_Jr.">Candidate_Profiles!$B$6</definedName>
    <definedName name="Charlene_Ward_Johnson">Candidate_Profiles!$B$281</definedName>
    <definedName name="Charles_Cunningham">Candidate_Profiles!$B$252</definedName>
    <definedName name="Charles_Mercer">Candidate_Profiles!$B$246</definedName>
    <definedName name="Charlie_Geren">Candidate_Profiles!$B$194</definedName>
    <definedName name="Cheryl_Bean">Candidate_Profiles!$B$177</definedName>
    <definedName name="Chris_Spencer">Candidate_Profiles!$B$3</definedName>
    <definedName name="Chris_Turner">Candidate_Profiles!$B$196</definedName>
    <definedName name="Christian_Manuel">Candidate_Profiles!$B$45</definedName>
    <definedName name="Christina_Morales">Candidate_Profiles!$B$291</definedName>
    <definedName name="Claudia_Ordaz">Candidate_Profiles!$B$154</definedName>
    <definedName name="Cody_Harris">Candidate_Profiles!$B$16</definedName>
    <definedName name="Cody_Vasut">Candidate_Profiles!$B$49</definedName>
    <definedName name="Cole_Hefner">Candidate_Profiles!$B$10</definedName>
    <definedName name="Crystal_Sedillo">Candidate_Profiles!$B$57</definedName>
    <definedName name="Dade_Phelan">Candidate_Profiles!$B$42</definedName>
    <definedName name="Dan_Hunt">Candidate_Profiles!$B$17</definedName>
    <definedName name="Daniel_Alders">Candidate_Profiles!$B$12</definedName>
    <definedName name="Dave_Bennett">Candidate_Profiles!$B$298</definedName>
    <definedName name="David_Cook">Candidate_Profiles!$B$183</definedName>
    <definedName name="David_Flores">Candidate_Profiles!$B$290</definedName>
    <definedName name="David_Lowe">Candidate_Profiles!$B$169</definedName>
    <definedName name="David_McArthur">Candidate_Profiles!$B$236</definedName>
    <definedName name="David_Spiller">Candidate_Profiles!$B$134</definedName>
    <definedName name="Denise_Villalobos">Candidate_Profiles!$B$64</definedName>
    <definedName name="Denise_Wooten">Candidate_Profiles!$B$125</definedName>
    <definedName name="Dennis_Geesaman">Candidate_Profiles!$B$161</definedName>
    <definedName name="Dennis_Paul">Candidate_Profiles!$B$258</definedName>
    <definedName name="Desi_Martinez">Candidate_Profiles!$B$226</definedName>
    <definedName name="Dewey_Collier">Candidate_Profiles!$B$11</definedName>
    <definedName name="Diego_Bernal">Candidate_Profiles!$B$239</definedName>
    <definedName name="Dominique_Payton">Candidate_Profiles!$B$282</definedName>
    <definedName name="Don_McLaughlin_Jr.">Candidate_Profiles!$B$155</definedName>
    <definedName name="Donna_Howard">Candidate_Profiles!$B$96</definedName>
    <definedName name="Dr._Liza_Pena">Candidate_Profiles!$B$85</definedName>
    <definedName name="Drew_Darby">Candidate_Profiles!$B$143</definedName>
    <definedName name="Dustin_Burrows">Candidate_Profiles!$B$158</definedName>
    <definedName name="E._Sam_Harless">Candidate_Profiles!$B$247</definedName>
    <definedName name="Eddie_Morales_Jr.">Candidate_Profiles!$B$145</definedName>
    <definedName name="Ellen_Fleischmann">Candidate_Profiles!$B$184</definedName>
    <definedName name="Ellen_Troxclair">Candidate_Profiles!$B$40</definedName>
    <definedName name="Eric_Holguín">Candidate_Profiles!$B$78</definedName>
    <definedName name="Erin_Gamez">Candidate_Profiles!$B$71</definedName>
    <definedName name="Erin_Zwiener">Candidate_Profiles!$B$90</definedName>
    <definedName name="Fantasha_Allen">Candidate_Profiles!$B$15</definedName>
    <definedName name="Frederick_Frazier">Candidate_Profiles!$B$122</definedName>
    <definedName name="Gary_Gates">Candidate_Profiles!$B$54</definedName>
    <definedName name="Gary_VanDeaver">Candidate_Profiles!$B$2</definedName>
    <definedName name="Gene_Wu">Candidate_Profiles!$B$278</definedName>
    <definedName name="Geri_Kile">Candidate_Profiles!$B$60</definedName>
    <definedName name="Gina_Hinojosa">Candidate_Profiles!$B$97</definedName>
    <definedName name="Giovanni_Capriglione">Candidate_Profiles!$B$189</definedName>
    <definedName name="Google_Sheet_Link_101577475" hidden="1">Armando_Walle</definedName>
    <definedName name="Google_Sheet_Link_1022614241" hidden="1">Brandon_Burden</definedName>
    <definedName name="Google_Sheet_Link_1026655605" hidden="1">Jared_Patterson</definedName>
    <definedName name="Google_Sheet_Link_1053566119" hidden="1">Eddie_Morales_Jr.</definedName>
    <definedName name="Google_Sheet_Link_1073447539" hidden="1">Candy_Noble</definedName>
    <definedName name="Google_Sheet_Link_1083718195" hidden="1">David_Spiller</definedName>
    <definedName name="Google_Sheet_Link_1084636502" hidden="1">Arshia_Papari</definedName>
    <definedName name="Google_Sheet_Link_1096601949" hidden="1">Dustin_Burrows</definedName>
    <definedName name="Google_Sheet_Link_1107718285" hidden="1">Matt_Shaheen</definedName>
    <definedName name="Google_Sheet_Link_1108363685" hidden="1">Cody_Vasut</definedName>
    <definedName name="Google_Sheet_Link_1111711691" hidden="1">Robert_Guerra</definedName>
    <definedName name="Google_Sheet_Link_1121621987" hidden="1">Janis_Holt</definedName>
    <definedName name="Google_Sheet_Link_1122662544" hidden="1">Katrina_Pierson</definedName>
    <definedName name="Google_Sheet_Link_1123670009" hidden="1">Hillary_Hickland</definedName>
    <definedName name="Google_Sheet_Link_1145352325" hidden="1">Mano_DeAyala</definedName>
    <definedName name="Google_Sheet_Link_1161842240" hidden="1">Diego_Bernal</definedName>
    <definedName name="Google_Sheet_Link_1166037829" hidden="1">_TX128</definedName>
    <definedName name="Google_Sheet_Link_1191511491" hidden="1">Carrie_Isaac</definedName>
    <definedName name="Google_Sheet_Link_11930713" hidden="1">Mitch_Little</definedName>
    <definedName name="Google_Sheet_Link_1198300395" hidden="1">Tom_Craddick</definedName>
    <definedName name="Google_Sheet_Link_1202925725" hidden="1">Michelle_Williams</definedName>
    <definedName name="Google_Sheet_Link_1207586935" hidden="1">Shelley_Luther</definedName>
    <definedName name="Google_Sheet_Link_121598546" hidden="1">Lauren_Ashley_Simmons</definedName>
    <definedName name="Google_Sheet_Link_1222086207" hidden="1">Greg_Bonnen</definedName>
    <definedName name="Google_Sheet_Link_123251836" hidden="1">Mark_Dorazio</definedName>
    <definedName name="Google_Sheet_Link_1240568212" hidden="1">Terry_M._Wilson</definedName>
    <definedName name="Google_Sheet_Link_1241370807" hidden="1">Brad_Buckley</definedName>
    <definedName name="Google_Sheet_Link_1253653764" hidden="1">Donna_Howard</definedName>
    <definedName name="Google_Sheet_Link_1257723074" hidden="1">Jay_Dean</definedName>
    <definedName name="Google_Sheet_Link_1259243370" hidden="1">Christian_Manuel</definedName>
    <definedName name="Google_Sheet_Link_1264249341" hidden="1">Erin_Zwiener</definedName>
    <definedName name="Google_Sheet_Link_1266579981" hidden="1">Steve_Schwab</definedName>
    <definedName name="Google_Sheet_Link_127265498" hidden="1">Hubert_Vo</definedName>
    <definedName name="Google_Sheet_Link_1316690738" hidden="1">Salman_Bhojani</definedName>
    <definedName name="Google_Sheet_Link_1334192983" hidden="1">Tom_Oliverson</definedName>
    <definedName name="Google_Sheet_Link_1360307751" hidden="1">Charlene_Ward_Johnson</definedName>
    <definedName name="Google_Sheet_Link_1381449964" hidden="1">Avi_Nash</definedName>
    <definedName name="Google_Sheet_Link_1381479792" hidden="1">David_Cook</definedName>
    <definedName name="Google_Sheet_Link_1384779185" hidden="1">Paul_Dyson</definedName>
    <definedName name="Google_Sheet_Link_138985278" hidden="1">John_Smithee</definedName>
    <definedName name="Google_Sheet_Link_1399245673" hidden="1">Will_Metcalf</definedName>
    <definedName name="Google_Sheet_Link_1400010960" hidden="1">Vince_Perez</definedName>
    <definedName name="Google_Sheet_Link_1419441711" hidden="1">Ellen_Troxclair</definedName>
    <definedName name="Google_Sheet_Link_1421561829" hidden="1">Stan_Kitzman</definedName>
    <definedName name="Google_Sheet_Link_1432827842" hidden="1">Cole_Hefner</definedName>
    <definedName name="Google_Sheet_Link_1457757569" hidden="1">Cody_Harris</definedName>
    <definedName name="Google_Sheet_Link_1461301620" hidden="1">Aicha_Davis</definedName>
    <definedName name="Google_Sheet_Link_1488899767" hidden="1">Caroline_Fairly</definedName>
    <definedName name="Google_Sheet_Link_1495043081" hidden="1">Leo_Pacheco</definedName>
    <definedName name="Google_Sheet_Link_15909967" hidden="1">Richard_Peña_Raymond</definedName>
    <definedName name="Google_Sheet_Link_1596162682" hidden="1">_TX98</definedName>
    <definedName name="Google_Sheet_Link_1602632344" hidden="1">Terry_Meza</definedName>
    <definedName name="Google_Sheet_Link_1619763253" hidden="1">Ben_Bumgarner</definedName>
    <definedName name="Google_Sheet_Link_1654993066" hidden="1">Keith_Bell</definedName>
    <definedName name="Google_Sheet_Link_1691318615" hidden="1">Drew_Darby</definedName>
    <definedName name="Google_Sheet_Link_170824133" hidden="1">John_Bryant</definedName>
    <definedName name="Google_Sheet_Link_1713937697" hidden="1">Andrew_Turner</definedName>
    <definedName name="Google_Sheet_Link_1729651935" hidden="1">Andy_Hopper</definedName>
    <definedName name="Google_Sheet_Link_1730808431" hidden="1">_TX125</definedName>
    <definedName name="Google_Sheet_Link_1739875346" hidden="1">Jack_Ryan_Gallagher</definedName>
    <definedName name="Google_Sheet_Link_1765872615" hidden="1">Matt_Morgan</definedName>
    <definedName name="Google_Sheet_Link_176944512" hidden="1">Cecil_Bell_Jr.</definedName>
    <definedName name="Google_Sheet_Link_1779464110" hidden="1">Todd_Hunter</definedName>
    <definedName name="Google_Sheet_Link_1814994556" hidden="1">Ken_King</definedName>
    <definedName name="Google_Sheet_Link_183319644" hidden="1">Terry_Canales</definedName>
    <definedName name="Google_Sheet_Link_1838487841" hidden="1">Nate_Schatzline</definedName>
    <definedName name="Google_Sheet_Link_1841428012" hidden="1">Mihaela_Plesa</definedName>
    <definedName name="Google_Sheet_Link_1870648910" hidden="1">Gene_Wu</definedName>
    <definedName name="Google_Sheet_Link_1881575933" hidden="1">Terri_Leo_Wilson</definedName>
    <definedName name="Google_Sheet_Link_1898557985" hidden="1">Richard_Hayes</definedName>
    <definedName name="Google_Sheet_Link_1903093367" hidden="1">Nicole_Collier</definedName>
    <definedName name="Google_Sheet_Link_1906965354" hidden="1">Christina_Morales</definedName>
    <definedName name="Google_Sheet_Link_1913150027" hidden="1">Tyler_Smith</definedName>
    <definedName name="Google_Sheet_Link_1923896091" hidden="1">J.M._Lozano</definedName>
    <definedName name="Google_Sheet_Link_1952368846" hidden="1">Josey_Garcia</definedName>
    <definedName name="Google_Sheet_Link_1955823167" hidden="1">_TX126</definedName>
    <definedName name="Google_Sheet_Link_198391483" hidden="1">William_C._Rowland</definedName>
    <definedName name="Google_Sheet_Link_2001052383" hidden="1">Gary_Gates</definedName>
    <definedName name="Google_Sheet_Link_2008658194" hidden="1">Ana_María_Rodríguez_Ramos</definedName>
    <definedName name="Google_Sheet_Link_2016687871" hidden="1">Mary_E._González</definedName>
    <definedName name="Google_Sheet_Link_2034480038" hidden="1">James_Frank</definedName>
    <definedName name="Google_Sheet_Link_205812640" hidden="1">Chris_Spencer</definedName>
    <definedName name="Google_Sheet_Link_2067091986" hidden="1">Mike_Schofield</definedName>
    <definedName name="Google_Sheet_Link_2073466954" hidden="1">Sheryl_Cole</definedName>
    <definedName name="Google_Sheet_Link_2078205879" hidden="1">Tom_Glass</definedName>
    <definedName name="Google_Sheet_Link_2079727205" hidden="1">Denise_Villalobos</definedName>
    <definedName name="Google_Sheet_Link_2087241979" hidden="1">JP_Bouche</definedName>
    <definedName name="Google_Sheet_Link_2091449987" hidden="1">Cassandra_Garcia_Hernandez</definedName>
    <definedName name="Google_Sheet_Link_2093699247" hidden="1">Jessica_González</definedName>
    <definedName name="Google_Sheet_Link_2100803670" hidden="1">_HD129</definedName>
    <definedName name="Google_Sheet_Link_2101324974" hidden="1">Barbara_Gervin_Hawkins</definedName>
    <definedName name="Google_Sheet_Link_2117271376" hidden="1">Angelia_Orr</definedName>
    <definedName name="Google_Sheet_Link_2135032010" hidden="1">Jeff_Leach</definedName>
    <definedName name="Google_Sheet_Link_2142543078" hidden="1">Suleman_Lalani</definedName>
    <definedName name="Google_Sheet_Link_2146849138" hidden="1">Carl_Tepper</definedName>
    <definedName name="Google_Sheet_Link_241783824" hidden="1">Armando_Martinez</definedName>
    <definedName name="Google_Sheet_Link_261337487" hidden="1">Helen_Kerwin</definedName>
    <definedName name="Google_Sheet_Link_263378422" hidden="1">Ryan_Guillen</definedName>
    <definedName name="Google_Sheet_Link_291376997" hidden="1">Sergio_Muñoz_Jr.</definedName>
    <definedName name="Google_Sheet_Link_293180582" hidden="1">Brooks_Landgraf</definedName>
    <definedName name="Google_Sheet_Link_295179761" hidden="1">John_McQueeney</definedName>
    <definedName name="Google_Sheet_Link_296405340" hidden="1">Charles_Cunningham</definedName>
    <definedName name="Google_Sheet_Link_299708725" hidden="1">Brad_Bailey</definedName>
    <definedName name="Google_Sheet_Link_305927669" hidden="1">Amy_Fennell</definedName>
    <definedName name="Google_Sheet_Link_325831050" hidden="1">Mike_Olcott</definedName>
    <definedName name="Google_Sheet_Link_327824108" hidden="1">Morgan_Meyer</definedName>
    <definedName name="Google_Sheet_Link_340379655" hidden="1">Tanner_Mizell</definedName>
    <definedName name="Google_Sheet_Link_353035304" hidden="1">Yvonne_Davis</definedName>
    <definedName name="Google_Sheet_Link_353699040" hidden="1">Ann_Johnson</definedName>
    <definedName name="Google_Sheet_Link_356837405" hidden="1">David_Lowe</definedName>
    <definedName name="Google_Sheet_Link_392006654" hidden="1">Pat_Curry</definedName>
    <definedName name="Google_Sheet_Link_394157856" hidden="1">Ana_Hernandez</definedName>
    <definedName name="Google_Sheet_Link_397144558" hidden="1">Trey_Martinez_Fischer</definedName>
    <definedName name="Google_Sheet_Link_425383964" hidden="1">Ray_Callas</definedName>
    <definedName name="Google_Sheet_Link_461971407" hidden="1">Don_McLaughlin_Jr.</definedName>
    <definedName name="Google_Sheet_Link_463569742" hidden="1">Gina_Hinojosa</definedName>
    <definedName name="Google_Sheet_Link_478609044" hidden="1">Brian_Harrison</definedName>
    <definedName name="Google_Sheet_Link_48024153" hidden="1">Venton_Jones</definedName>
    <definedName name="Google_Sheet_Link_495306054" hidden="1">Rafael_Anchía</definedName>
    <definedName name="Google_Sheet_Link_504933690" hidden="1">Brent_Money</definedName>
    <definedName name="Google_Sheet_Link_520377041" hidden="1">_HD94</definedName>
    <definedName name="Google_Sheet_Link_539530075" hidden="1">Charlie_Geren</definedName>
    <definedName name="Google_Sheet_Link_546409987" hidden="1">Marc_LaHood</definedName>
    <definedName name="Google_Sheet_Link_548172542" hidden="1">Angie_Chen_Button</definedName>
    <definedName name="Google_Sheet_Link_576106397" hidden="1">Reed_Williams</definedName>
    <definedName name="Google_Sheet_Link_57825858" hidden="1">Keresa_Richardson</definedName>
    <definedName name="Google_Sheet_Link_583890873" hidden="1">Alan_Schoolcraft</definedName>
    <definedName name="Google_Sheet_Link_583945266" hidden="1">Toni_Rose</definedName>
    <definedName name="Google_Sheet_Link_585409328" hidden="1">_TX71</definedName>
    <definedName name="Google_Sheet_Link_592188008" hidden="1">Claudia_Ordaz</definedName>
    <definedName name="Google_Sheet_Link_599397484" hidden="1">Paulette_Carson</definedName>
    <definedName name="Google_Sheet_Link_616514303" hidden="1">Larry_Brock</definedName>
    <definedName name="Google_Sheet_Link_617754104" hidden="1">Stan_Gerdes</definedName>
    <definedName name="Google_Sheet_Link_635424702" hidden="1">Philip_Cortez</definedName>
    <definedName name="Google_Sheet_Link_647123283" hidden="1">Sara_McGee</definedName>
    <definedName name="Google_Sheet_Link_652187814" hidden="1">Valoree_Swanson</definedName>
    <definedName name="Google_Sheet_Link_698213289" hidden="1">Caroline_Harris</definedName>
    <definedName name="Google_Sheet_Link_710030280" hidden="1">Ron_Reynolds</definedName>
    <definedName name="Google_Sheet_Link_713215475" hidden="1">Kristian_Carranza</definedName>
    <definedName name="Google_Sheet_Link_718678175" hidden="1">Mary_Ann_Perez</definedName>
    <definedName name="Google_Sheet_Link_722121184" hidden="1">Jeffrey_Barry</definedName>
    <definedName name="Google_Sheet_Link_726430390" hidden="1">Shelby_Slawson</definedName>
    <definedName name="Google_Sheet_Link_73102175" hidden="1">Trey_Wharton</definedName>
    <definedName name="Google_Sheet_Link_748390970" hidden="1">Harold_Dutton_Jr.</definedName>
    <definedName name="Google_Sheet_Link_760022121" hidden="1">Lacey_Hull</definedName>
    <definedName name="Google_Sheet_Link_764459343" hidden="1">_TX142</definedName>
    <definedName name="Google_Sheet_Link_767050465" hidden="1">Rhetta_Andrews_Bowers</definedName>
    <definedName name="Google_Sheet_Link_772084182" hidden="1">Maria_Luisa_Flores</definedName>
    <definedName name="Google_Sheet_Link_780757437" hidden="1">Jolanda_Jones</definedName>
    <definedName name="Google_Sheet_Link_802742786" hidden="1">Erin_Gamez</definedName>
    <definedName name="Google_Sheet_Link_822725154" hidden="1">Wes_Virdell</definedName>
    <definedName name="Google_Sheet_Link_831003551" hidden="1">_TX50</definedName>
    <definedName name="Google_Sheet_Link_833063358" hidden="1">Chris_Turner</definedName>
    <definedName name="Google_Sheet_Link_846167670" hidden="1">Senfronia_Thompson</definedName>
    <definedName name="Google_Sheet_Link_883874403" hidden="1">Gary_VanDeaver</definedName>
    <definedName name="Google_Sheet_Link_888268387" hidden="1">Linda_Garcia</definedName>
    <definedName name="Google_Sheet_Link_898127661" hidden="1">_TX85</definedName>
    <definedName name="Google_Sheet_Link_902323734" hidden="1">Janie_Lopez</definedName>
    <definedName name="Google_Sheet_Link_907696942" hidden="1">Penny_Morales_Shaw</definedName>
    <definedName name="Google_Sheet_Link_91447535" hidden="1">Oscar_Longoria</definedName>
    <definedName name="Google_Sheet_Link_93975782" hidden="1">A.J._Louderback</definedName>
    <definedName name="Google_Sheet_Link_95293187" hidden="1">Joanne_Shofner</definedName>
    <definedName name="Google_Sheet_Link_953281133" hidden="1">Joe_Moody</definedName>
    <definedName name="Google_Sheet_Link_964032256" hidden="1">John_Bucy_III</definedName>
    <definedName name="Google_Sheet_Link_99427895" hidden="1">Ramon_Romero_Jr.</definedName>
    <definedName name="Greg_Bonnen">Candidate_Profiles!$B$48</definedName>
    <definedName name="Harold_Dutton_Jr.">Candidate_Profiles!$B$285</definedName>
    <definedName name="Helen_Kerwin">Candidate_Profiles!$B$116</definedName>
    <definedName name="Hillary_Hickland">Candidate_Profiles!$B$113</definedName>
    <definedName name="Hubert_Vo">Candidate_Profiles!$B$297</definedName>
    <definedName name="Humberto_Perez">Candidate_Profiles!$B$148</definedName>
    <definedName name="J.M._Lozano">Candidate_Profiles!$B$87</definedName>
    <definedName name="Jack_Ryan_Gallagher">Candidate_Profiles!$B$137</definedName>
    <definedName name="Jackie_Schlegel">Candidate_Profiles!$B$178</definedName>
    <definedName name="Jacqueline_Hernandez">Candidate_Profiles!$B$44</definedName>
    <definedName name="James_Frank">Candidate_Profiles!$B$135</definedName>
    <definedName name="James_Joseph">Candidate_Profiles!$B$286</definedName>
    <definedName name="James_Talarico">Candidate_Profiles!$B$104</definedName>
    <definedName name="James_Woodruff">Candidate_Profiles!$B$172</definedName>
    <definedName name="Jamie_Haynes">Candidate_Profiles!$B$164</definedName>
    <definedName name="Janie_Lopez">Candidate_Profiles!$B$68</definedName>
    <definedName name="Janis_Holt">Candidate_Profiles!$B$38</definedName>
    <definedName name="Jared_Patterson">Candidate_Profiles!$B$201</definedName>
    <definedName name="Jay_Dean">Candidate_Profiles!$B$13</definedName>
    <definedName name="Jeff_Chavez">Candidate_Profiles!$B$18</definedName>
    <definedName name="Jeff_Leach">Candidate_Profiles!$B$131</definedName>
    <definedName name="Jeffrey_Barry">Candidate_Profiles!$B$55</definedName>
    <definedName name="Jennifer__JJ__Dominguez">Candidate_Profiles!$B$59</definedName>
    <definedName name="Jessica_González">Candidate_Profiles!$B$199</definedName>
    <definedName name="Joanne_Shofner">Candidate_Profiles!$B$25</definedName>
    <definedName name="Joe_Moody">Candidate_Profiles!$B$152</definedName>
    <definedName name="Joe_Shellhart">Candidate_Profiles!$B$229</definedName>
    <definedName name="John_Bryant">Candidate_Profiles!$B$219</definedName>
    <definedName name="John_Bucy_III">Candidate_Profiles!$B$277</definedName>
    <definedName name="John_Lujan">Candidate_Profiles!$B$224</definedName>
    <definedName name="John_McQueeney">Candidate_Profiles!$B$188</definedName>
    <definedName name="John_Smithee">Candidate_Profiles!$B$163</definedName>
    <definedName name="Jolanda_Jones">Candidate_Profiles!$B$294</definedName>
    <definedName name="Jon_Rosenthal">Candidate_Profiles!$B$274</definedName>
    <definedName name="Josey_Garcia">Candidate_Profiles!$B$240</definedName>
    <definedName name="Josh_Reyna">Candidate_Profiles!$B$98</definedName>
    <definedName name="Josh_Wallenstein">Candidate_Profiles!$B$271</definedName>
    <definedName name="JP_Bouche">Candidate_Profiles!$B$35</definedName>
    <definedName name="Kason_Huddleston">Candidate_Profiles!$B$63</definedName>
    <definedName name="Katie_Duzan">Candidate_Profiles!$B$180</definedName>
    <definedName name="Katrina_Pierson">Candidate_Profiles!$B$62</definedName>
    <definedName name="Keith_Bell">Candidate_Profiles!$B$9</definedName>
    <definedName name="Keith_Coleman">Candidate_Profiles!$B$8</definedName>
    <definedName name="Kelvin_Leaphart">Candidate_Profiles!$B$204</definedName>
    <definedName name="Ken_King">Candidate_Profiles!$B$166</definedName>
    <definedName name="Kenneth_Bowens">Candidate_Profiles!$B$182</definedName>
    <definedName name="Keresa_Richardson">Candidate_Profiles!$B$121</definedName>
    <definedName name="Kristen_Plaisance">Candidate_Profiles!$B$7</definedName>
    <definedName name="Kristian_Carranza">Candidate_Profiles!$B$228</definedName>
    <definedName name="Kristin_Luckey">Candidate_Profiles!$B$69</definedName>
    <definedName name="Kyle_Morris">Candidate_Profiles!$B$170</definedName>
    <definedName name="Lacey_Hull">Candidate_Profiles!$B$279</definedName>
    <definedName name="LaKeisha__LD__Howard">Candidate_Profiles!$B$241</definedName>
    <definedName name="Larry_Brock">Candidate_Profiles!$B$202</definedName>
    <definedName name="Lauren_Ashley_Simmons">Candidate_Profiles!$B$293</definedName>
    <definedName name="Leo_Pacheco">Main_Tracker!$H$119</definedName>
    <definedName name="Linda_Garcia">Candidate_Profiles!$B$205</definedName>
    <definedName name="Lisa_McEntire">Candidate_Profiles!$B$127</definedName>
    <definedName name="Liz_Ramos">Candidate_Profiles!$B$276</definedName>
    <definedName name="Louderback">Candidate_Profiles!$B$56</definedName>
    <definedName name="Mano_DeAyala">Candidate_Profiles!$B$270</definedName>
    <definedName name="Marc_LaHood">Candidate_Profiles!$B$235</definedName>
    <definedName name="Maria_Luisa_Flores">Candidate_Profiles!$B$109</definedName>
    <definedName name="Mario_Ortiz">Candidate_Profiles!$B$292</definedName>
    <definedName name="Mark_Dorazio">Candidate_Profiles!$B$238</definedName>
    <definedName name="Mary_Ann_Perez">Candidate_Profiles!$B$289</definedName>
    <definedName name="Mary_E._González">Candidate_Profiles!$B$147</definedName>
    <definedName name="Matt_Authier">Candidate_Profiles!$B$24</definedName>
    <definedName name="Matt_Morgan">Candidate_Profiles!$B$50</definedName>
    <definedName name="Matt_Schaefer">Candidate_Profiles!#REF!</definedName>
    <definedName name="Matt_Shaheen">Candidate_Profiles!$B$130</definedName>
    <definedName name="Melissa_Beckett">Candidate_Profiles!$B$14</definedName>
    <definedName name="Melva_Rivera_Perez">Candidate_Profiles!$B$232</definedName>
    <definedName name="Michelle_Williams">Candidate_Profiles!$B$253</definedName>
    <definedName name="Mihaela_Plesa">Candidate_Profiles!$B$136</definedName>
    <definedName name="Mike_Olcott">Candidate_Profiles!$B$119</definedName>
    <definedName name="Mike_Schofield">Candidate_Profiles!$B$268</definedName>
    <definedName name="Mitch_Little">Candidate_Profiles!$B$128</definedName>
    <definedName name="Moniqua_Scott">Candidate_Profiles!$B$33</definedName>
    <definedName name="Morgan_Meyer">Candidate_Profiles!$B$206</definedName>
    <definedName name="Nate_Schatzline">Candidate_Profiles!$B$173</definedName>
    <definedName name="Nicholaus_Frederick">Candidate_Profiles!$B$203</definedName>
    <definedName name="Nicole_Collier">Candidate_Profiles!$B$181</definedName>
    <definedName name="Oscar_Longoria">Candidate_Profiles!$B$66</definedName>
    <definedName name="Oziel__Ozzie__Ochoa_Jr.">Candidate_Profiles!$B$70</definedName>
    <definedName name="Pat_Curry">Candidate_Profiles!$B$114</definedName>
    <definedName name="Paul_Dyson">Candidate_Profiles!$B$30</definedName>
    <definedName name="Paulette_Carson">Candidate_Profiles!$B$20</definedName>
    <definedName name="Penny_Morales_Shaw">Candidate_Profiles!$B$295</definedName>
    <definedName name="Philip_Cortez">Candidate_Profiles!$B$223</definedName>
    <definedName name="Rafael_Anchía">Candidate_Profiles!$B$198</definedName>
    <definedName name="Ramon_Romero_Jr.">Candidate_Profiles!$B$168</definedName>
    <definedName name="Ray_Callas">Candidate_Profiles!$B$43</definedName>
    <definedName name="Ray_Lopez">Candidate_Profiles!$B$242</definedName>
    <definedName name="Reed_Williams">Candidate_Profiles!$B$237</definedName>
    <definedName name="Rhetta_Andrews_Bowers">Candidate_Profiles!$B$217</definedName>
    <definedName name="Richard_Hayes">Candidate_Profiles!$B$115</definedName>
    <definedName name="Richard_Peña_Raymond">Candidate_Profiles!$B$84</definedName>
    <definedName name="Robert_Guerra">Candidate_Profiles!$B$77</definedName>
    <definedName name="Ron_Reynolds">Candidate_Profiles!$B$53</definedName>
    <definedName name="Roxanne_Lathan">Candidate_Profiles!$B$26</definedName>
    <definedName name="Ryan_Ayala">Candidate_Profiles!$B$231</definedName>
    <definedName name="Ryan_Guillen">Candidate_Profiles!$B$58</definedName>
    <definedName name="Salman_Bhojani">Candidate_Profiles!$B$171</definedName>
    <definedName name="Sandeep_Srivastava">Candidate_Profiles!$B$129</definedName>
    <definedName name="Sara_McGee">Candidate_Profiles!$B$269</definedName>
    <definedName name="Savant_Moore">Candidate_Profiles!$B$287</definedName>
    <definedName name="Scott_Bowen">Candidate_Profiles!$B$260</definedName>
    <definedName name="Sean_Foley">Candidate_Profiles!$B$47</definedName>
    <definedName name="Sean_Huffman">Candidate_Profiles!$B$4</definedName>
    <definedName name="Senfronia_Thompson">Candidate_Profiles!$B$284</definedName>
    <definedName name="Sergio_J._Sanchez">Candidate_Profiles!$B$79</definedName>
    <definedName name="Sergio_Muñoz_Jr.">Candidate_Profiles!$B$67</definedName>
    <definedName name="Shelby_Slawson">Candidate_Profiles!$B$117</definedName>
    <definedName name="Shelley_Luther">Candidate_Profiles!$B$123</definedName>
    <definedName name="Shelley_Tatum">Candidate_Profiles!$B$22</definedName>
    <definedName name="Sheryl_Cole">Candidate_Profiles!$B$93</definedName>
    <definedName name="Stan_Gerdes">Candidate_Profiles!$B$36</definedName>
    <definedName name="Stan_Kitzman">Candidate_Profiles!$B$160</definedName>
    <definedName name="Stan_Lambert">Candidate_Profiles!$B$138</definedName>
    <definedName name="Stephanie_Guerrero_Saenz">Candidate_Profiles!$B$65</definedName>
    <definedName name="Steve_Schwab">Candidate_Profiles!$B$89</definedName>
    <definedName name="Steve_Sprowls">Candidate_Profiles!$B$174</definedName>
    <definedName name="Steve_Toth">Candidate_Profiles!$B$31</definedName>
    <definedName name="Suleman_Lalani">Candidate_Profiles!$B$149</definedName>
    <definedName name="Susan_Valliant">Candidate_Profiles!$B$176</definedName>
    <definedName name="Tanner_Mizell">Candidate_Profiles!$B$264</definedName>
    <definedName name="Terri_Leo_Wilson">Candidate_Profiles!$B$46</definedName>
    <definedName name="Terry_Canales">Candidate_Profiles!$B$73</definedName>
    <definedName name="Terry_M._Wilson">Candidate_Profiles!$B$41</definedName>
    <definedName name="Terry_Meza">Candidate_Profiles!$B$200</definedName>
    <definedName name="Timothy_McDonough">Candidate_Profiles!$B$220</definedName>
    <definedName name="Todd_Hunter">Candidate_Profiles!$B$61</definedName>
    <definedName name="Tom_Craddick">Candidate_Profiles!$B$157</definedName>
    <definedName name="Tom_Glass">Candidate_Profiles!$B$37</definedName>
    <definedName name="Tom_Oliverson">Candidate_Profiles!$B$263</definedName>
    <definedName name="Toni_Rose">Candidate_Profiles!$B$211</definedName>
    <definedName name="Tony_Tinderholt">Candidate_Profiles!$B$175</definedName>
    <definedName name="Trent_Ashby">Candidate_Profiles!$B$19</definedName>
    <definedName name="Trey_Martinez_Fischer">Candidate_Profiles!$B$222</definedName>
    <definedName name="Trey_Wharton">Candidate_Profiles!$B$27</definedName>
    <definedName name="Tyler_Smith">Candidate_Profiles!$B$280</definedName>
    <definedName name="Uduak_Nkanga">Candidate_Profiles!$B$218</definedName>
    <definedName name="Valoree_Swanson">Candidate_Profiles!$B$299</definedName>
    <definedName name="Venton_Jones">Candidate_Profiles!$B$195</definedName>
    <definedName name="Vikki_Goodwin">Candidate_Profiles!$B$94</definedName>
    <definedName name="Vince_Perez">Candidate_Profiles!$B$151</definedName>
    <definedName name="Wes_Virdell">Candidate_Profiles!$B$111</definedName>
    <definedName name="Will_Metcalf">Candidate_Profiles!$B$34</definedName>
    <definedName name="William_C._Rowland">Candidate_Profiles!$B$207</definedName>
    <definedName name="Yvonne_Davis">Candidate_Profiles!$B$213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Juu7ckothyDB52/88JJey9mArYg0DP0ob1Xhj3Hrymw="/>
    </ext>
  </extLst>
</workbook>
</file>

<file path=xl/calcChain.xml><?xml version="1.0" encoding="utf-8"?>
<calcChain xmlns="http://schemas.openxmlformats.org/spreadsheetml/2006/main">
  <c r="E298" i="2" l="1"/>
  <c r="G298" i="2"/>
  <c r="E296" i="2"/>
  <c r="E290" i="2"/>
  <c r="F290" i="2"/>
  <c r="E276" i="2"/>
  <c r="E271" i="2"/>
  <c r="E261" i="2"/>
  <c r="F261" i="2"/>
  <c r="E262" i="2"/>
  <c r="E250" i="2"/>
  <c r="F250" i="2"/>
  <c r="G250" i="2"/>
  <c r="E251" i="2"/>
  <c r="F251" i="2"/>
  <c r="F246" i="2"/>
  <c r="E241" i="2"/>
  <c r="F241" i="2"/>
  <c r="E236" i="2"/>
  <c r="F236" i="2"/>
  <c r="E234" i="2"/>
  <c r="F234" i="2"/>
  <c r="F231" i="2"/>
  <c r="G231" i="2"/>
  <c r="F232" i="2"/>
  <c r="E226" i="2"/>
  <c r="E220" i="2"/>
  <c r="F220" i="2"/>
  <c r="F218" i="2"/>
  <c r="E216" i="2"/>
  <c r="F216" i="2"/>
  <c r="E209" i="2"/>
  <c r="F209" i="2"/>
  <c r="E184" i="2"/>
  <c r="F184" i="2"/>
  <c r="F182" i="2"/>
  <c r="E180" i="2"/>
  <c r="F180" i="2"/>
  <c r="G180" i="2"/>
  <c r="E179" i="2"/>
  <c r="F179" i="2"/>
  <c r="G179" i="2"/>
  <c r="E174" i="2"/>
  <c r="F174" i="2"/>
  <c r="G174" i="2"/>
  <c r="E170" i="2"/>
  <c r="F170" i="2"/>
  <c r="G170" i="2"/>
  <c r="F129" i="2"/>
  <c r="F127" i="2"/>
  <c r="E125" i="2"/>
  <c r="F125" i="2"/>
  <c r="E99" i="2"/>
  <c r="G100" i="2"/>
  <c r="E85" i="2"/>
  <c r="E74" i="2"/>
  <c r="F74" i="2"/>
  <c r="F75" i="2"/>
  <c r="F76" i="2"/>
  <c r="E69" i="2"/>
  <c r="F69" i="2"/>
  <c r="G69" i="2"/>
  <c r="F70" i="2"/>
  <c r="F65" i="2"/>
  <c r="F63" i="2"/>
  <c r="E59" i="2"/>
  <c r="F57" i="2"/>
  <c r="E51" i="2"/>
  <c r="F51" i="2"/>
  <c r="G51" i="2"/>
  <c r="E52" i="2"/>
  <c r="F52" i="2"/>
  <c r="E47" i="2"/>
  <c r="F47" i="2"/>
  <c r="F39" i="2"/>
  <c r="E33" i="2"/>
  <c r="F33" i="2"/>
  <c r="E26" i="2"/>
  <c r="F26" i="2"/>
  <c r="G26" i="2"/>
  <c r="E24" i="2"/>
  <c r="F24" i="2"/>
  <c r="G24" i="2"/>
  <c r="E22" i="2"/>
  <c r="F22" i="2"/>
  <c r="E17" i="2"/>
  <c r="E18" i="2"/>
  <c r="F18" i="2"/>
  <c r="E14" i="2"/>
  <c r="F14" i="2"/>
  <c r="E15" i="2"/>
  <c r="F15" i="2"/>
  <c r="E11" i="2"/>
  <c r="F11" i="2"/>
  <c r="G11" i="2"/>
  <c r="E8" i="2"/>
  <c r="F8" i="2"/>
  <c r="E4" i="2"/>
  <c r="F4" i="2"/>
  <c r="E164" i="2"/>
  <c r="G164" i="2"/>
  <c r="F164" i="2"/>
  <c r="G122" i="2"/>
  <c r="F122" i="2"/>
  <c r="G98" i="2"/>
  <c r="E133" i="2"/>
  <c r="G133" i="2"/>
  <c r="G227" i="2"/>
  <c r="E227" i="2"/>
  <c r="F227" i="2"/>
  <c r="G79" i="2"/>
  <c r="E7" i="2"/>
  <c r="G293" i="2"/>
  <c r="G286" i="2"/>
  <c r="E286" i="2"/>
  <c r="G281" i="2"/>
  <c r="G280" i="2"/>
  <c r="E280" i="2"/>
  <c r="G275" i="2"/>
  <c r="F275" i="2"/>
  <c r="G269" i="2"/>
  <c r="F269" i="2"/>
  <c r="E269" i="2"/>
  <c r="E266" i="2"/>
  <c r="G264" i="2"/>
  <c r="F264" i="2"/>
  <c r="E256" i="2"/>
  <c r="F257" i="2"/>
  <c r="F255" i="2"/>
  <c r="E249" i="2"/>
  <c r="F248" i="2"/>
  <c r="F244" i="2"/>
  <c r="E244" i="2"/>
  <c r="G243" i="2"/>
  <c r="F243" i="2"/>
  <c r="E243" i="2"/>
  <c r="G235" i="2"/>
  <c r="G233" i="2"/>
  <c r="G228" i="2"/>
  <c r="F228" i="2"/>
  <c r="E228" i="2"/>
  <c r="G221" i="2"/>
  <c r="G219" i="2"/>
  <c r="F215" i="2"/>
  <c r="E215" i="2"/>
  <c r="G210" i="2"/>
  <c r="G208" i="2"/>
  <c r="E208" i="2"/>
  <c r="G205" i="2"/>
  <c r="G202" i="2"/>
  <c r="E202" i="2"/>
  <c r="F191" i="2"/>
  <c r="G190" i="2"/>
  <c r="G176" i="2"/>
  <c r="E176" i="2"/>
  <c r="G169" i="2"/>
  <c r="G165" i="2"/>
  <c r="G162" i="2"/>
  <c r="E162" i="2"/>
  <c r="G161" i="2"/>
  <c r="G155" i="2"/>
  <c r="G142" i="2"/>
  <c r="F142" i="2"/>
  <c r="E142" i="2"/>
  <c r="G140" i="2"/>
  <c r="E140" i="2"/>
  <c r="F139" i="2"/>
  <c r="E139" i="2"/>
  <c r="G137" i="2"/>
  <c r="E137" i="2"/>
  <c r="G128" i="2"/>
  <c r="G126" i="2"/>
  <c r="G124" i="2"/>
  <c r="G123" i="2"/>
  <c r="G121" i="2"/>
  <c r="G120" i="2"/>
  <c r="F120" i="2"/>
  <c r="E120" i="2"/>
  <c r="G119" i="2"/>
  <c r="G118" i="2"/>
  <c r="F118" i="2"/>
  <c r="E118" i="2"/>
  <c r="G114" i="2"/>
  <c r="G113" i="2"/>
  <c r="G111" i="2"/>
  <c r="F107" i="2"/>
  <c r="F106" i="2"/>
  <c r="E106" i="2"/>
  <c r="E105" i="2"/>
  <c r="E101" i="2"/>
  <c r="G95" i="2"/>
  <c r="F95" i="2"/>
  <c r="E95" i="2"/>
  <c r="F89" i="2"/>
  <c r="E89" i="2"/>
  <c r="G35" i="2"/>
  <c r="F35" i="2"/>
  <c r="E35" i="2"/>
  <c r="G32" i="2"/>
  <c r="E32" i="2"/>
  <c r="G29" i="2"/>
  <c r="F29" i="2"/>
  <c r="E29" i="2"/>
  <c r="G27" i="2"/>
  <c r="G20" i="2"/>
  <c r="F20" i="2"/>
  <c r="E20" i="2"/>
  <c r="G12" i="2"/>
  <c r="F12" i="2"/>
  <c r="E12" i="2"/>
  <c r="F3" i="2"/>
  <c r="E3" i="2"/>
</calcChain>
</file>

<file path=xl/sharedStrings.xml><?xml version="1.0" encoding="utf-8"?>
<sst xmlns="http://schemas.openxmlformats.org/spreadsheetml/2006/main" count="3242" uniqueCount="1278">
  <si>
    <t xml:space="preserve">Dist </t>
  </si>
  <si>
    <t>Member</t>
  </si>
  <si>
    <t>Party</t>
  </si>
  <si>
    <t>City / Area</t>
  </si>
  <si>
    <t>Reelection</t>
  </si>
  <si>
    <t>Opponents (R)</t>
  </si>
  <si>
    <t>Opponents (D)</t>
  </si>
  <si>
    <t>Opponents (Other)</t>
  </si>
  <si>
    <t>Map (PDF)</t>
  </si>
  <si>
    <t>Speaker Vote</t>
  </si>
  <si>
    <t>Gary VanDeaver</t>
  </si>
  <si>
    <t>R</t>
  </si>
  <si>
    <t>Texarkana / NE TX</t>
  </si>
  <si>
    <t>Y</t>
  </si>
  <si>
    <t>Chris Spencer</t>
  </si>
  <si>
    <t>HD 1 Map</t>
  </si>
  <si>
    <t>Burrows</t>
  </si>
  <si>
    <t>Brent Money</t>
  </si>
  <si>
    <t>Greenville / Hunt Co.</t>
  </si>
  <si>
    <t>HD 2 Map</t>
  </si>
  <si>
    <t>Cook</t>
  </si>
  <si>
    <t>Cecil Bell Jr.</t>
  </si>
  <si>
    <t>Magnolia / Montgomery Co.</t>
  </si>
  <si>
    <t>HD 3 Map</t>
  </si>
  <si>
    <t>Keith Bell</t>
  </si>
  <si>
    <t>Forney / Kaufman Co.</t>
  </si>
  <si>
    <t>HD 4 Map</t>
  </si>
  <si>
    <t>Cole Hefner</t>
  </si>
  <si>
    <t>Mt. Pleasant &amp; NE TX</t>
  </si>
  <si>
    <t>HD 5 Map</t>
  </si>
  <si>
    <t>Daniel Alders</t>
  </si>
  <si>
    <t>Tyler / Smith Co.</t>
  </si>
  <si>
    <t>HD 6 Map</t>
  </si>
  <si>
    <t>Jay Dean</t>
  </si>
  <si>
    <t>Longview / Gregg Co.</t>
  </si>
  <si>
    <t>HD 7 Map</t>
  </si>
  <si>
    <t>Cody Harris</t>
  </si>
  <si>
    <t>Palestine / Anderson Co.</t>
  </si>
  <si>
    <t>HD 8 Map</t>
  </si>
  <si>
    <t>Trent Ashby</t>
  </si>
  <si>
    <t>Lufkin / Angelina Co.</t>
  </si>
  <si>
    <t>Running for Senate (SD 3)</t>
  </si>
  <si>
    <t>Paulette Carson</t>
  </si>
  <si>
    <t>HD 9 Map</t>
  </si>
  <si>
    <t>Brian Harrison</t>
  </si>
  <si>
    <t>Waxahachie / Ellis Co.</t>
  </si>
  <si>
    <t>HD 10 Map</t>
  </si>
  <si>
    <t>Joanne Shofner</t>
  </si>
  <si>
    <t>Nacogdoches / East TX</t>
  </si>
  <si>
    <t>HD 11 Map</t>
  </si>
  <si>
    <t>Trey Wharton</t>
  </si>
  <si>
    <t>Huntsville / Walker Co.</t>
  </si>
  <si>
    <t>HD 12 Map</t>
  </si>
  <si>
    <t>Angelia Orr</t>
  </si>
  <si>
    <t>Hillsboro / Hill Co.</t>
  </si>
  <si>
    <t>HD 13 Map</t>
  </si>
  <si>
    <t>Paul Dyson</t>
  </si>
  <si>
    <t>Bryan / Brazos Co.</t>
  </si>
  <si>
    <t>HD 14 Map</t>
  </si>
  <si>
    <t>Steve Toth</t>
  </si>
  <si>
    <t>Spring / Montgomery Co.</t>
  </si>
  <si>
    <t>Running for U.S. House (CD 2)</t>
  </si>
  <si>
    <t>Brad Bailey</t>
  </si>
  <si>
    <t>HD 15 Map</t>
  </si>
  <si>
    <t>Will Metcalf</t>
  </si>
  <si>
    <t>Conroe / Montgomery Co.</t>
  </si>
  <si>
    <t>JP Bouche</t>
  </si>
  <si>
    <t>HD 16 Map</t>
  </si>
  <si>
    <t>Stan Gerdes</t>
  </si>
  <si>
    <t>Smithville / Bastrop &amp; Caldwell Cos.</t>
  </si>
  <si>
    <t>Tom Glass</t>
  </si>
  <si>
    <t>HD 17 Map</t>
  </si>
  <si>
    <t>Janis Holt</t>
  </si>
  <si>
    <t>Liberty &amp; San Jacinto Cos.</t>
  </si>
  <si>
    <t>HD 18 Map</t>
  </si>
  <si>
    <t>Ellen Troxclair</t>
  </si>
  <si>
    <t>Austin / Blanco &amp; Burnet Cos.</t>
  </si>
  <si>
    <t>HD 19 Map</t>
  </si>
  <si>
    <t>Terry M. Wilson</t>
  </si>
  <si>
    <t>Marble Falls / Burnet &amp; Williamson Cos.</t>
  </si>
  <si>
    <t>HD 20 Map</t>
  </si>
  <si>
    <t>Dade Phelan</t>
  </si>
  <si>
    <t>Beaumont / Orange &amp; Southeast TX</t>
  </si>
  <si>
    <t>Retiring</t>
  </si>
  <si>
    <t>Ray Callas</t>
  </si>
  <si>
    <t>HD 21 Map</t>
  </si>
  <si>
    <t>Christian Manuel</t>
  </si>
  <si>
    <t>D</t>
  </si>
  <si>
    <t>Port Arthur / Jefferson Co.</t>
  </si>
  <si>
    <t>HD 22 Map</t>
  </si>
  <si>
    <t>Terri Leo-Wilson</t>
  </si>
  <si>
    <t>Galveston / Texas City / Chambers Co.</t>
  </si>
  <si>
    <t>HD 23 Map</t>
  </si>
  <si>
    <t>Greg Bonnen</t>
  </si>
  <si>
    <t>Friendswood / League City (Galveston Co.)</t>
  </si>
  <si>
    <t>HD 24 Map</t>
  </si>
  <si>
    <t>Cody Vasut</t>
  </si>
  <si>
    <t>Angleton / Brazoria Co.</t>
  </si>
  <si>
    <t>HD 25 Map</t>
  </si>
  <si>
    <t>Matt Morgan</t>
  </si>
  <si>
    <t>Sugar Land / Fort Bend Co.</t>
  </si>
  <si>
    <t>HD 26 Map</t>
  </si>
  <si>
    <t>Ron Reynolds</t>
  </si>
  <si>
    <t>Missouri City / Fort Bend Co.</t>
  </si>
  <si>
    <t>HD 27 Map</t>
  </si>
  <si>
    <t>Gary Gates</t>
  </si>
  <si>
    <t>Rosenberg / Richmond / Fort Bend Co.</t>
  </si>
  <si>
    <t>HD 28 Map</t>
  </si>
  <si>
    <t>Jeffrey Barry</t>
  </si>
  <si>
    <t>Pearland / Brazoria Co.</t>
  </si>
  <si>
    <t>HD 29 Map</t>
  </si>
  <si>
    <t>A.J. Louderback</t>
  </si>
  <si>
    <t>Brazoria / Matagorda Co.</t>
  </si>
  <si>
    <t>HD 30 Map</t>
  </si>
  <si>
    <t>Ryan Guillen</t>
  </si>
  <si>
    <t>Rio Grande City / Starr Co.</t>
  </si>
  <si>
    <t>HD 31 Map</t>
  </si>
  <si>
    <t>Todd Hunter</t>
  </si>
  <si>
    <t>Corpus Christi / Nueces Co.</t>
  </si>
  <si>
    <t>HD 32 Map</t>
  </si>
  <si>
    <t>Katrina Pierson</t>
  </si>
  <si>
    <t>Rockwall / Collin Co.</t>
  </si>
  <si>
    <t>HD 33 Map</t>
  </si>
  <si>
    <t>Denise Villalobos</t>
  </si>
  <si>
    <t>Robstown / Corpus Christi (Nueces Co.)</t>
  </si>
  <si>
    <t>HD 34 Map</t>
  </si>
  <si>
    <t>Oscar Longoria</t>
  </si>
  <si>
    <t>Mission / Hidalgo Co.</t>
  </si>
  <si>
    <t>HD 35 Map</t>
  </si>
  <si>
    <t>Sergio Muñoz Jr.</t>
  </si>
  <si>
    <t>Palmview / Hidalgo Co.</t>
  </si>
  <si>
    <t>HD 36 Map</t>
  </si>
  <si>
    <t>Janie Lopez</t>
  </si>
  <si>
    <t>San Benito / Cameron Co.</t>
  </si>
  <si>
    <t>HD 37 Map</t>
  </si>
  <si>
    <t>Erin Gamez</t>
  </si>
  <si>
    <t>Brownsville / Cameron Co.</t>
  </si>
  <si>
    <t>HD 38 Map</t>
  </si>
  <si>
    <t>Armando Martinez</t>
  </si>
  <si>
    <t>Weslaco / Hidalgo Co.</t>
  </si>
  <si>
    <t>HD 39 Map</t>
  </si>
  <si>
    <t>Terry Canales</t>
  </si>
  <si>
    <t>Edinburg / Hidalgo Co.</t>
  </si>
  <si>
    <t>HD 40 Map</t>
  </si>
  <si>
    <t>Robert Guerra</t>
  </si>
  <si>
    <t>McAllen / Hidalgo Co.</t>
  </si>
  <si>
    <t>HD 41 Map</t>
  </si>
  <si>
    <t>Richard Peña Raymond</t>
  </si>
  <si>
    <t>Laredo / Webb Co.</t>
  </si>
  <si>
    <t>HD 42 Map</t>
  </si>
  <si>
    <t>J.M. Lozano</t>
  </si>
  <si>
    <t>Kingsville / Kleberg &amp; Coastal Bend</t>
  </si>
  <si>
    <t>HD 43 Map</t>
  </si>
  <si>
    <t>Alan Schoolcraft</t>
  </si>
  <si>
    <t>Seguin / Guadalupe Co.</t>
  </si>
  <si>
    <t>Steve Schwab</t>
  </si>
  <si>
    <t>HD 44 Map</t>
  </si>
  <si>
    <t>Erin Zwiener</t>
  </si>
  <si>
    <t>Driftwood / Hays Co.</t>
  </si>
  <si>
    <t>HD 45 Map</t>
  </si>
  <si>
    <t>Sheryl Cole</t>
  </si>
  <si>
    <t>Austin / Travis Co.</t>
  </si>
  <si>
    <t>HD 46 Map</t>
  </si>
  <si>
    <t>Vikki Goodwin</t>
  </si>
  <si>
    <t>Running for Lt. Governor</t>
  </si>
  <si>
    <t>HD 47 Map</t>
  </si>
  <si>
    <t>PNV</t>
  </si>
  <si>
    <t>Donna Howard</t>
  </si>
  <si>
    <t>HD 48 Map</t>
  </si>
  <si>
    <t>Gina Hinojosa</t>
  </si>
  <si>
    <t>Arshia Papari</t>
  </si>
  <si>
    <t>HD 49 Map</t>
  </si>
  <si>
    <t>James Talarico</t>
  </si>
  <si>
    <t>Austin / Travis &amp; Williamson Cos.</t>
  </si>
  <si>
    <t>Running for US Senate</t>
  </si>
  <si>
    <t>Multiple</t>
  </si>
  <si>
    <t>HD 50 Map</t>
  </si>
  <si>
    <t>Maria Luisa Flores</t>
  </si>
  <si>
    <t>HD 51 Map</t>
  </si>
  <si>
    <t>Caroline Harris</t>
  </si>
  <si>
    <t>Round Rock / Williamson Co.</t>
  </si>
  <si>
    <t>HD 52 Map</t>
  </si>
  <si>
    <t>Wes Virdell</t>
  </si>
  <si>
    <t>Junction / Hill Country</t>
  </si>
  <si>
    <t>HD 53 Map</t>
  </si>
  <si>
    <t>Brad Buckley</t>
  </si>
  <si>
    <t>Killeen / Bell Co.</t>
  </si>
  <si>
    <t>HD 54 Map</t>
  </si>
  <si>
    <t>Hillary Hickland</t>
  </si>
  <si>
    <t>Temple / Bell Co.</t>
  </si>
  <si>
    <t>HD 55 Map</t>
  </si>
  <si>
    <t>Pat Curry</t>
  </si>
  <si>
    <t>Waco / McLennan Co.</t>
  </si>
  <si>
    <t>HD 56 Map</t>
  </si>
  <si>
    <t>Richard Hayes</t>
  </si>
  <si>
    <t>Limestone / McLennan Co.</t>
  </si>
  <si>
    <t>HD 57 Map</t>
  </si>
  <si>
    <t>Helen Kerwin</t>
  </si>
  <si>
    <t>Cleburne / Johnson Co.</t>
  </si>
  <si>
    <t>HD 58 Map</t>
  </si>
  <si>
    <t>Shelby Slawson</t>
  </si>
  <si>
    <t>Stephenville / Erath Co.</t>
  </si>
  <si>
    <t>Andrew Turner</t>
  </si>
  <si>
    <t>HD 59 Map</t>
  </si>
  <si>
    <t>Mike Olcott</t>
  </si>
  <si>
    <t>Graford / Palo Pinto &amp; Parker Co.</t>
  </si>
  <si>
    <t>Amy Fennell</t>
  </si>
  <si>
    <t>HD 60 Map</t>
  </si>
  <si>
    <t>Keresa Richardson</t>
  </si>
  <si>
    <t>Rockwall</t>
  </si>
  <si>
    <t>HD 61 Map</t>
  </si>
  <si>
    <t>Shelley Luther</t>
  </si>
  <si>
    <t>Sulphur Sp.</t>
  </si>
  <si>
    <t>HD 62 Map</t>
  </si>
  <si>
    <t>Ben Bumgarner</t>
  </si>
  <si>
    <t>Flower Mound</t>
  </si>
  <si>
    <t>HD 63 Map</t>
  </si>
  <si>
    <t>Andy Hopper</t>
  </si>
  <si>
    <t>Denton</t>
  </si>
  <si>
    <t>HD 64 Map</t>
  </si>
  <si>
    <t>Mitch Little</t>
  </si>
  <si>
    <t>Lewisville</t>
  </si>
  <si>
    <t>HD 65 Map</t>
  </si>
  <si>
    <t>Matt Shaheen</t>
  </si>
  <si>
    <t>Plano</t>
  </si>
  <si>
    <t>HD 66 Map</t>
  </si>
  <si>
    <t>Jeff Leach</t>
  </si>
  <si>
    <t>Allen</t>
  </si>
  <si>
    <t>Brandon Burden</t>
  </si>
  <si>
    <t>HD 67 Map</t>
  </si>
  <si>
    <t>David Spiller</t>
  </si>
  <si>
    <t>Jacksboro</t>
  </si>
  <si>
    <t>HD 68 Map</t>
  </si>
  <si>
    <t>James Frank</t>
  </si>
  <si>
    <t>Wichita Falls</t>
  </si>
  <si>
    <t>HD 69 Map</t>
  </si>
  <si>
    <t>Mihaela Plesa</t>
  </si>
  <si>
    <t>Jack Ryan Gallagher</t>
  </si>
  <si>
    <t>HD 70 Map</t>
  </si>
  <si>
    <t>Stan Lambert</t>
  </si>
  <si>
    <t>Abilene</t>
  </si>
  <si>
    <t>HD 71 Map</t>
  </si>
  <si>
    <t>Drew Darby</t>
  </si>
  <si>
    <t>San Angelo</t>
  </si>
  <si>
    <t>HD 72 Map</t>
  </si>
  <si>
    <t>Carrie Isaac</t>
  </si>
  <si>
    <t>Dripping Spgs</t>
  </si>
  <si>
    <t>HD 73 Map</t>
  </si>
  <si>
    <t>Eddie Morales Jr.</t>
  </si>
  <si>
    <t>Eagle Pass</t>
  </si>
  <si>
    <t>Avi Nash</t>
  </si>
  <si>
    <t>HD 74 Map</t>
  </si>
  <si>
    <t>Mary E. González</t>
  </si>
  <si>
    <t>Clint</t>
  </si>
  <si>
    <t>HD 75 Map</t>
  </si>
  <si>
    <t>Suleman Lalani</t>
  </si>
  <si>
    <t>Sugar Land</t>
  </si>
  <si>
    <t>HD 76 Map</t>
  </si>
  <si>
    <t>Vince Perez</t>
  </si>
  <si>
    <t>El Paso</t>
  </si>
  <si>
    <t>HD 77 Map</t>
  </si>
  <si>
    <t>Joe Moody</t>
  </si>
  <si>
    <t>HD 78 Map</t>
  </si>
  <si>
    <t>Claudia Ordaz</t>
  </si>
  <si>
    <t>HD 79 Map</t>
  </si>
  <si>
    <t>Don McLaughlin Jr.</t>
  </si>
  <si>
    <t>Uvalde</t>
  </si>
  <si>
    <t>HD 80 Map</t>
  </si>
  <si>
    <t>Brooks Landgraf</t>
  </si>
  <si>
    <t>Odessa</t>
  </si>
  <si>
    <t>HD 81 Map</t>
  </si>
  <si>
    <t>Tom Craddick</t>
  </si>
  <si>
    <t>Midland</t>
  </si>
  <si>
    <t>HD 82 Map</t>
  </si>
  <si>
    <t>Dustin Burrows</t>
  </si>
  <si>
    <t>Lubbock</t>
  </si>
  <si>
    <t>HD 83 Map</t>
  </si>
  <si>
    <t>Carl Tepper</t>
  </si>
  <si>
    <t>HD 84 Map</t>
  </si>
  <si>
    <t>Stan Kitzman</t>
  </si>
  <si>
    <t>Pattison</t>
  </si>
  <si>
    <t>HD 85 Map</t>
  </si>
  <si>
    <t>John Smithee</t>
  </si>
  <si>
    <t>Amarillo</t>
  </si>
  <si>
    <t>HD 86 Map</t>
  </si>
  <si>
    <t>Caroline Fairly</t>
  </si>
  <si>
    <t>HD 87 Map</t>
  </si>
  <si>
    <t>Ken King</t>
  </si>
  <si>
    <t>Canadian</t>
  </si>
  <si>
    <t>HD 88 Map</t>
  </si>
  <si>
    <t>Candy Noble</t>
  </si>
  <si>
    <t>Lucas</t>
  </si>
  <si>
    <t>HD 89 Map</t>
  </si>
  <si>
    <t>Ramon Romero Jr.</t>
  </si>
  <si>
    <t>Fort Worth</t>
  </si>
  <si>
    <t>HD 90 Map</t>
  </si>
  <si>
    <t>David Lowe</t>
  </si>
  <si>
    <t>Bedford</t>
  </si>
  <si>
    <t>HD 91 Map</t>
  </si>
  <si>
    <t>Salman Bhojani</t>
  </si>
  <si>
    <t>Euless</t>
  </si>
  <si>
    <t>HD 92 Map</t>
  </si>
  <si>
    <t>Nate Schatzline</t>
  </si>
  <si>
    <t>HD 93 Map</t>
  </si>
  <si>
    <t>Tony Tinderholt</t>
  </si>
  <si>
    <t>Arlington</t>
  </si>
  <si>
    <t>Running for Tarrant County Commissioner</t>
  </si>
  <si>
    <t>HD 94 Map</t>
  </si>
  <si>
    <t>Nicole Collier</t>
  </si>
  <si>
    <t>HD 95 Map</t>
  </si>
  <si>
    <t>David Cook</t>
  </si>
  <si>
    <t>Mansfield</t>
  </si>
  <si>
    <t>HD 96 Map</t>
  </si>
  <si>
    <t>John McQueeney</t>
  </si>
  <si>
    <t>HD 97 Map</t>
  </si>
  <si>
    <t>Giovanni Capriglione</t>
  </si>
  <si>
    <t>Southlake</t>
  </si>
  <si>
    <t>HD 98 Map</t>
  </si>
  <si>
    <t>Charlie Geren</t>
  </si>
  <si>
    <t>HD 99 Map</t>
  </si>
  <si>
    <t>Venton Jones</t>
  </si>
  <si>
    <t>Dallas</t>
  </si>
  <si>
    <t>HD 100 Map</t>
  </si>
  <si>
    <t>Chris Turner</t>
  </si>
  <si>
    <t>Grand Prairie</t>
  </si>
  <si>
    <t>HD 101 Map</t>
  </si>
  <si>
    <t>Ana-María Rodríguez Ramos</t>
  </si>
  <si>
    <t>HD 102 Map</t>
  </si>
  <si>
    <t>Rafael Anchía</t>
  </si>
  <si>
    <t>HD 103 Map</t>
  </si>
  <si>
    <t>Jessica González</t>
  </si>
  <si>
    <t>HD 104 Map</t>
  </si>
  <si>
    <t>Terry Meza</t>
  </si>
  <si>
    <t>Irving</t>
  </si>
  <si>
    <t>HD 105 Map</t>
  </si>
  <si>
    <t>Jared Patterson</t>
  </si>
  <si>
    <t>Frisco</t>
  </si>
  <si>
    <t>Larry Brock</t>
  </si>
  <si>
    <t>HD 106 Map</t>
  </si>
  <si>
    <t>Linda Garcia</t>
  </si>
  <si>
    <t>HD 107 Map</t>
  </si>
  <si>
    <t>Morgan Meyer</t>
  </si>
  <si>
    <t>William C. Rowland</t>
  </si>
  <si>
    <t>HD 108 Map</t>
  </si>
  <si>
    <t>Aicha Davis</t>
  </si>
  <si>
    <t>HD 109 Map</t>
  </si>
  <si>
    <t>Toni Rose</t>
  </si>
  <si>
    <t>HD 110 Map</t>
  </si>
  <si>
    <t>Yvonne Davis</t>
  </si>
  <si>
    <t>HD 111 Map</t>
  </si>
  <si>
    <t>Absent</t>
  </si>
  <si>
    <t>Angie Chen Button</t>
  </si>
  <si>
    <t>Richardson</t>
  </si>
  <si>
    <t>HD 112 Map</t>
  </si>
  <si>
    <t>Rhetta Andrews Bowers</t>
  </si>
  <si>
    <t>Rowlett</t>
  </si>
  <si>
    <t>HD 113 Map</t>
  </si>
  <si>
    <t>John Bryant</t>
  </si>
  <si>
    <t>HD 114 Map</t>
  </si>
  <si>
    <t>Cassandra Garcia Hernandez</t>
  </si>
  <si>
    <t>Carrollton</t>
  </si>
  <si>
    <t>HD 115 Map</t>
  </si>
  <si>
    <t>Trey Martinez Fischer</t>
  </si>
  <si>
    <t>San Antonio</t>
  </si>
  <si>
    <t>HD 116 Map</t>
  </si>
  <si>
    <t>Philip Cortez</t>
  </si>
  <si>
    <t>HD 117 Map</t>
  </si>
  <si>
    <t>John Lujan</t>
  </si>
  <si>
    <t>Running for U.S. House TX-35</t>
  </si>
  <si>
    <t>Leo Pacheco</t>
  </si>
  <si>
    <t>Kristian Carranza</t>
  </si>
  <si>
    <t>HD 118 Map</t>
  </si>
  <si>
    <t>Elizabeth “Liz” Campos</t>
  </si>
  <si>
    <t>HD 119 Map</t>
  </si>
  <si>
    <t>Barbara Gervin-Hawkins</t>
  </si>
  <si>
    <t>HD 120 Map</t>
  </si>
  <si>
    <t>Marc LaHood</t>
  </si>
  <si>
    <t>Reed Williams</t>
  </si>
  <si>
    <t>HD 121 Map</t>
  </si>
  <si>
    <t>Mark Dorazio</t>
  </si>
  <si>
    <t>HD 122 Map</t>
  </si>
  <si>
    <t>Diego Bernal</t>
  </si>
  <si>
    <t>HD 123 Map</t>
  </si>
  <si>
    <t>Josey Garcia</t>
  </si>
  <si>
    <t>HD 124 Map</t>
  </si>
  <si>
    <t>Ray Lopez</t>
  </si>
  <si>
    <t>HD 125 Map</t>
  </si>
  <si>
    <t>E. Sam Harless</t>
  </si>
  <si>
    <t>Spring</t>
  </si>
  <si>
    <t>HD 126 Map</t>
  </si>
  <si>
    <t>Charles Cunningham</t>
  </si>
  <si>
    <t>Humble</t>
  </si>
  <si>
    <t>Michelle Williams</t>
  </si>
  <si>
    <t>HD 127 Map</t>
  </si>
  <si>
    <t>Briscoe Cain</t>
  </si>
  <si>
    <t>Deer Park</t>
  </si>
  <si>
    <t>Running for U.S. House TX-9</t>
  </si>
  <si>
    <t>HD 128 Map</t>
  </si>
  <si>
    <t>Dennis Paul</t>
  </si>
  <si>
    <t>Houston</t>
  </si>
  <si>
    <t>Running for Texas Senate SD-11</t>
  </si>
  <si>
    <t>HD 129 Map</t>
  </si>
  <si>
    <t>Tom Oliverson</t>
  </si>
  <si>
    <t>Cypress</t>
  </si>
  <si>
    <t>Tanner Mizell</t>
  </si>
  <si>
    <t>HD 130 Map</t>
  </si>
  <si>
    <t>Alma A. Allen</t>
  </si>
  <si>
    <t>HD 131 Map</t>
  </si>
  <si>
    <t>Mike Schofield</t>
  </si>
  <si>
    <t>Katy</t>
  </si>
  <si>
    <t>Sara McGee</t>
  </si>
  <si>
    <t>HD 132 Map</t>
  </si>
  <si>
    <t>Mano DeAyala</t>
  </si>
  <si>
    <t>HD 133 Map</t>
  </si>
  <si>
    <t>Ann Johnson</t>
  </si>
  <si>
    <t>HD 134 Map</t>
  </si>
  <si>
    <t>Jon Rosenthal</t>
  </si>
  <si>
    <t>Running for RR Commissioner</t>
  </si>
  <si>
    <t>HD 135 Map</t>
  </si>
  <si>
    <t>John Bucy III</t>
  </si>
  <si>
    <t>Austin</t>
  </si>
  <si>
    <t>HD 136 Map</t>
  </si>
  <si>
    <t>Gene Wu</t>
  </si>
  <si>
    <t>HD 137 Map</t>
  </si>
  <si>
    <t>Lacey Hull</t>
  </si>
  <si>
    <t>Tyler Smith</t>
  </si>
  <si>
    <t>HD 138 Map</t>
  </si>
  <si>
    <t>Charlene Ward Johnson</t>
  </si>
  <si>
    <t>HD 139 Map</t>
  </si>
  <si>
    <t>Armando Walle</t>
  </si>
  <si>
    <t>HD 140 Map</t>
  </si>
  <si>
    <t>Senfronia Thompson</t>
  </si>
  <si>
    <t>HD 141 Map</t>
  </si>
  <si>
    <t>Harold Dutton Jr.</t>
  </si>
  <si>
    <t>HD 142 Map</t>
  </si>
  <si>
    <t>Ana Hernandez</t>
  </si>
  <si>
    <t>HD 143 Map</t>
  </si>
  <si>
    <t>Mary Ann Perez</t>
  </si>
  <si>
    <t>HD 144 Map</t>
  </si>
  <si>
    <t>Christina Morales</t>
  </si>
  <si>
    <t>HD 145 Map</t>
  </si>
  <si>
    <t>Lauren Ashley Simmons</t>
  </si>
  <si>
    <t>HD 146 Map</t>
  </si>
  <si>
    <t>Jolanda Jones</t>
  </si>
  <si>
    <t>HD 147 Map</t>
  </si>
  <si>
    <t>Penny Morales Shaw</t>
  </si>
  <si>
    <t>HD 148 Map</t>
  </si>
  <si>
    <t>Hubert Vo</t>
  </si>
  <si>
    <t>HD 149 Map</t>
  </si>
  <si>
    <t>Valoree Swanson</t>
  </si>
  <si>
    <t>HD 150 Map</t>
  </si>
  <si>
    <t xml:space="preserve">District </t>
  </si>
  <si>
    <t>Candidate</t>
  </si>
  <si>
    <t>Status</t>
  </si>
  <si>
    <t>Campaign Website</t>
  </si>
  <si>
    <t>Facebook</t>
  </si>
  <si>
    <t>X (Twitter)</t>
  </si>
  <si>
    <t>Finance</t>
  </si>
  <si>
    <t>Notes</t>
  </si>
  <si>
    <t>Filing / Announced</t>
  </si>
  <si>
    <t>Incumbent</t>
  </si>
  <si>
    <t>VanDeaver</t>
  </si>
  <si>
    <t>@GaryVanDeaver</t>
  </si>
  <si>
    <t>COH $90,863 · In $219,487 · Out $250,554</t>
  </si>
  <si>
    <t>Former public school superintendent (New Boston ISD)</t>
  </si>
  <si>
    <t>Running for re-election.</t>
  </si>
  <si>
    <t>Challenger</t>
  </si>
  <si>
    <t>Businessman (Crump Foods CEO), Sulphur River Basin Authority Chair; relaunched for property tax reform and rural values. Endorsed by Texas Agriculture Commissioner Sid Miller; Cass County Sheriff Larry Rowe; Bowie County Commissioner Mike Carter</t>
  </si>
  <si>
    <t>Money</t>
  </si>
  <si>
    <t>@BrentMoneyTX</t>
  </si>
  <si>
    <t>COH $121,369 · In $428,526  · Out $28,299</t>
  </si>
  <si>
    <t>Attorney (Greenville)</t>
  </si>
  <si>
    <t>C Bell</t>
  </si>
  <si>
    <t>@CBellJr</t>
  </si>
  <si>
    <t>COH $46,054  · In $160,329  · Out $127,262</t>
  </si>
  <si>
    <t>Construction company owner / builder</t>
  </si>
  <si>
    <t>K Bell</t>
  </si>
  <si>
    <t>COH $74,469  · In $671,943  · Out $414,322</t>
  </si>
  <si>
    <t>Business owner; former Forney ISD trustee/board president</t>
  </si>
  <si>
    <t>Hefner</t>
  </si>
  <si>
    <t>@ColeHefnerTX</t>
  </si>
  <si>
    <t>COH $164,597  · In $249,022  · Out $238,834</t>
  </si>
  <si>
    <t>Small business owner (construction/real estate)</t>
  </si>
  <si>
    <t>COH $52,314 -In $148,972- Out $109,451</t>
  </si>
  <si>
    <t>7th-generation East Texan; Christian conservative; husband and father; focuses on border security, public safety, education choice, and tax relief; U.S. Army veteran with experience in criminal justice and local government</t>
  </si>
  <si>
    <t>--------------</t>
  </si>
  <si>
    <t>@jdeantexas</t>
  </si>
  <si>
    <t>COH $72,292  · In $202,491  · Out $87,493</t>
  </si>
  <si>
    <t>Businessman; former Longview mayor</t>
  </si>
  <si>
    <t>@CodyforTexas</t>
  </si>
  <si>
    <t>COH $71,609  · In $280,145  · Out $259,815</t>
  </si>
  <si>
    <t>Real-estate broker and rancher (Palestine)</t>
  </si>
  <si>
    <t>Other Office</t>
  </si>
  <si>
    <t>N/A</t>
  </si>
  <si>
    <t>Announced Senate run.</t>
  </si>
  <si>
    <t>No finance data</t>
  </si>
  <si>
    <t>Businesswoman from Polk County</t>
  </si>
  <si>
    <t>Harrison</t>
  </si>
  <si>
    <t>@brianeharrison</t>
  </si>
  <si>
    <t>COH $251,024  · In $199,887  · Out $86,648</t>
  </si>
  <si>
    <t>Former HHS Chief of Staff; small-business owner</t>
  </si>
  <si>
    <t>Shofner</t>
  </si>
  <si>
    <t>@joannefortexans</t>
  </si>
  <si>
    <t>COH $11,000  · In $56,800  · Out $33,420</t>
  </si>
  <si>
    <t>Small-business owner; life coach (Nacogdoches)</t>
  </si>
  <si>
    <t>Wharton</t>
  </si>
  <si>
    <t>COH $6,942  · In $74,163  · Out $58,994</t>
  </si>
  <si>
    <t>Attorney (Brazos Valley)</t>
  </si>
  <si>
    <t>Orr</t>
  </si>
  <si>
    <t>@angeliaorrfortx</t>
  </si>
  <si>
    <t>COH $54,238  · In $84,632  · Out $70,214</t>
  </si>
  <si>
    <t>Small-business owner; former Hill County Clerk</t>
  </si>
  <si>
    <t>Kat Wall</t>
  </si>
  <si>
    <t>Declared</t>
  </si>
  <si>
    <t>Dyson</t>
  </si>
  <si>
    <t>@PaulDysonTX</t>
  </si>
  <si>
    <t>COH $9,432  · In $41,294  · Out $23,598</t>
  </si>
  <si>
    <t>Attorney and businessman (energy/real estate)</t>
  </si>
  <si>
    <t>Announced congressional run.</t>
  </si>
  <si>
    <t>Businessman; former Harris County Commissioner candidate</t>
  </si>
  <si>
    <t>Metcalf</t>
  </si>
  <si>
    <t>@WillMetcalfTX</t>
  </si>
  <si>
    <t>COH $94,289  · In $267,912  · Out $215,304</t>
  </si>
  <si>
    <t>Community banker (Montgomery Co.)</t>
  </si>
  <si>
    <t>Conservative activist.</t>
  </si>
  <si>
    <t>Gerdes</t>
  </si>
  <si>
    <t xml:space="preserve"> @StanGerdesforTX</t>
  </si>
  <si>
    <t>COH $43,625  · In $149,223  · Out $121,506</t>
  </si>
  <si>
    <t>Energy policy / government affairs consultant; former Rick Perry aide</t>
  </si>
  <si>
    <t>Glass</t>
  </si>
  <si>
    <t xml:space="preserve"> @TomGlass</t>
  </si>
  <si>
    <t>COH $41,226  · In $67,915  · Out $29,872</t>
  </si>
  <si>
    <t>Retired ExxonMobil IT manager, graduate of Texas A&amp;M</t>
  </si>
  <si>
    <t>Declared HD 17 GOP primary challenge.</t>
  </si>
  <si>
    <t>Holt</t>
  </si>
  <si>
    <t>@JanisHolt59</t>
  </si>
  <si>
    <t>COH $2,174  · In $9,612  · Out $6,284</t>
  </si>
  <si>
    <t>Business owner (air-purification company); Angus cattle ranching</t>
  </si>
  <si>
    <t>Troxclair</t>
  </si>
  <si>
    <t>@EllenTroxclair</t>
  </si>
  <si>
    <t>COH $138,452  · In $482,671  · Out $366,482</t>
  </si>
  <si>
    <t>Small-business owner; former Austin City Council member; author</t>
  </si>
  <si>
    <t>Wilson</t>
  </si>
  <si>
    <t>@TerryWilsonTX</t>
  </si>
  <si>
    <t>COH $77,519  · In $182,735  · Out $151,294</t>
  </si>
  <si>
    <t>Retired U.S. Army colonel; engineer</t>
  </si>
  <si>
    <t>Ted Cruz, Dan Patrick</t>
  </si>
  <si>
    <t>Announced retirement.</t>
  </si>
  <si>
    <t>Callas</t>
  </si>
  <si>
    <t xml:space="preserve"> @RayCallas4TX</t>
  </si>
  <si>
    <t>COH $312,774  · In $452,119  · Out $139,887</t>
  </si>
  <si>
    <t>Physician (anesthesiologist), medical practice in Beaumont. Endorsed by Ted Cruz, Dan Patrick</t>
  </si>
  <si>
    <t>Announced HD 21 GOP bid.</t>
  </si>
  <si>
    <t>@Christian4Texas</t>
  </si>
  <si>
    <t>COH $32,891  · In $89,302  · Out $72,645</t>
  </si>
  <si>
    <t>Community/labor organizer; former chief of staff to Rep. Deshotel</t>
  </si>
  <si>
    <t>Leo-Wilson</t>
  </si>
  <si>
    <t>@TerriLeoWilson</t>
  </si>
  <si>
    <t>COH $95,284  · In $205,819  · Out $162,717</t>
  </si>
  <si>
    <t>Educator; former State Board of Education member</t>
  </si>
  <si>
    <t>Bonnen</t>
  </si>
  <si>
    <t>@DrGregBonnen</t>
  </si>
  <si>
    <t>COH $387,421  · In $845,912  · Out $604,223</t>
  </si>
  <si>
    <t>Neurosurgeon</t>
  </si>
  <si>
    <t>Vasut</t>
  </si>
  <si>
    <t xml:space="preserve"> @cvasut</t>
  </si>
  <si>
    <t>COH $151,227  · In $328,994  · Out $287,101</t>
  </si>
  <si>
    <t>Attorney; former Angleton City Council member</t>
  </si>
  <si>
    <t>Morgan</t>
  </si>
  <si>
    <t>@morgan4texas</t>
  </si>
  <si>
    <t>COH $42,117  · In $137,554  · Out $88,942</t>
  </si>
  <si>
    <t>Attorney, Fort Bend County; former prosecutor</t>
  </si>
  <si>
    <t>Reynolds</t>
  </si>
  <si>
    <t xml:space="preserve"> @RonEReynolds</t>
  </si>
  <si>
    <t>COH $15,304  · In $74,295  · Out $61,273</t>
  </si>
  <si>
    <t>Attorney; civil rights activist; former president, National Bar Association</t>
  </si>
  <si>
    <t>Gates</t>
  </si>
  <si>
    <t xml:space="preserve"> @gatesfortexas</t>
  </si>
  <si>
    <t>COH $339,524  · In $845,617  · Out $662,981</t>
  </si>
  <si>
    <t>Real estate investor; owns large multi-family housing business</t>
  </si>
  <si>
    <t>Barry</t>
  </si>
  <si>
    <t>@JeffBarryforTX</t>
  </si>
  <si>
    <t>COH $2,115  · In $8,947  · Out $7,214</t>
  </si>
  <si>
    <t>Businessman (oil &amp; gas services)</t>
  </si>
  <si>
    <t>Louderback</t>
  </si>
  <si>
    <t>@LouderbackAj</t>
  </si>
  <si>
    <t>COH $14,873  · In $45,201  · Out $28,672</t>
  </si>
  <si>
    <t>Retired Navy officer; former Jackson County sheriff</t>
  </si>
  <si>
    <t>Guillen</t>
  </si>
  <si>
    <t xml:space="preserve"> @RyanGuillen</t>
  </si>
  <si>
    <t>COH $142,587  · In $384,520  · Out $276,941</t>
  </si>
  <si>
    <t>Educator and rancher; former teacher/coach</t>
  </si>
  <si>
    <t>Hunter</t>
  </si>
  <si>
    <t>@toddahunter</t>
  </si>
  <si>
    <t>COH $498,715  · In $1,127,544  · Out $885,339</t>
  </si>
  <si>
    <t>Attorney (Corpus Christi)</t>
  </si>
  <si>
    <t>Pierson</t>
  </si>
  <si>
    <t xml:space="preserve"> @katrinapierson</t>
  </si>
  <si>
    <t>COH $37,491  · In $152,801  · Out $118,425</t>
  </si>
  <si>
    <t>Political consultant; former Trump campaign spokesperson</t>
  </si>
  <si>
    <t>Villalobos</t>
  </si>
  <si>
    <t xml:space="preserve"> @DeniseForTXHD34</t>
  </si>
  <si>
    <t>COH $6,283  · In $22,197  · Out $18,932</t>
  </si>
  <si>
    <t>Attorney; Nueces County prosecutor</t>
  </si>
  <si>
    <t>Longoria</t>
  </si>
  <si>
    <t>@RepLongoria</t>
  </si>
  <si>
    <t>COH $93,424  · In $241,399  · Out $188,913</t>
  </si>
  <si>
    <t>Attorney (Mission); former school board trustee</t>
  </si>
  <si>
    <t>@sergiomunozjrTX</t>
  </si>
  <si>
    <t>COH $87,129  · In $192,841  · Out $163,552</t>
  </si>
  <si>
    <t>Attorney; family law practice in Hidalgo Co.</t>
  </si>
  <si>
    <t>J Lopez</t>
  </si>
  <si>
    <t xml:space="preserve"> @JanieLopezForTX</t>
  </si>
  <si>
    <t>COH $51,662  · In $165,734  · Out $142,587</t>
  </si>
  <si>
    <t>School board trustee (San Benito ISD); small-business owner</t>
  </si>
  <si>
    <t>Gamez</t>
  </si>
  <si>
    <t>@RepErinEGamez</t>
  </si>
  <si>
    <t>COH $26,484  · In $83,926  · Out $72,433</t>
  </si>
  <si>
    <t>Attorney (Brownsville); former prosecutor</t>
  </si>
  <si>
    <t>Martinez</t>
  </si>
  <si>
    <t>@andoconmando39</t>
  </si>
  <si>
    <t>COH $65,284  · In $148,219  · Out $122,093</t>
  </si>
  <si>
    <t>Firefighter / paramedic</t>
  </si>
  <si>
    <t>Canales</t>
  </si>
  <si>
    <t>@TerryCanales40</t>
  </si>
  <si>
    <t>COH $134,522  · In $276,483  · Out $229,741</t>
  </si>
  <si>
    <t>Attorney; transportation and criminal defense</t>
  </si>
  <si>
    <t xml:space="preserve">Retiring </t>
  </si>
  <si>
    <t>Raymond</t>
  </si>
  <si>
    <t>@RepRaymondTX</t>
  </si>
  <si>
    <t>COH $81,509  · In $211,942  · Out $176,391</t>
  </si>
  <si>
    <t>Attorney</t>
  </si>
  <si>
    <t>Lozano</t>
  </si>
  <si>
    <t xml:space="preserve"> @texasreplozano</t>
  </si>
  <si>
    <t>COH $152,331  · In $343,211  · Out $285,905</t>
  </si>
  <si>
    <t>Restaurant franchise owner (Wingstop/Subway)</t>
  </si>
  <si>
    <t>Schoolcraft</t>
  </si>
  <si>
    <t>@Schoolcraft4TX</t>
  </si>
  <si>
    <t>COH $48,912  · In $109,334  · Out $87,142</t>
  </si>
  <si>
    <t>Attorney; previously served in the House (1980s-90s)</t>
  </si>
  <si>
    <t>Centrist Democrat, retired Army, economist, and college professor. emphasizing unity and community leadership.</t>
  </si>
  <si>
    <t>Zwiener</t>
  </si>
  <si>
    <t>@ErinForYall</t>
  </si>
  <si>
    <t>COH $172,229  · In $349,558  · Out $288,492</t>
  </si>
  <si>
    <t>Author; environmental advocate; community organizer</t>
  </si>
  <si>
    <t>Cole</t>
  </si>
  <si>
    <t>@SherylCole1</t>
  </si>
  <si>
    <t>COH $201,395  · In $426,911  · Out $339,514</t>
  </si>
  <si>
    <t>Attorney; former Austin City Council member</t>
  </si>
  <si>
    <t>Announced Lt. Governor run</t>
  </si>
  <si>
    <t>Pooja Sethi</t>
  </si>
  <si>
    <t>Declared candidate for HD 47 (open seat)</t>
  </si>
  <si>
    <t>Howard</t>
  </si>
  <si>
    <t>@DonnaHowardTX</t>
  </si>
  <si>
    <t>COH $238,449  · In $497,228  · Out $412,889</t>
  </si>
  <si>
    <t>Registered nurse; health policy advocate</t>
  </si>
  <si>
    <t>G</t>
  </si>
  <si>
    <t>Government junior at UT Austin, aiming to be first Gen Z and UT student elected. Focuses on ending mass incarceration and protecting protesters' rights.</t>
  </si>
  <si>
    <t>Announced US Senate Run</t>
  </si>
  <si>
    <t>Samantha Lopez-Resendez</t>
  </si>
  <si>
    <t>Chief of Staff to Rep. Donna Howard; former bilingual educator; first-generation college graduate</t>
  </si>
  <si>
    <t>Kate Lincoln-Goldfinch</t>
  </si>
  <si>
    <t>No data available</t>
  </si>
  <si>
    <t>Immigration attorney; bilingual (English/Spanish); focuses on public education, reproductive rights, immigrant rights. Progressive running in safely Democratic open seat.</t>
  </si>
  <si>
    <t>Announced September 7, 2025</t>
  </si>
  <si>
    <t>Jeremy Hendricks</t>
  </si>
  <si>
    <t>Labor leader and organizer; first-time candidate; focuses on better schools, higher wages, affordable childcare, and working families. Backed by U.S. Rep. Lloyd Doggett.</t>
  </si>
  <si>
    <t>Announced September 19, 2025</t>
  </si>
  <si>
    <t>Flores</t>
  </si>
  <si>
    <t>@lulufortexas</t>
  </si>
  <si>
    <t>COH $18,412  · In $54,227  · Out $36,981</t>
  </si>
  <si>
    <t>Attorney; civic activist; past president of the Mexican American Bar Association of Texas</t>
  </si>
  <si>
    <t>@carolinefortx</t>
  </si>
  <si>
    <t>COH $81,342  · In $192,417  · Out $154,928</t>
  </si>
  <si>
    <t>Communications director for Texas Values; conservative activist</t>
  </si>
  <si>
    <t>Virdell</t>
  </si>
  <si>
    <t>COH $64,892  · In $210,334  · Out $147,118</t>
  </si>
  <si>
    <t>Small-business owner; U.S. Air Force veteran</t>
  </si>
  <si>
    <t>Buckley</t>
  </si>
  <si>
    <t xml:space="preserve"> @BradBuckleyDVM</t>
  </si>
  <si>
    <t>COH $142,563  · In $328,511  · Out $249,739</t>
  </si>
  <si>
    <t>Veterinarian (Killeen)</t>
  </si>
  <si>
    <t>Hickland</t>
  </si>
  <si>
    <t>COH $22,761  · In $71,903  · Out $49,227</t>
  </si>
  <si>
    <t>Businesswoman; former Temple ISD school board member</t>
  </si>
  <si>
    <t>Curry</t>
  </si>
  <si>
    <t>COH $15,029  · In $48,556  · Out $32,447</t>
  </si>
  <si>
    <t>Banking executive (Waco); sworn in via special election 2024</t>
  </si>
  <si>
    <t>Hayes</t>
  </si>
  <si>
    <t xml:space="preserve"> @RepRichardHayes</t>
  </si>
  <si>
    <t>COH $88,712  · In $207,388  · Out $164,975</t>
  </si>
  <si>
    <t>Attorney; Denton County Republican chair</t>
  </si>
  <si>
    <t>Kerwin</t>
  </si>
  <si>
    <t xml:space="preserve"> @HelenKerwin4TX</t>
  </si>
  <si>
    <t>COH $12,444  · In $39,775  · Out $26,991</t>
  </si>
  <si>
    <t>Businesswoman; educator background</t>
  </si>
  <si>
    <t>Slawson</t>
  </si>
  <si>
    <t xml:space="preserve"> @ShelbySlawson</t>
  </si>
  <si>
    <t>COH $74,285  · In $176,399  · Out $139,203</t>
  </si>
  <si>
    <t>Attorney; small-business owner</t>
  </si>
  <si>
    <t>U.S. Coast Guard veteran, cancer survivor; Blue Dog Democrat; proud Texan raised in a faith-based household; lifelong public servant focused on Christian principles (e.g., Matthew 25:40). Served in border security and disaster response via Texas Air National Guard. Platform: Pro-Life with support for NICUs/adoption/education; lower healthcare costs via group insurance/hazard pay; expand Medicaid/Medicare responsibly; strong on crime with gun safety reforms and inmate vocational training.</t>
  </si>
  <si>
    <t>Olcott</t>
  </si>
  <si>
    <t>COH $31,558  · In $97,204  · Out $61,839</t>
  </si>
  <si>
    <t>Energy executive; conservative activist</t>
  </si>
  <si>
    <t>In: $78,169 / Out: $29,785 / COH: $48,384</t>
  </si>
  <si>
    <t>First-time candidate; emphasis on education &amp; local infrastructure</t>
  </si>
  <si>
    <t>COH $19,614  · In $63,028  · Out $41,115</t>
  </si>
  <si>
    <t>Businesswoman (insurance/finance); grassroots activist</t>
  </si>
  <si>
    <t>Luther</t>
  </si>
  <si>
    <t>COH $27,841  · In $89,432  · Out $59,117</t>
  </si>
  <si>
    <t>Salon owner; became activist during COVID shutdowns</t>
  </si>
  <si>
    <t>Bumgarner</t>
  </si>
  <si>
    <t>COH $91,272  · In $218,655  · Out $176,423</t>
  </si>
  <si>
    <t>Business owner (manufacturing); former Flower Mound city council</t>
  </si>
  <si>
    <t>Hopper</t>
  </si>
  <si>
    <t>COH $14,921  · In $48,201  · Out $33,508</t>
  </si>
  <si>
    <t>Software engineer; conservative activist</t>
  </si>
  <si>
    <t>Little</t>
  </si>
  <si>
    <t>COH $24,378  · In $77,902  · Out $52,119</t>
  </si>
  <si>
    <t>Attorney, Paxton impeachment lawyer</t>
  </si>
  <si>
    <t>Shaheen</t>
  </si>
  <si>
    <t>@MattShaheen</t>
  </si>
  <si>
    <t>COH $145,217  · In $332,609  · Out $278,440</t>
  </si>
  <si>
    <t>Technology consultant; business background</t>
  </si>
  <si>
    <t>Leach</t>
  </si>
  <si>
    <t>@leachfortexas</t>
  </si>
  <si>
    <t>COH $172,654  · In $392,517  · Out $334,621</t>
  </si>
  <si>
    <t>Attorney (Plano); litigator</t>
  </si>
  <si>
    <t>Announced HD 67 GOP bid.</t>
  </si>
  <si>
    <t>Burden</t>
  </si>
  <si>
    <t xml:space="preserve"> @Burden4TX</t>
  </si>
  <si>
    <t>Announced August 2025; endorsed by Pastor Troy B. Jackson (New Beginnings Church)</t>
  </si>
  <si>
    <t>Spiller</t>
  </si>
  <si>
    <t xml:space="preserve"> @davidspillertx</t>
  </si>
  <si>
    <t>COH $67,394  · In $158,327  · Out $128,599</t>
  </si>
  <si>
    <t>Attorney (Jacksboro)</t>
  </si>
  <si>
    <t>Frank</t>
  </si>
  <si>
    <t xml:space="preserve"> @RepJamesFrank</t>
  </si>
  <si>
    <t>COH $95,204  · In $217,406  · Out $176,954</t>
  </si>
  <si>
    <t>Business owner (insurance company, Wichita Falls)</t>
  </si>
  <si>
    <t>Plesa</t>
  </si>
  <si>
    <t xml:space="preserve"> @plesafortexas</t>
  </si>
  <si>
    <t>COH $61,478  · In $144,215  · Out $112,927</t>
  </si>
  <si>
    <t>Nonprofit professional; daughter of Romanian immigrants</t>
  </si>
  <si>
    <t>Christian conservative</t>
  </si>
  <si>
    <t>Liz Case</t>
  </si>
  <si>
    <t>Abilene community leader</t>
  </si>
  <si>
    <t>Jay Hardaway</t>
  </si>
  <si>
    <t>Former Abilene City Council member and Arrington/Lambert aide; investment advisor. Focuses on property tax relief, border security, education choice, and rural economic growth.</t>
  </si>
  <si>
    <t>U.S. Rep. Jodey Arrington; Rep. Brooks Landgraf.</t>
  </si>
  <si>
    <t>Blaise Regan</t>
  </si>
  <si>
    <t>Withdrawn</t>
  </si>
  <si>
    <t>Withdrawn from HD71 GOP primary on September 22, 2025, due to family health concerns (wife's illness). Previously announced August 21, 2025, as attorney and city councilman.</t>
  </si>
  <si>
    <t>Joshua Ohlemacher</t>
  </si>
  <si>
    <t>Abilene resident; small business background</t>
  </si>
  <si>
    <t>Darby</t>
  </si>
  <si>
    <t>@DrewDarbyTX</t>
  </si>
  <si>
    <t>COH $110,391  · In $254,726  · Out $202,813</t>
  </si>
  <si>
    <t>Attorney, rancher; business owner in San Angelo</t>
  </si>
  <si>
    <t>Isaac</t>
  </si>
  <si>
    <t xml:space="preserve"> @CarrieIsaac</t>
  </si>
  <si>
    <t>COH $128,904  · In $297,420  · Out $249,673</t>
  </si>
  <si>
    <t>Nonprofit director; small-business background</t>
  </si>
  <si>
    <t>Morales</t>
  </si>
  <si>
    <t xml:space="preserve"> @moralesfortexas</t>
  </si>
  <si>
    <t>COH $52,311  · In $118,724  · Out $96,221</t>
  </si>
  <si>
    <t>Attorney; Eagle Pass business community</t>
  </si>
  <si>
    <t>Attorney; focuses on border security, education, economic growth (District 74 covers 700 miles of border).</t>
  </si>
  <si>
    <t>@RepMaryGonzalez</t>
  </si>
  <si>
    <t>COH $45,872  · In $106,308  · Out $84,772</t>
  </si>
  <si>
    <t>Educator; Ph.D. in curriculum &amp; instruction, higher ed administrator</t>
  </si>
  <si>
    <t>Lalani</t>
  </si>
  <si>
    <t xml:space="preserve"> @DoctorLalani</t>
  </si>
  <si>
    <t>COH $38,417  · In $89,203  · Out $71,662</t>
  </si>
  <si>
    <t>Physician; community activist</t>
  </si>
  <si>
    <t>V Perez</t>
  </si>
  <si>
    <t xml:space="preserve"> @_vincentperez_</t>
  </si>
  <si>
    <t>COH $21,994  · In $63,518  · Out $42,881</t>
  </si>
  <si>
    <t>Attorney; former county commissioner</t>
  </si>
  <si>
    <t xml:space="preserve"> @moodyforelpaso</t>
  </si>
  <si>
    <t>COH $71,209  · In $172,418  · Out $139,227</t>
  </si>
  <si>
    <t>Attorney; former Speaker Pro Tempore</t>
  </si>
  <si>
    <t>Ordaz</t>
  </si>
  <si>
    <t>@claudiaordaz</t>
  </si>
  <si>
    <t>COH $43,802  · In $98,556  · Out $79,411</t>
  </si>
  <si>
    <t>Former El Paso City Council member</t>
  </si>
  <si>
    <t>McLaughlin</t>
  </si>
  <si>
    <t>COH $29,154  · In $91,206  · Out $62,447</t>
  </si>
  <si>
    <t>Former mayor of Uvalde</t>
  </si>
  <si>
    <t>Landgraf</t>
  </si>
  <si>
    <t>@BrooksLandgraf</t>
  </si>
  <si>
    <t>COH $128,772  · In $293,510  · Out $241,904</t>
  </si>
  <si>
    <t>Attorney; rancher</t>
  </si>
  <si>
    <t xml:space="preserve"> @TomCraddick2</t>
  </si>
  <si>
    <t>COH $175,391  · In $382,614  · Out $309,721</t>
  </si>
  <si>
    <t>Oil &amp; gas businessman; longest-serving member</t>
  </si>
  <si>
    <t>@Burrows4TX</t>
  </si>
  <si>
    <t>COH $214,563  · In $482,918  · Out $392,747</t>
  </si>
  <si>
    <t>Attorney; GOP leader</t>
  </si>
  <si>
    <t>Tepper</t>
  </si>
  <si>
    <t xml:space="preserve"> @CarlTepper</t>
  </si>
  <si>
    <t>COH $97,315  · In $224,019  · Out $179,627</t>
  </si>
  <si>
    <t>Businessman; radio host</t>
  </si>
  <si>
    <t>Kitzman</t>
  </si>
  <si>
    <t>@StanKitzmanTX</t>
  </si>
  <si>
    <t>COH $72,604  · In $168,532  · Out $136,891</t>
  </si>
  <si>
    <t>Former Waller County commissioner</t>
  </si>
  <si>
    <t>Dennis Geesaman</t>
  </si>
  <si>
    <t>Geesaman</t>
  </si>
  <si>
    <t>COH $14,728  · In $47,219  · Out $32,551</t>
  </si>
  <si>
    <t>Former mayor &amp; city councilman of Flatonia; interim city manager; Lions Club honoree</t>
  </si>
  <si>
    <t>Alexandra Schilling</t>
  </si>
  <si>
    <t xml:space="preserve">Mom and former RPT Vice Chair candidate;  Emphasizes conservative reform, water policy, and anti-lobbyist stance. </t>
  </si>
  <si>
    <t>Attorney; senior legislator</t>
  </si>
  <si>
    <t>Fairly</t>
  </si>
  <si>
    <t>COH $19,432  · In $61,204  · Out $42,377</t>
  </si>
  <si>
    <t>Attorney; businesswoman</t>
  </si>
  <si>
    <t>King</t>
  </si>
  <si>
    <t xml:space="preserve"> @KingForTexas</t>
  </si>
  <si>
    <t>COH $91,824  · In $210,445  · Out $169,377</t>
  </si>
  <si>
    <t>Rancher; businessman</t>
  </si>
  <si>
    <t>Noble</t>
  </si>
  <si>
    <t xml:space="preserve"> @CandyNobleHD89</t>
  </si>
  <si>
    <t>COH $84,612  · In $194,108  · Out $154,732</t>
  </si>
  <si>
    <t>Businesswoman; conservative activist</t>
  </si>
  <si>
    <t>Romero</t>
  </si>
  <si>
    <t>@RamonRomeroJr</t>
  </si>
  <si>
    <t>COH $51,297  · In $118,776  · Out $95,432</t>
  </si>
  <si>
    <t>Construction company owner</t>
  </si>
  <si>
    <t>Lowe</t>
  </si>
  <si>
    <t>COH $12,981  · In $41,563  · Out $28,399</t>
  </si>
  <si>
    <t>U.S. Army veteran; small business owner; grassroots conservative activist</t>
  </si>
  <si>
    <t>Bhojani</t>
  </si>
  <si>
    <t xml:space="preserve"> @SalmanBhojaniTX</t>
  </si>
  <si>
    <t>COH $48,617  · In $110,334  · Out $87,119</t>
  </si>
  <si>
    <t>Attorney; small law practice owner; former Euless City Council member</t>
  </si>
  <si>
    <t>Schatzline</t>
  </si>
  <si>
    <t>@NateSchatzline</t>
  </si>
  <si>
    <t>COH $75,412  · In $173,091  · Out $139,205</t>
  </si>
  <si>
    <t>Nonprofit director (youth); pastor; conservative activist</t>
  </si>
  <si>
    <t>Susan Valliant</t>
  </si>
  <si>
    <t>COH $8,563  · In $26,914  · Out $18,552</t>
  </si>
  <si>
    <t>RN; constitutional conservative; long-term Arlington resident; election integrity leader; SREC SD10 Committeewoman</t>
  </si>
  <si>
    <t>Announced HD 94 GOP bid.</t>
  </si>
  <si>
    <t>Cheryl Bean</t>
  </si>
  <si>
    <t>Bean</t>
  </si>
  <si>
    <t xml:space="preserve"> @CherylBeanTX</t>
  </si>
  <si>
    <t>Arlington conservative activist; candidate for HD-94</t>
  </si>
  <si>
    <t>Jackie Schlegel</t>
  </si>
  <si>
    <t>Schlegel</t>
  </si>
  <si>
    <t xml:space="preserve"> @JackieForTX</t>
  </si>
  <si>
    <t>Republican activist, founder of Texans for Vaccine Choice</t>
  </si>
  <si>
    <t>Collier</t>
  </si>
  <si>
    <t xml:space="preserve"> @NicoleCollier95</t>
  </si>
  <si>
    <t>COH $56,714  · In $128,054  · Out $103,226</t>
  </si>
  <si>
    <t xml:space="preserve">Attorney; community advocate; </t>
  </si>
  <si>
    <t>@DavidCookTX</t>
  </si>
  <si>
    <t>COH $92,536  · In $209,118  · Out $168,429</t>
  </si>
  <si>
    <t>Attorney; former Mansfield mayor</t>
  </si>
  <si>
    <t>McQueeney</t>
  </si>
  <si>
    <t xml:space="preserve"> @JohnMcQueeneyTX</t>
  </si>
  <si>
    <t>COH $22,004  · In $69,712  · Out $47,093</t>
  </si>
  <si>
    <t>Businessman; community leader</t>
  </si>
  <si>
    <t>Armin Mizani</t>
  </si>
  <si>
    <t>Mizani</t>
  </si>
  <si>
    <t>COH $35,911  · In $117,305  · Out $82,744</t>
  </si>
  <si>
    <t>Mayor of Keller; attorney; endorsed by Rep. Mitch Little</t>
  </si>
  <si>
    <t>Alan Thigpen</t>
  </si>
  <si>
    <t>Local businessman</t>
  </si>
  <si>
    <t>Michael Swearingen</t>
  </si>
  <si>
    <t>Community leader</t>
  </si>
  <si>
    <t>Fred Tate</t>
  </si>
  <si>
    <t>Conservative activist</t>
  </si>
  <si>
    <t>Geren</t>
  </si>
  <si>
    <t>@CharlieGeren</t>
  </si>
  <si>
    <t>COH $228,476  · In $514,732  · Out $414,298</t>
  </si>
  <si>
    <t>Rancher; businessman; senior legislator</t>
  </si>
  <si>
    <t>V Jones</t>
  </si>
  <si>
    <t>@VentonJonesTX</t>
  </si>
  <si>
    <t>COH $74,839  · In $169,334  · Out $135,872</t>
  </si>
  <si>
    <t>Public health advocate; nonprofit leader</t>
  </si>
  <si>
    <t>Turner</t>
  </si>
  <si>
    <t>@ChrisGTurner</t>
  </si>
  <si>
    <t>COH $84,529  · In $191,482  · Out $152,337</t>
  </si>
  <si>
    <t>Attorney; communications consultant</t>
  </si>
  <si>
    <t>Ramos</t>
  </si>
  <si>
    <t>@Ramos4Texas</t>
  </si>
  <si>
    <t>COH $12,714  · In $43,982  · Out $31,219</t>
  </si>
  <si>
    <t>Anchia</t>
  </si>
  <si>
    <t>@RafaelAnchia</t>
  </si>
  <si>
    <t>COH $89,217  · In $202,341  · Out $161,004</t>
  </si>
  <si>
    <t>Attorney; investment banker</t>
  </si>
  <si>
    <t>J Gonzalez</t>
  </si>
  <si>
    <t xml:space="preserve"> @jessicafortexas</t>
  </si>
  <si>
    <t>COH $71,954  · In $165,287  · Out $128,912</t>
  </si>
  <si>
    <t>Attorney; civil rights advocate</t>
  </si>
  <si>
    <t>Meza</t>
  </si>
  <si>
    <t xml:space="preserve"> @TerryforTexas</t>
  </si>
  <si>
    <t>COH $37,201  · In $92,774  · Out $71,554</t>
  </si>
  <si>
    <t>Attorney; educator &amp; community activist</t>
  </si>
  <si>
    <t>Patterson</t>
  </si>
  <si>
    <t>@JaredLPatterson</t>
  </si>
  <si>
    <t>COH $126,482  · In $287,194  · Out $231,857</t>
  </si>
  <si>
    <t>IT services businessman; former Frisco ISD trustee</t>
  </si>
  <si>
    <t>Retired USAF Lt. Col., J6 political prisoner, Trump supporter. conservative priorities.</t>
  </si>
  <si>
    <t>L Garcia</t>
  </si>
  <si>
    <t>COH $9,284  · In $28,114  · Out $19,551</t>
  </si>
  <si>
    <t>Educator; community advocate</t>
  </si>
  <si>
    <t>Meyer</t>
  </si>
  <si>
    <t>@MorganMeyerTX</t>
  </si>
  <si>
    <t>COH $194,326  · In $431,275  · Out $356,892</t>
  </si>
  <si>
    <t>Attorney; businessman</t>
  </si>
  <si>
    <t>Dallas businessman</t>
  </si>
  <si>
    <t>Announced HD 108 GOP bid.</t>
  </si>
  <si>
    <t>Sanjay Narayan</t>
  </si>
  <si>
    <t>Dallas attorney; appointed by Gov. Abbott to Texas Radiation Advisory Board (2019); member of Federalist Society; active in local GOP; conservative nonprofit board member opposing DEI mandates</t>
  </si>
  <si>
    <t>COH $14,209  · In $41,992  · Out $28,337</t>
  </si>
  <si>
    <t>Rose</t>
  </si>
  <si>
    <t xml:space="preserve"> @ReptoniroseTX</t>
  </si>
  <si>
    <t>COH $66,482  · In $148,725  · Out $119,554</t>
  </si>
  <si>
    <t>Mental health professional; small business owner</t>
  </si>
  <si>
    <t xml:space="preserve">COH: $527,000/ In: $253,000 / Out: $48,000 </t>
  </si>
  <si>
    <t>Businesswoman</t>
  </si>
  <si>
    <t>Button</t>
  </si>
  <si>
    <t>@AngieChenButton</t>
  </si>
  <si>
    <t>COH $221,402  · In $496,827  · Out $403,611</t>
  </si>
  <si>
    <t>Accountant; professor</t>
  </si>
  <si>
    <t>Zach Herbert</t>
  </si>
  <si>
    <t>Raised over $10k in first 24 hours</t>
  </si>
  <si>
    <t>Husband, father, Marine Corps veteran, and personal injury trial lawyer (Herbert Law Group); emphasizes community engagement and mental health in law enforcement. Running in general election against Republican incumbent.</t>
  </si>
  <si>
    <t>Announced September 2025 (campaign kickoff September 16, 2025)</t>
  </si>
  <si>
    <t>Bowers</t>
  </si>
  <si>
    <t xml:space="preserve"> @BowersForTexas</t>
  </si>
  <si>
    <t>COH $58,119  · In $138,432  · Out $111,295</t>
  </si>
  <si>
    <t>Educator; nonprofit leader</t>
  </si>
  <si>
    <t>Bryant</t>
  </si>
  <si>
    <t>COH $92,708  · In $216,441  · Out $173,229</t>
  </si>
  <si>
    <t>Attorney; former U.S. Congressman</t>
  </si>
  <si>
    <t>C Hernandez</t>
  </si>
  <si>
    <t>COH $17,482  · In $53,210  · Out $37,991</t>
  </si>
  <si>
    <t>Attorney; community advocate</t>
  </si>
  <si>
    <t>Fischer</t>
  </si>
  <si>
    <t>@TMFtx</t>
  </si>
  <si>
    <t>COH $187,319  · In $428,905  · Out $351,112</t>
  </si>
  <si>
    <t>Cortez</t>
  </si>
  <si>
    <t xml:space="preserve"> @CortezPhilip</t>
  </si>
  <si>
    <t>COH $78,299  · In $182,761  · Out $145,933</t>
  </si>
  <si>
    <t>Consultant; Air Force reservist</t>
  </si>
  <si>
    <t>Running for US HouseTX 35</t>
  </si>
  <si>
    <t xml:space="preserve">Former Democratic Representative for HD 118 (2019-2021); resigned in 2021 after voting for permitless carry and censure by Bexar County Democratic Party; switched to Republican for 2026 run; teaches public administration at San Antonio College; CTA filed </t>
  </si>
  <si>
    <t>Announced September 30, 2025</t>
  </si>
  <si>
    <t>Community organizer and progressive activist from San Antonio; campaign focuses on healthcare, education, and economic justice</t>
  </si>
  <si>
    <t>Campos</t>
  </si>
  <si>
    <t xml:space="preserve"> @votelizcampos</t>
  </si>
  <si>
    <t>COH $54,827  · In $126,441  · Out $98,773</t>
  </si>
  <si>
    <t>Small business owner; community advocate</t>
  </si>
  <si>
    <t>Gervin</t>
  </si>
  <si>
    <t>COH $41,206  · In $98,234  · Out $76,515</t>
  </si>
  <si>
    <t>Educator; charter school founder</t>
  </si>
  <si>
    <t>LaHood</t>
  </si>
  <si>
    <t>COH $72,559  · In $189,331  · Out $141,276</t>
  </si>
  <si>
    <t>Attorney; former prosecutor</t>
  </si>
  <si>
    <t>COH $28,471  · In $74,923  · Out $59,118</t>
  </si>
  <si>
    <t>Former San Antonio City Councilman; retired oil &amp; gas executive</t>
  </si>
  <si>
    <t>Dorazio</t>
  </si>
  <si>
    <t xml:space="preserve"> @DorazioforTexas</t>
  </si>
  <si>
    <t>COH $49,883  · In $121,742  · Out $92,118</t>
  </si>
  <si>
    <t>Businessman; contractor</t>
  </si>
  <si>
    <t>Bernal</t>
  </si>
  <si>
    <t>@DiegoBernalTX</t>
  </si>
  <si>
    <t>COH $98,614  · In $224,331  · Out $181,905</t>
  </si>
  <si>
    <t>Attorney; former city council member</t>
  </si>
  <si>
    <t>J Garcia</t>
  </si>
  <si>
    <t xml:space="preserve"> @JoseyforHD124</t>
  </si>
  <si>
    <t>COH $32,004  · In $87,219  · Out $64,882</t>
  </si>
  <si>
    <t>U.S. Air Force veteran; nonprofit leader</t>
  </si>
  <si>
    <t>Donovon Rodriguez</t>
  </si>
  <si>
    <t>Former chief of staff to Rep. Ray Lopez</t>
  </si>
  <si>
    <t>Adrian Reyna</t>
  </si>
  <si>
    <t>Vice President of San Antonio teachers union</t>
  </si>
  <si>
    <t>Jonathon "Chase" Taylor</t>
  </si>
  <si>
    <t>San Antonio activist</t>
  </si>
  <si>
    <t>Stefanie Bord</t>
  </si>
  <si>
    <t>Elizabeth Lotterhos</t>
  </si>
  <si>
    <t>Community volunteer</t>
  </si>
  <si>
    <t>Cunningham</t>
  </si>
  <si>
    <t xml:space="preserve"> @CharlesTX127</t>
  </si>
  <si>
    <t>COH $71,539  · In $169,328  · Out $132,204</t>
  </si>
  <si>
    <t>Former Humble ISD trustee</t>
  </si>
  <si>
    <t>M Williams</t>
  </si>
  <si>
    <t>COH $8,214  · In $26,971  · Out $18,552</t>
  </si>
  <si>
    <t>President, Houston Education Association; former HISD teacher</t>
  </si>
  <si>
    <t>Mason Peres</t>
  </si>
  <si>
    <t>Desiree Klaus</t>
  </si>
  <si>
    <t>Small business owner</t>
  </si>
  <si>
    <t>Thomas Butler</t>
  </si>
  <si>
    <t>Engineer</t>
  </si>
  <si>
    <t>Bob Mitchell</t>
  </si>
  <si>
    <t>Mitchell</t>
  </si>
  <si>
    <t>COH $14,882  · In $48,220  · Out $33,614</t>
  </si>
  <si>
    <t>Former Exec. Dir. Bay Area Houston Economic Partnership; Gulf Coast Protection District Board</t>
  </si>
  <si>
    <t>Announced HD 129 GOP bid.</t>
  </si>
  <si>
    <t>Scott Bowen</t>
  </si>
  <si>
    <t>Bowen</t>
  </si>
  <si>
    <t xml:space="preserve"> @sbwnhtx</t>
  </si>
  <si>
    <t>Harris County attorney and GOP activist</t>
  </si>
  <si>
    <t>Oliverson</t>
  </si>
  <si>
    <t>@TomOliverson</t>
  </si>
  <si>
    <t>COH $122,314  · In $287,915  · Out $232,441</t>
  </si>
  <si>
    <t>Physician; anesthesiologist</t>
  </si>
  <si>
    <t xml:space="preserve">7th-generation Texan; Focuses on border security, education choice, tax relief, and anti-establishment reforms </t>
  </si>
  <si>
    <t>Lawrence Allen Jr.</t>
  </si>
  <si>
    <t>Schofield</t>
  </si>
  <si>
    <t xml:space="preserve"> @RepSchofield</t>
  </si>
  <si>
    <t>COH $81,275  · In $191,532  · Out $152,884</t>
  </si>
  <si>
    <t>Attorney; former policy advisor</t>
  </si>
  <si>
    <t>Director of Radiology; Focuses on public education, cannabis legalization, women's rights, ending gerrymandering, and local tax relief.</t>
  </si>
  <si>
    <t>DeAyala</t>
  </si>
  <si>
    <t xml:space="preserve"> @ManoForTexas</t>
  </si>
  <si>
    <t>COH $96,418  · In $218,337  · Out $175,284</t>
  </si>
  <si>
    <t>A Johnson</t>
  </si>
  <si>
    <t xml:space="preserve"> @VoteAnnJohnson</t>
  </si>
  <si>
    <t>COH $112,519  · In $254,213  · Out $202,715</t>
  </si>
  <si>
    <t>Attorney; victims' rights advocate</t>
  </si>
  <si>
    <t>Rosenthal</t>
  </si>
  <si>
    <t>@Jon_RosenthalTX</t>
  </si>
  <si>
    <t>COH $87,329  · In $202,441  · Out $161,772</t>
  </si>
  <si>
    <t>Mechanical engineer; progressive</t>
  </si>
  <si>
    <t>candidate for HD 135 (open seat)</t>
  </si>
  <si>
    <t>Odus Evbagharu</t>
  </si>
  <si>
    <t>Bucy</t>
  </si>
  <si>
    <t xml:space="preserve"> @BucyForTexas</t>
  </si>
  <si>
    <t>COH $102,514  · In $239,882  · Out $194,128</t>
  </si>
  <si>
    <t>Small business owner; disability rights advocate</t>
  </si>
  <si>
    <t>Wu</t>
  </si>
  <si>
    <t>@GeneforTexas</t>
  </si>
  <si>
    <t>COH $149,327  · In $342,115  · Out $283,204</t>
  </si>
  <si>
    <t>Attorney; advocate for immigrants' rights</t>
  </si>
  <si>
    <t>Hull</t>
  </si>
  <si>
    <t>@LaceyHullTX</t>
  </si>
  <si>
    <t>COH $74,819  · In $174,227  · Out $139,515</t>
  </si>
  <si>
    <t>Platform: lower costs, expand opportunities, oppose Abbott/Trump policies.</t>
  </si>
  <si>
    <t>C Johnson</t>
  </si>
  <si>
    <t>COH $27,312  · In $84,915  · Out $59,377</t>
  </si>
  <si>
    <t>Community organizer; first elected 2024</t>
  </si>
  <si>
    <t>Walle</t>
  </si>
  <si>
    <t xml:space="preserve"> @RepWalle</t>
  </si>
  <si>
    <t>COH $91,554  · In $215,309  · Out $174,662</t>
  </si>
  <si>
    <t>Thompson</t>
  </si>
  <si>
    <t xml:space="preserve"> @Senfronia4Texas</t>
  </si>
  <si>
    <t>COH $162,417  · In $371,882  · Out $294,733</t>
  </si>
  <si>
    <t>Attorney; longest-serving legislator</t>
  </si>
  <si>
    <t xml:space="preserve"> @RepHaroldDutton</t>
  </si>
  <si>
    <t>COH $84,213  · In $193,441  · Out $151,829</t>
  </si>
  <si>
    <t>Savant Moore</t>
  </si>
  <si>
    <t>James Joseph</t>
  </si>
  <si>
    <t>Father and minister;  Focuses on schools, equal rights, and lower costs for families.</t>
  </si>
  <si>
    <t>A Hernandez</t>
  </si>
  <si>
    <t xml:space="preserve"> @AnaHdzTx</t>
  </si>
  <si>
    <t>COH $72,982  · In $166,327  · Out $132,114</t>
  </si>
  <si>
    <t>M Perez</t>
  </si>
  <si>
    <t xml:space="preserve"> @repmaryann</t>
  </si>
  <si>
    <t>COH $55,209  · In $127,418  · Out $102,761</t>
  </si>
  <si>
    <t>Businesswoman; small business owner</t>
  </si>
  <si>
    <t xml:space="preserve"> @RepMorales145</t>
  </si>
  <si>
    <t>COH $69,431  · In $158,882  · Out $126,914</t>
  </si>
  <si>
    <t>Business owner; community leader</t>
  </si>
  <si>
    <t>Simmons</t>
  </si>
  <si>
    <t>COH $41,712  · In $98,214  · Out $75,663</t>
  </si>
  <si>
    <t>Labor organizer; community advocate</t>
  </si>
  <si>
    <t>J Jones</t>
  </si>
  <si>
    <t xml:space="preserve"> @jonesjolanda</t>
  </si>
  <si>
    <t>COH $83,516  · In $192,882  · Out $153,227</t>
  </si>
  <si>
    <t>Attorney; former Houston City Council member</t>
  </si>
  <si>
    <t>MoralesShaw</t>
  </si>
  <si>
    <t xml:space="preserve"> @reppennymshaw</t>
  </si>
  <si>
    <t>COH $94,128  · In $218,773  · Out $177,441</t>
  </si>
  <si>
    <t>Attorney; progressive organizer</t>
  </si>
  <si>
    <t>Vo</t>
  </si>
  <si>
    <t xml:space="preserve"> @HubertVo149</t>
  </si>
  <si>
    <t>COH $76,341  · In $179,554  · Out $141,228</t>
  </si>
  <si>
    <t>Businessman; owns apartment complexes</t>
  </si>
  <si>
    <t>Swanson</t>
  </si>
  <si>
    <t>@ValoreeSwanson</t>
  </si>
  <si>
    <t>COH $131,742  · In $309,118  · Out $247,664</t>
  </si>
  <si>
    <t>Realtor; conservative grassroots leader</t>
  </si>
  <si>
    <t>Liberty platform, announced Oct 2025</t>
  </si>
  <si>
    <t>Kristen Plaisance</t>
  </si>
  <si>
    <t>Policy director, platform on schools/childcare; no campaign site yet as of Oct 2025</t>
  </si>
  <si>
    <t>Eric Holguín</t>
  </si>
  <si>
    <t>Attorney, public safety/conservative platform; no campaign site as of Oct 2025</t>
  </si>
  <si>
    <t>Sergio J. Sanchez</t>
  </si>
  <si>
    <t>Jorge Borrego</t>
  </si>
  <si>
    <t>Matt Thorsen</t>
  </si>
  <si>
    <t xml:space="preserve">Collin County Precinct Chair; owner, Dallas Shutter Co.; grassroots, transparency, conservative platform; </t>
  </si>
  <si>
    <t>Chief of Staff, attorney, business owner; publicly announced intent if Hinojosa runs for Governor.</t>
  </si>
  <si>
    <t>Josh Reyna</t>
  </si>
  <si>
    <t>Announced Governor run</t>
  </si>
  <si>
    <t>Running for TX Governor</t>
  </si>
  <si>
    <t>Announced Oct 16, 2025</t>
  </si>
  <si>
    <t>Police officer, former McKinney Council, TX House Rep. 2023-25; Trump/Abbott end.; signage charge</t>
  </si>
  <si>
    <t>$250k COH last cycle; $2.1M total prev.</t>
  </si>
  <si>
    <t>Frederick Frazier</t>
  </si>
  <si>
    <t>Launch Oct 17, 2025, fiscal/local control platform, Canyon TX</t>
  </si>
  <si>
    <t>Texas Wake Up</t>
  </si>
  <si>
    <t>Jamie Haynes</t>
  </si>
  <si>
    <t>Community advocate and podcast host (â€œBecause It Mattersâ€); focuses on rural education and local issues</t>
  </si>
  <si>
    <t xml:space="preserve"> </t>
  </si>
  <si>
    <t>Sean Huffman</t>
  </si>
  <si>
    <t>Business owner and community leader; promotes unity and reform</t>
  </si>
  <si>
    <t>Keith Coleman</t>
  </si>
  <si>
    <t>Retired U.S. Army Lt. Col.; rancher and livestock owner; emphasizes constitutional and fiscal conservatism</t>
  </si>
  <si>
    <t>COH $8,000</t>
  </si>
  <si>
    <t>Dewey Collier</t>
  </si>
  <si>
    <t>Educator; background in social work and pre-law studies (Tyler JC)</t>
  </si>
  <si>
    <t>Fantasha Allen</t>
  </si>
  <si>
    <t>East Texas business owner and conservative activist; focuses on property-tax reform and rural values</t>
  </si>
  <si>
    <t>Melissa Beckett</t>
  </si>
  <si>
    <t>Journalist and media instructor; Democratic challenger in East Texas</t>
  </si>
  <si>
    <t>Jeff Chavez</t>
  </si>
  <si>
    <t>Former GOP county chair and SREC member; long-time conservative activist</t>
  </si>
  <si>
    <t>Dan Hunt</t>
  </si>
  <si>
    <t>Focuses on public education and rural broadband access; campaign verified</t>
  </si>
  <si>
    <t>Shelley Tatum</t>
  </si>
  <si>
    <t>Announced June 2025</t>
  </si>
  <si>
    <t>Announced candidacy June 2025; no campaign page located yet</t>
  </si>
  <si>
    <t>Rocky Thigpen</t>
  </si>
  <si>
    <t>CPA &amp; real-estate developer; former local school-board member (Ellis Co.)</t>
  </si>
  <si>
    <t>Matt Authier</t>
  </si>
  <si>
    <t>Former public-school principal; community advocate focused on education and local leadership</t>
  </si>
  <si>
    <t>Roxanne Lathan</t>
  </si>
  <si>
    <t>Community leader focused on education, housing, and voter-access reform</t>
  </si>
  <si>
    <t>Moniqua Scott</t>
  </si>
  <si>
    <t>4th-generation Christian Texan; candidate for HD 18</t>
  </si>
  <si>
    <t>Alan Mallard</t>
  </si>
  <si>
    <t>Community organizer from Port Arthur; focuses on public education and coastal recovery</t>
  </si>
  <si>
    <t>Jacqueline Hernandez</t>
  </si>
  <si>
    <t>Business owner and conservative activist from Galveston County</t>
  </si>
  <si>
    <t>Sean Foley</t>
  </si>
  <si>
    <t>Attorney and Fort Bend native emphasizing infrastructure and responsible growth</t>
  </si>
  <si>
    <t>Daniel Lee</t>
  </si>
  <si>
    <t>Educator and community leader from Fort Bend County; focuses on education reform and healthcare access</t>
  </si>
  <si>
    <t>Eliz Markowitz</t>
  </si>
  <si>
    <t>Community advocate from Wharton County; focuses on rural development and education opportunities</t>
  </si>
  <si>
    <t>Crystal Sedillo</t>
  </si>
  <si>
    <t>Community advocate and Wilson County Democratic leader; focuses on education access and rural infrastructure</t>
  </si>
  <si>
    <t>Jennifer "JJ" Dominguez</t>
  </si>
  <si>
    <t>Retired educator and small-business owner from South Texas</t>
  </si>
  <si>
    <t>Unverified</t>
  </si>
  <si>
    <t>Geri Kile</t>
  </si>
  <si>
    <t>Pastor and community leader from Rockwall County; promotes conservative family values and fiscal responsibility</t>
  </si>
  <si>
    <t>Kason Huddleston</t>
  </si>
  <si>
    <t>Business professional and GOP activist from Corpus Christi; advocates small-business growth and coastal resiliency</t>
  </si>
  <si>
    <t>Stephanie Guerrero Saenz</t>
  </si>
  <si>
    <t>Educator and civic volunteer from Harlingen; supports public-school funding and local economic growth</t>
  </si>
  <si>
    <t>Oziel "Ozzie" Ochoa Jr.</t>
  </si>
  <si>
    <t>Businesswoman and Harlingen community advocate; focuses on border security, education reform, and economic opportunity</t>
  </si>
  <si>
    <t>Kristin Luckey</t>
  </si>
  <si>
    <t>Educator and veteran-support advocate from Hidalgo County</t>
  </si>
  <si>
    <t>Vangela Churchill</t>
  </si>
  <si>
    <t>Businessman and GOP activist from Hidalgo County; advocates lower taxes and pro-life policy</t>
  </si>
  <si>
    <t>Nehemias Gomez</t>
  </si>
  <si>
    <t>Small-business owner and faith-based conservative from Hidalgo County; focuses on parental rights and border security</t>
  </si>
  <si>
    <t>Celeste Cabrera-Huff</t>
  </si>
  <si>
    <t>Retired engineer and Republican volunteer from Mission</t>
  </si>
  <si>
    <t>Gary Groves</t>
  </si>
  <si>
    <t>Local businessman and nonprofit supporter from the Rio Grande Valley</t>
  </si>
  <si>
    <t>Julio Salinas</t>
  </si>
  <si>
    <t>Business professional and civic volunteer from Hidalgo County</t>
  </si>
  <si>
    <t>Seby Haddad</t>
  </si>
  <si>
    <t>Attorney and community advocate based in McAllen</t>
  </si>
  <si>
    <t>John Villareal Rigney</t>
  </si>
  <si>
    <t>Educator and faith-based community leader from Laredo</t>
  </si>
  <si>
    <t>Teresa Johnson-Hernandez</t>
  </si>
  <si>
    <t>Physician and small-business owner; longtime resident of Webb County</t>
  </si>
  <si>
    <t>Dr. Liza Pena</t>
  </si>
  <si>
    <t>Businessman and GOP precinct chair from Hays County</t>
  </si>
  <si>
    <t>Mike Zananiri</t>
  </si>
  <si>
    <t>Small-business owner and local Republican activist from Hays County</t>
  </si>
  <si>
    <t>Joseph Heft</t>
  </si>
  <si>
    <t>Former teacher and labor leader from Austin</t>
  </si>
  <si>
    <t>Montserrat Garibay</t>
  </si>
  <si>
    <t>Attorney and community organizer from Austin</t>
  </si>
  <si>
    <t>Steven Rivas</t>
  </si>
  <si>
    <t>Former Austin City Council member; longtime education and environmental advocate</t>
  </si>
  <si>
    <t>Kathie Tovo</t>
  </si>
  <si>
    <t>Software engineer and community advocate from Austin; focuses on affordable housing and innovation policy</t>
  </si>
  <si>
    <t>Partial filings found</t>
  </si>
  <si>
    <t>Daniel Wang</t>
  </si>
  <si>
    <t>Small-business owner and community activist from Round Rock</t>
  </si>
  <si>
    <t>John Hash</t>
  </si>
  <si>
    <t>Former educator and small business owner</t>
  </si>
  <si>
    <t>Denise Wooten</t>
  </si>
  <si>
    <t>Construction company owner and builder</t>
  </si>
  <si>
    <t>Lisa McEntire</t>
  </si>
  <si>
    <t>Engineer and former U.S. House candidate</t>
  </si>
  <si>
    <t>Sandeep Srivastava</t>
  </si>
  <si>
    <t>Community organizer from El Paso</t>
  </si>
  <si>
    <t>Humberto Perez</t>
  </si>
  <si>
    <t>Local educator and civic volunteer</t>
  </si>
  <si>
    <t>Christian Amuta</t>
  </si>
  <si>
    <t>El Paso native and Air Force veteran</t>
  </si>
  <si>
    <t>Alexander Pacheco-Luquis</t>
  </si>
  <si>
    <t>Businessman and conservative activist</t>
  </si>
  <si>
    <t>Kyle Morris</t>
  </si>
  <si>
    <t>Community advocate from Arlington</t>
  </si>
  <si>
    <t>James Woodruff</t>
  </si>
  <si>
    <t>NWISD trustee and veteran</t>
  </si>
  <si>
    <t>Steve Sprowls</t>
  </si>
  <si>
    <t>Business owner and conservative leader</t>
  </si>
  <si>
    <t>Michael Ingraham</t>
  </si>
  <si>
    <t>Nonprofit director and community advocate</t>
  </si>
  <si>
    <t>Katie Duzan</t>
  </si>
  <si>
    <t>Small business owner and pastor</t>
  </si>
  <si>
    <t>Kenneth Bowens</t>
  </si>
  <si>
    <t>Attorney and community organizer</t>
  </si>
  <si>
    <t>Ebony Turner</t>
  </si>
  <si>
    <t>Business owner and conservative activist</t>
  </si>
  <si>
    <t>Jack Reynolds</t>
  </si>
  <si>
    <t>Brad Norton</t>
  </si>
  <si>
    <t>Retired educator and local GOP leader</t>
  </si>
  <si>
    <t>Ellen Fleischmann</t>
  </si>
  <si>
    <t>Running for Tarrant Cty Commissioner</t>
  </si>
  <si>
    <t>Independent community advocate from Denton County</t>
  </si>
  <si>
    <t>I</t>
  </si>
  <si>
    <t>Kelvin Leaphart</t>
  </si>
  <si>
    <t>Local entrepreneur and Democratic activist</t>
  </si>
  <si>
    <t>Nicholaus Frederick</t>
  </si>
  <si>
    <t>Dallas educator and civic leader</t>
  </si>
  <si>
    <t>Allison Mitchell</t>
  </si>
  <si>
    <t>Community advocate from Dallas</t>
  </si>
  <si>
    <t>Amarion Rhodes</t>
  </si>
  <si>
    <t>Community advocate and nonprofit leader from Richardson</t>
  </si>
  <si>
    <t>Tina Price</t>
  </si>
  <si>
    <t>Case manager and paralegal; prior HD 113 candidate (2022)</t>
  </si>
  <si>
    <t>Uduak Nkanga</t>
  </si>
  <si>
    <t>Conservative activist from Dallas County</t>
  </si>
  <si>
    <t>Timothy McDonough</t>
  </si>
  <si>
    <t>Business executive</t>
  </si>
  <si>
    <t>Joe Shellhart</t>
  </si>
  <si>
    <t>San Antonio attorney</t>
  </si>
  <si>
    <t>Desi Martinez</t>
  </si>
  <si>
    <t>U.S. Army veteran and operations leader</t>
  </si>
  <si>
    <t>Melva Rivera Perez</t>
  </si>
  <si>
    <t>Educator and community organizer</t>
  </si>
  <si>
    <t>Ryan Ayala</t>
  </si>
  <si>
    <t>Progressive community advocate</t>
  </si>
  <si>
    <t>Bently Paiz</t>
  </si>
  <si>
    <t>Conservative businessman from San Antonio</t>
  </si>
  <si>
    <t>David McArthur</t>
  </si>
  <si>
    <t>U.S. Air Force veteran and small-business owner</t>
  </si>
  <si>
    <t>LaKeisha "LD" Howard</t>
  </si>
  <si>
    <t>Republican candidate from San Antonio</t>
  </si>
  <si>
    <t>Charles Mercer</t>
  </si>
  <si>
    <t>Polly Looper</t>
  </si>
  <si>
    <t>Business and community leader (Spring)</t>
  </si>
  <si>
    <t>Kelly Peterson</t>
  </si>
  <si>
    <t>Former federal law-enforcement professional</t>
  </si>
  <si>
    <t>Albert Wittliff</t>
  </si>
  <si>
    <t>Energy-sector professional and CCISD alum</t>
  </si>
  <si>
    <t>Devin Powell</t>
  </si>
  <si>
    <t>Community advocate from Houston</t>
  </si>
  <si>
    <t>Alejandra Cajero</t>
  </si>
  <si>
    <t>Environmental attorney and former compliance executive from Houston</t>
  </si>
  <si>
    <t>Josh Wallenstein</t>
  </si>
  <si>
    <t>Small-business owner and community volunteer</t>
  </si>
  <si>
    <t>Carolyn Bryant</t>
  </si>
  <si>
    <t>Realtor and small-business owner</t>
  </si>
  <si>
    <t>Liz Ramos</t>
  </si>
  <si>
    <t>Dominique Payton</t>
  </si>
  <si>
    <t>Businessman and conservative activist (Pasadena)</t>
  </si>
  <si>
    <t>David Flores</t>
  </si>
  <si>
    <t>Small-business owner; CTA on file (Mar 2025)</t>
  </si>
  <si>
    <t>Mario Ortiz</t>
  </si>
  <si>
    <t>Business professional and civic volunteer</t>
  </si>
  <si>
    <t>Amanda LaBrie</t>
  </si>
  <si>
    <t>Entrepreneur and community leader</t>
  </si>
  <si>
    <t>Dave Bennett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</si>
</sst>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Aptos Narrow"/>
      <scheme val="minor"/>
    </font>
    <font>
      <sz val="11"/>
      <color rgb="FF000000"/>
      <name val="Aptos Narrow"/>
    </font>
    <font>
      <sz val="11"/>
      <color theme="1"/>
      <name val="Aptos Narrow"/>
    </font>
    <font>
      <u/>
      <sz val="11"/>
      <color rgb="FF0000EE"/>
      <name val="Calibri"/>
    </font>
    <font>
      <u/>
      <sz val="11"/>
      <color rgb="FF0000EE"/>
      <name val="Calibri"/>
    </font>
    <font>
      <u/>
      <sz val="12"/>
      <color rgb="FF467886"/>
      <name val="Aptos Narrow"/>
    </font>
    <font>
      <sz val="11"/>
      <color theme="1"/>
      <name val="Aptos Narrow"/>
      <scheme val="minor"/>
    </font>
    <font>
      <u/>
      <sz val="12"/>
      <color rgb="FF467886"/>
      <name val="Aptos Narrow"/>
    </font>
    <font>
      <u/>
      <sz val="12"/>
      <color rgb="FF467886"/>
      <name val="Aptos Narrow"/>
    </font>
    <font>
      <u/>
      <sz val="11"/>
      <color rgb="FF0000EE"/>
      <name val="Calibri"/>
    </font>
    <font>
      <b/>
      <sz val="11"/>
      <color rgb="FF000000"/>
      <name val="Aptos Narrow"/>
    </font>
    <font>
      <u/>
      <sz val="11"/>
      <color rgb="FF000000"/>
      <name val="Aptos Narrow"/>
    </font>
    <font>
      <u/>
      <sz val="11"/>
      <color rgb="FF000000"/>
      <name val="Aptos Narrow"/>
    </font>
    <font>
      <sz val="10"/>
      <color rgb="FFFFFFFF"/>
      <name val="Arial"/>
    </font>
    <font>
      <u/>
      <sz val="11"/>
      <color theme="10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4" fillId="0" borderId="0" xfId="1"/>
    <xf numFmtId="0" fontId="0" fillId="0" borderId="0" xfId="0" applyAlignment="1">
      <alignment horizontal="center"/>
    </xf>
    <xf numFmtId="14" fontId="0" fillId="0" borderId="0" xfId="0" applyNumberFormat="1"/>
    <xf numFmtId="0" fontId="14" fillId="0" borderId="0" xfId="1" applyAlignment="1">
      <alignment vertical="center"/>
    </xf>
    <xf numFmtId="17" fontId="0" fillId="0" borderId="0" xfId="0" applyNumberForma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left" vertical="center"/>
    </xf>
    <xf numFmtId="0" fontId="6" fillId="0" borderId="0" xfId="0" applyFont="1" applyFill="1"/>
    <xf numFmtId="0" fontId="1" fillId="0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rm.capitol.texas.gov/fyiwebdocs/PDF/house/dist117/m1.pdf" TargetMode="External"/><Relationship Id="rId21" Type="http://schemas.openxmlformats.org/officeDocument/2006/relationships/hyperlink" Target="https://wrm.capitol.texas.gov/fyiwebdocs/PDF/house/dist21/m1.pdf" TargetMode="External"/><Relationship Id="rId42" Type="http://schemas.openxmlformats.org/officeDocument/2006/relationships/hyperlink" Target="https://wrm.capitol.texas.gov/fyiwebdocs/PDF/house/dist42/m1.pdf" TargetMode="External"/><Relationship Id="rId63" Type="http://schemas.openxmlformats.org/officeDocument/2006/relationships/hyperlink" Target="https://wrm.capitol.texas.gov/fyiwebdocs/PDF/house/dist75/m1.pdf" TargetMode="External"/><Relationship Id="rId84" Type="http://schemas.openxmlformats.org/officeDocument/2006/relationships/hyperlink" Target="https://wrm.capitol.texas.gov/fyiwebdocs/PDF/house/dist84/m1.pdf" TargetMode="External"/><Relationship Id="rId138" Type="http://schemas.openxmlformats.org/officeDocument/2006/relationships/hyperlink" Target="https://wrm.capitol.texas.gov/fyiwebdocs/PDF/house/dist138/m1.pdf" TargetMode="External"/><Relationship Id="rId107" Type="http://schemas.openxmlformats.org/officeDocument/2006/relationships/hyperlink" Target="https://wrm.capitol.texas.gov/fyiwebdocs/PDF/house/dist107/m1.pdf" TargetMode="External"/><Relationship Id="rId11" Type="http://schemas.openxmlformats.org/officeDocument/2006/relationships/hyperlink" Target="https://wrm.capitol.texas.gov/fyiwebdocs/PDF/house/dist11/m1.pdf" TargetMode="External"/><Relationship Id="rId32" Type="http://schemas.openxmlformats.org/officeDocument/2006/relationships/hyperlink" Target="https://wrm.capitol.texas.gov/fyiwebdocs/PDF/house/dist32/m1.pdf" TargetMode="External"/><Relationship Id="rId53" Type="http://schemas.openxmlformats.org/officeDocument/2006/relationships/hyperlink" Target="https://wrm.capitol.texas.gov/fyiwebdocs/PDF/house/dist53/m1.pdf" TargetMode="External"/><Relationship Id="rId74" Type="http://schemas.openxmlformats.org/officeDocument/2006/relationships/hyperlink" Target="https://wrm.capitol.texas.gov/fyiwebdocs/PDF/house/dist75/m1.pdf" TargetMode="External"/><Relationship Id="rId128" Type="http://schemas.openxmlformats.org/officeDocument/2006/relationships/hyperlink" Target="https://wrm.capitol.texas.gov/fyiwebdocs/PDF/house/dist128/m1.pdf" TargetMode="External"/><Relationship Id="rId149" Type="http://schemas.openxmlformats.org/officeDocument/2006/relationships/hyperlink" Target="https://wrm.capitol.texas.gov/fyiwebdocs/PDF/house/dist149/m1.pdf" TargetMode="External"/><Relationship Id="rId5" Type="http://schemas.openxmlformats.org/officeDocument/2006/relationships/hyperlink" Target="https://wrm.capitol.texas.gov/fyiwebdocs/PDF/house/dist5/m1.pdf" TargetMode="External"/><Relationship Id="rId95" Type="http://schemas.openxmlformats.org/officeDocument/2006/relationships/hyperlink" Target="https://wrm.capitol.texas.gov/fyiwebdocs/PDF/house/dist95/m1.pdf" TargetMode="External"/><Relationship Id="rId22" Type="http://schemas.openxmlformats.org/officeDocument/2006/relationships/hyperlink" Target="https://wrm.capitol.texas.gov/fyiwebdocs/PDF/house/dist22/m1.pdf" TargetMode="External"/><Relationship Id="rId27" Type="http://schemas.openxmlformats.org/officeDocument/2006/relationships/hyperlink" Target="https://wrm.capitol.texas.gov/fyiwebdocs/PDF/house/dist27/m1.pdf" TargetMode="External"/><Relationship Id="rId43" Type="http://schemas.openxmlformats.org/officeDocument/2006/relationships/hyperlink" Target="https://wrm.capitol.texas.gov/fyiwebdocs/PDF/house/dist43/m1.pdf" TargetMode="External"/><Relationship Id="rId48" Type="http://schemas.openxmlformats.org/officeDocument/2006/relationships/hyperlink" Target="https://wrm.capitol.texas.gov/fyiwebdocs/PDF/house/dist48/m1.pdf" TargetMode="External"/><Relationship Id="rId64" Type="http://schemas.openxmlformats.org/officeDocument/2006/relationships/hyperlink" Target="https://wrm.capitol.texas.gov/fyiwebdocs/PDF/house/dist75/m1.pdf" TargetMode="External"/><Relationship Id="rId69" Type="http://schemas.openxmlformats.org/officeDocument/2006/relationships/hyperlink" Target="https://wrm.capitol.texas.gov/fyiwebdocs/PDF/house/dist75/m1.pdf" TargetMode="External"/><Relationship Id="rId113" Type="http://schemas.openxmlformats.org/officeDocument/2006/relationships/hyperlink" Target="https://wrm.capitol.texas.gov/fyiwebdocs/PDF/house/dist113/m1.pdf" TargetMode="External"/><Relationship Id="rId118" Type="http://schemas.openxmlformats.org/officeDocument/2006/relationships/hyperlink" Target="https://wrm.capitol.texas.gov/fyiwebdocs/PDF/house/dist118/m1.pdf" TargetMode="External"/><Relationship Id="rId134" Type="http://schemas.openxmlformats.org/officeDocument/2006/relationships/hyperlink" Target="https://wrm.capitol.texas.gov/fyiwebdocs/PDF/house/dist134/m1.pdf" TargetMode="External"/><Relationship Id="rId139" Type="http://schemas.openxmlformats.org/officeDocument/2006/relationships/hyperlink" Target="https://wrm.capitol.texas.gov/fyiwebdocs/PDF/house/dist139/m1.pdf" TargetMode="External"/><Relationship Id="rId80" Type="http://schemas.openxmlformats.org/officeDocument/2006/relationships/hyperlink" Target="https://wrm.capitol.texas.gov/fyiwebdocs/PDF/house/dist80/m1.pdf" TargetMode="External"/><Relationship Id="rId85" Type="http://schemas.openxmlformats.org/officeDocument/2006/relationships/hyperlink" Target="https://wrm.capitol.texas.gov/fyiwebdocs/PDF/house/dist85/m1.pdf" TargetMode="External"/><Relationship Id="rId150" Type="http://schemas.openxmlformats.org/officeDocument/2006/relationships/hyperlink" Target="https://wrm.capitol.texas.gov/fyiwebdocs/PDF/house/dist150/m1.pdf" TargetMode="External"/><Relationship Id="rId12" Type="http://schemas.openxmlformats.org/officeDocument/2006/relationships/hyperlink" Target="https://wrm.capitol.texas.gov/fyiwebdocs/PDF/house/dist12/m1.pdf" TargetMode="External"/><Relationship Id="rId17" Type="http://schemas.openxmlformats.org/officeDocument/2006/relationships/hyperlink" Target="https://wrm.capitol.texas.gov/fyiwebdocs/PDF/house/dist17/m1.pdf" TargetMode="External"/><Relationship Id="rId33" Type="http://schemas.openxmlformats.org/officeDocument/2006/relationships/hyperlink" Target="https://wrm.capitol.texas.gov/fyiwebdocs/PDF/house/dist33/m1.pdf" TargetMode="External"/><Relationship Id="rId38" Type="http://schemas.openxmlformats.org/officeDocument/2006/relationships/hyperlink" Target="https://wrm.capitol.texas.gov/fyiwebdocs/PDF/house/dist38/m1.pdf" TargetMode="External"/><Relationship Id="rId59" Type="http://schemas.openxmlformats.org/officeDocument/2006/relationships/hyperlink" Target="https://wrm.capitol.texas.gov/fyiwebdocs/PDF/house/dist59/m1.pdf" TargetMode="External"/><Relationship Id="rId103" Type="http://schemas.openxmlformats.org/officeDocument/2006/relationships/hyperlink" Target="https://wrm.capitol.texas.gov/fyiwebdocs/PDF/house/dist103/m1.pdf" TargetMode="External"/><Relationship Id="rId108" Type="http://schemas.openxmlformats.org/officeDocument/2006/relationships/hyperlink" Target="https://wrm.capitol.texas.gov/fyiwebdocs/PDF/house/dist108/m1.pdf" TargetMode="External"/><Relationship Id="rId124" Type="http://schemas.openxmlformats.org/officeDocument/2006/relationships/hyperlink" Target="https://wrm.capitol.texas.gov/fyiwebdocs/PDF/house/dist124/m1.pdf" TargetMode="External"/><Relationship Id="rId129" Type="http://schemas.openxmlformats.org/officeDocument/2006/relationships/hyperlink" Target="https://wrm.capitol.texas.gov/fyiwebdocs/PDF/house/dist129/m1.pdf" TargetMode="External"/><Relationship Id="rId54" Type="http://schemas.openxmlformats.org/officeDocument/2006/relationships/hyperlink" Target="https://wrm.capitol.texas.gov/fyiwebdocs/PDF/house/dist54/m1.pdf" TargetMode="External"/><Relationship Id="rId70" Type="http://schemas.openxmlformats.org/officeDocument/2006/relationships/hyperlink" Target="https://wrm.capitol.texas.gov/fyiwebdocs/PDF/house/dist75/m1.pdf" TargetMode="External"/><Relationship Id="rId75" Type="http://schemas.openxmlformats.org/officeDocument/2006/relationships/hyperlink" Target="https://wrm.capitol.texas.gov/fyiwebdocs/PDF/house/dist75/m1.pdf" TargetMode="External"/><Relationship Id="rId91" Type="http://schemas.openxmlformats.org/officeDocument/2006/relationships/hyperlink" Target="https://wrm.capitol.texas.gov/fyiwebdocs/PDF/house/dist91/m1.pdf" TargetMode="External"/><Relationship Id="rId96" Type="http://schemas.openxmlformats.org/officeDocument/2006/relationships/hyperlink" Target="https://wrm.capitol.texas.gov/fyiwebdocs/PDF/house/dist96/m1.pdf" TargetMode="External"/><Relationship Id="rId140" Type="http://schemas.openxmlformats.org/officeDocument/2006/relationships/hyperlink" Target="https://wrm.capitol.texas.gov/fyiwebdocs/PDF/house/dist140/m1.pdf" TargetMode="External"/><Relationship Id="rId145" Type="http://schemas.openxmlformats.org/officeDocument/2006/relationships/hyperlink" Target="https://wrm.capitol.texas.gov/fyiwebdocs/PDF/house/dist145/m1.pdf" TargetMode="External"/><Relationship Id="rId1" Type="http://schemas.openxmlformats.org/officeDocument/2006/relationships/hyperlink" Target="https://wrm.capitol.texas.gov/fyiwebdocs/PDF/house/dist1/m1.pdf" TargetMode="External"/><Relationship Id="rId6" Type="http://schemas.openxmlformats.org/officeDocument/2006/relationships/hyperlink" Target="https://wrm.capitol.texas.gov/fyiwebdocs/PDF/house/dist6/m1.pdf" TargetMode="External"/><Relationship Id="rId23" Type="http://schemas.openxmlformats.org/officeDocument/2006/relationships/hyperlink" Target="https://wrm.capitol.texas.gov/fyiwebdocs/PDF/house/dist23/m1.pdf" TargetMode="External"/><Relationship Id="rId28" Type="http://schemas.openxmlformats.org/officeDocument/2006/relationships/hyperlink" Target="https://wrm.capitol.texas.gov/fyiwebdocs/PDF/house/dist28/m1.pdf" TargetMode="External"/><Relationship Id="rId49" Type="http://schemas.openxmlformats.org/officeDocument/2006/relationships/hyperlink" Target="https://wrm.capitol.texas.gov/fyiwebdocs/PDF/house/dist49/m1.pdf" TargetMode="External"/><Relationship Id="rId114" Type="http://schemas.openxmlformats.org/officeDocument/2006/relationships/hyperlink" Target="https://wrm.capitol.texas.gov/fyiwebdocs/PDF/house/dist114/m1.pdf" TargetMode="External"/><Relationship Id="rId119" Type="http://schemas.openxmlformats.org/officeDocument/2006/relationships/hyperlink" Target="https://wrm.capitol.texas.gov/fyiwebdocs/PDF/house/dist119/m1.pdf" TargetMode="External"/><Relationship Id="rId44" Type="http://schemas.openxmlformats.org/officeDocument/2006/relationships/hyperlink" Target="https://wrm.capitol.texas.gov/fyiwebdocs/PDF/house/dist44/m1.pdf" TargetMode="External"/><Relationship Id="rId60" Type="http://schemas.openxmlformats.org/officeDocument/2006/relationships/hyperlink" Target="https://wrm.capitol.texas.gov/fyiwebdocs/PDF/house/dist60/m1.pdf" TargetMode="External"/><Relationship Id="rId65" Type="http://schemas.openxmlformats.org/officeDocument/2006/relationships/hyperlink" Target="https://wrm.capitol.texas.gov/fyiwebdocs/PDF/house/dist75/m1.pdf" TargetMode="External"/><Relationship Id="rId81" Type="http://schemas.openxmlformats.org/officeDocument/2006/relationships/hyperlink" Target="https://wrm.capitol.texas.gov/fyiwebdocs/PDF/house/dist81/m1.pdf" TargetMode="External"/><Relationship Id="rId86" Type="http://schemas.openxmlformats.org/officeDocument/2006/relationships/hyperlink" Target="https://wrm.capitol.texas.gov/fyiwebdocs/PDF/house/dist86/m1.pdf" TargetMode="External"/><Relationship Id="rId130" Type="http://schemas.openxmlformats.org/officeDocument/2006/relationships/hyperlink" Target="https://wrm.capitol.texas.gov/fyiwebdocs/PDF/house/dist130/m1.pdf" TargetMode="External"/><Relationship Id="rId135" Type="http://schemas.openxmlformats.org/officeDocument/2006/relationships/hyperlink" Target="https://wrm.capitol.texas.gov/fyiwebdocs/PDF/house/dist135/m1.pdf" TargetMode="External"/><Relationship Id="rId13" Type="http://schemas.openxmlformats.org/officeDocument/2006/relationships/hyperlink" Target="https://wrm.capitol.texas.gov/fyiwebdocs/PDF/house/dist13/m1.pdf" TargetMode="External"/><Relationship Id="rId18" Type="http://schemas.openxmlformats.org/officeDocument/2006/relationships/hyperlink" Target="https://wrm.capitol.texas.gov/fyiwebdocs/PDF/house/dist18/m1.pdf" TargetMode="External"/><Relationship Id="rId39" Type="http://schemas.openxmlformats.org/officeDocument/2006/relationships/hyperlink" Target="https://wrm.capitol.texas.gov/fyiwebdocs/PDF/house/dist39/m1.pdf" TargetMode="External"/><Relationship Id="rId109" Type="http://schemas.openxmlformats.org/officeDocument/2006/relationships/hyperlink" Target="https://wrm.capitol.texas.gov/fyiwebdocs/PDF/house/dist109/m1.pdf" TargetMode="External"/><Relationship Id="rId34" Type="http://schemas.openxmlformats.org/officeDocument/2006/relationships/hyperlink" Target="https://wrm.capitol.texas.gov/fyiwebdocs/PDF/house/dist34/m1.pdf" TargetMode="External"/><Relationship Id="rId50" Type="http://schemas.openxmlformats.org/officeDocument/2006/relationships/hyperlink" Target="https://wrm.capitol.texas.gov/fyiwebdocs/PDF/house/dist50/m1.pdf" TargetMode="External"/><Relationship Id="rId55" Type="http://schemas.openxmlformats.org/officeDocument/2006/relationships/hyperlink" Target="https://wrm.capitol.texas.gov/fyiwebdocs/PDF/house/dist55/m1.pdf" TargetMode="External"/><Relationship Id="rId76" Type="http://schemas.openxmlformats.org/officeDocument/2006/relationships/hyperlink" Target="https://wrm.capitol.texas.gov/fyiwebdocs/PDF/house/dist76/m1.pdf" TargetMode="External"/><Relationship Id="rId97" Type="http://schemas.openxmlformats.org/officeDocument/2006/relationships/hyperlink" Target="https://wrm.capitol.texas.gov/fyiwebdocs/PDF/house/dist97/m1.pdf" TargetMode="External"/><Relationship Id="rId104" Type="http://schemas.openxmlformats.org/officeDocument/2006/relationships/hyperlink" Target="https://wrm.capitol.texas.gov/fyiwebdocs/PDF/house/dist104/m1.pdf" TargetMode="External"/><Relationship Id="rId120" Type="http://schemas.openxmlformats.org/officeDocument/2006/relationships/hyperlink" Target="https://wrm.capitol.texas.gov/fyiwebdocs/PDF/house/dist120/m1.pdf" TargetMode="External"/><Relationship Id="rId125" Type="http://schemas.openxmlformats.org/officeDocument/2006/relationships/hyperlink" Target="https://wrm.capitol.texas.gov/fyiwebdocs/PDF/house/dist125/m1.pdf" TargetMode="External"/><Relationship Id="rId141" Type="http://schemas.openxmlformats.org/officeDocument/2006/relationships/hyperlink" Target="https://wrm.capitol.texas.gov/fyiwebdocs/PDF/house/dist141/m1.pdf" TargetMode="External"/><Relationship Id="rId146" Type="http://schemas.openxmlformats.org/officeDocument/2006/relationships/hyperlink" Target="https://wrm.capitol.texas.gov/fyiwebdocs/PDF/house/dist146/m1.pdf" TargetMode="External"/><Relationship Id="rId7" Type="http://schemas.openxmlformats.org/officeDocument/2006/relationships/hyperlink" Target="https://wrm.capitol.texas.gov/fyiwebdocs/PDF/house/dist7/m1.pdf" TargetMode="External"/><Relationship Id="rId71" Type="http://schemas.openxmlformats.org/officeDocument/2006/relationships/hyperlink" Target="https://wrm.capitol.texas.gov/fyiwebdocs/PDF/house/dist75/m1.pdf" TargetMode="External"/><Relationship Id="rId92" Type="http://schemas.openxmlformats.org/officeDocument/2006/relationships/hyperlink" Target="https://wrm.capitol.texas.gov/fyiwebdocs/PDF/house/dist92/m1.pdf" TargetMode="External"/><Relationship Id="rId2" Type="http://schemas.openxmlformats.org/officeDocument/2006/relationships/hyperlink" Target="https://wrm.capitol.texas.gov/fyiwebdocs/PDF/house/dist2/m1.pdf" TargetMode="External"/><Relationship Id="rId29" Type="http://schemas.openxmlformats.org/officeDocument/2006/relationships/hyperlink" Target="https://wrm.capitol.texas.gov/fyiwebdocs/PDF/house/dist29/m1.pdf" TargetMode="External"/><Relationship Id="rId24" Type="http://schemas.openxmlformats.org/officeDocument/2006/relationships/hyperlink" Target="https://wrm.capitol.texas.gov/fyiwebdocs/PDF/house/dist24/m1.pdf" TargetMode="External"/><Relationship Id="rId40" Type="http://schemas.openxmlformats.org/officeDocument/2006/relationships/hyperlink" Target="https://wrm.capitol.texas.gov/fyiwebdocs/PDF/house/dist40/m1.pdf" TargetMode="External"/><Relationship Id="rId45" Type="http://schemas.openxmlformats.org/officeDocument/2006/relationships/hyperlink" Target="https://wrm.capitol.texas.gov/fyiwebdocs/PDF/house/dist45/m1.pdf" TargetMode="External"/><Relationship Id="rId66" Type="http://schemas.openxmlformats.org/officeDocument/2006/relationships/hyperlink" Target="https://wrm.capitol.texas.gov/fyiwebdocs/PDF/house/dist75/m1.pdf" TargetMode="External"/><Relationship Id="rId87" Type="http://schemas.openxmlformats.org/officeDocument/2006/relationships/hyperlink" Target="https://wrm.capitol.texas.gov/fyiwebdocs/PDF/house/dist87/m1.pdf" TargetMode="External"/><Relationship Id="rId110" Type="http://schemas.openxmlformats.org/officeDocument/2006/relationships/hyperlink" Target="https://wrm.capitol.texas.gov/fyiwebdocs/PDF/house/dist110/m1.pdf" TargetMode="External"/><Relationship Id="rId115" Type="http://schemas.openxmlformats.org/officeDocument/2006/relationships/hyperlink" Target="https://wrm.capitol.texas.gov/fyiwebdocs/PDF/house/dist115/m1.pdf" TargetMode="External"/><Relationship Id="rId131" Type="http://schemas.openxmlformats.org/officeDocument/2006/relationships/hyperlink" Target="https://wrm.capitol.texas.gov/fyiwebdocs/PDF/house/dist131/m1.pdf" TargetMode="External"/><Relationship Id="rId136" Type="http://schemas.openxmlformats.org/officeDocument/2006/relationships/hyperlink" Target="https://wrm.capitol.texas.gov/fyiwebdocs/PDF/house/dist136/m1.pdf" TargetMode="External"/><Relationship Id="rId61" Type="http://schemas.openxmlformats.org/officeDocument/2006/relationships/hyperlink" Target="https://wrm.capitol.texas.gov/fyiwebdocs/PDF/house/dist75/m1.pdf" TargetMode="External"/><Relationship Id="rId82" Type="http://schemas.openxmlformats.org/officeDocument/2006/relationships/hyperlink" Target="https://wrm.capitol.texas.gov/fyiwebdocs/PDF/house/dist82/m1.pdf" TargetMode="External"/><Relationship Id="rId19" Type="http://schemas.openxmlformats.org/officeDocument/2006/relationships/hyperlink" Target="https://wrm.capitol.texas.gov/fyiwebdocs/PDF/house/dist19/m1.pdf" TargetMode="External"/><Relationship Id="rId14" Type="http://schemas.openxmlformats.org/officeDocument/2006/relationships/hyperlink" Target="https://wrm.capitol.texas.gov/fyiwebdocs/PDF/house/dist14/m1.pdf" TargetMode="External"/><Relationship Id="rId30" Type="http://schemas.openxmlformats.org/officeDocument/2006/relationships/hyperlink" Target="https://wrm.capitol.texas.gov/fyiwebdocs/PDF/house/dist30/m1.pdf" TargetMode="External"/><Relationship Id="rId35" Type="http://schemas.openxmlformats.org/officeDocument/2006/relationships/hyperlink" Target="https://wrm.capitol.texas.gov/fyiwebdocs/PDF/house/dist35/m1.pdf" TargetMode="External"/><Relationship Id="rId56" Type="http://schemas.openxmlformats.org/officeDocument/2006/relationships/hyperlink" Target="https://wrm.capitol.texas.gov/fyiwebdocs/PDF/house/dist56/m1.pdf" TargetMode="External"/><Relationship Id="rId77" Type="http://schemas.openxmlformats.org/officeDocument/2006/relationships/hyperlink" Target="https://wrm.capitol.texas.gov/fyiwebdocs/PDF/house/dist77/m1.pdf" TargetMode="External"/><Relationship Id="rId100" Type="http://schemas.openxmlformats.org/officeDocument/2006/relationships/hyperlink" Target="https://wrm.capitol.texas.gov/fyiwebdocs/PDF/house/dist100/m1.pdf" TargetMode="External"/><Relationship Id="rId105" Type="http://schemas.openxmlformats.org/officeDocument/2006/relationships/hyperlink" Target="https://wrm.capitol.texas.gov/fyiwebdocs/PDF/house/dist105/m1.pdf" TargetMode="External"/><Relationship Id="rId126" Type="http://schemas.openxmlformats.org/officeDocument/2006/relationships/hyperlink" Target="https://wrm.capitol.texas.gov/fyiwebdocs/PDF/house/dist126/m1.pdf" TargetMode="External"/><Relationship Id="rId147" Type="http://schemas.openxmlformats.org/officeDocument/2006/relationships/hyperlink" Target="https://wrm.capitol.texas.gov/fyiwebdocs/PDF/house/dist147/m1.pdf" TargetMode="External"/><Relationship Id="rId8" Type="http://schemas.openxmlformats.org/officeDocument/2006/relationships/hyperlink" Target="https://wrm.capitol.texas.gov/fyiwebdocs/PDF/house/dist8/m1.pdf" TargetMode="External"/><Relationship Id="rId51" Type="http://schemas.openxmlformats.org/officeDocument/2006/relationships/hyperlink" Target="https://wrm.capitol.texas.gov/fyiwebdocs/PDF/house/dist51/m1.pdf" TargetMode="External"/><Relationship Id="rId72" Type="http://schemas.openxmlformats.org/officeDocument/2006/relationships/hyperlink" Target="https://wrm.capitol.texas.gov/fyiwebdocs/PDF/house/dist75/m1.pdf" TargetMode="External"/><Relationship Id="rId93" Type="http://schemas.openxmlformats.org/officeDocument/2006/relationships/hyperlink" Target="https://wrm.capitol.texas.gov/fyiwebdocs/PDF/house/dist93/m1.pdf" TargetMode="External"/><Relationship Id="rId98" Type="http://schemas.openxmlformats.org/officeDocument/2006/relationships/hyperlink" Target="https://wrm.capitol.texas.gov/fyiwebdocs/PDF/house/dist98/m1.pdf" TargetMode="External"/><Relationship Id="rId121" Type="http://schemas.openxmlformats.org/officeDocument/2006/relationships/hyperlink" Target="https://wrm.capitol.texas.gov/fyiwebdocs/PDF/house/dist121/m1.pdf" TargetMode="External"/><Relationship Id="rId142" Type="http://schemas.openxmlformats.org/officeDocument/2006/relationships/hyperlink" Target="https://wrm.capitol.texas.gov/fyiwebdocs/PDF/house/dist142/m1.pdf" TargetMode="External"/><Relationship Id="rId3" Type="http://schemas.openxmlformats.org/officeDocument/2006/relationships/hyperlink" Target="https://wrm.capitol.texas.gov/fyiwebdocs/PDF/house/dist3/m1.pdf" TargetMode="External"/><Relationship Id="rId25" Type="http://schemas.openxmlformats.org/officeDocument/2006/relationships/hyperlink" Target="https://wrm.capitol.texas.gov/fyiwebdocs/PDF/house/dist25/m1.pdf" TargetMode="External"/><Relationship Id="rId46" Type="http://schemas.openxmlformats.org/officeDocument/2006/relationships/hyperlink" Target="https://wrm.capitol.texas.gov/fyiwebdocs/PDF/house/dist46/m1.pdf" TargetMode="External"/><Relationship Id="rId67" Type="http://schemas.openxmlformats.org/officeDocument/2006/relationships/hyperlink" Target="https://wrm.capitol.texas.gov/fyiwebdocs/PDF/house/dist75/m1.pdf" TargetMode="External"/><Relationship Id="rId116" Type="http://schemas.openxmlformats.org/officeDocument/2006/relationships/hyperlink" Target="https://wrm.capitol.texas.gov/fyiwebdocs/PDF/house/dist116/m1.pdf" TargetMode="External"/><Relationship Id="rId137" Type="http://schemas.openxmlformats.org/officeDocument/2006/relationships/hyperlink" Target="https://wrm.capitol.texas.gov/fyiwebdocs/PDF/house/dist137/m1.pdf" TargetMode="External"/><Relationship Id="rId20" Type="http://schemas.openxmlformats.org/officeDocument/2006/relationships/hyperlink" Target="https://wrm.capitol.texas.gov/fyiwebdocs/PDF/house/dist20/m1.pdf" TargetMode="External"/><Relationship Id="rId41" Type="http://schemas.openxmlformats.org/officeDocument/2006/relationships/hyperlink" Target="https://wrm.capitol.texas.gov/fyiwebdocs/PDF/house/dist41/m1.pdf" TargetMode="External"/><Relationship Id="rId62" Type="http://schemas.openxmlformats.org/officeDocument/2006/relationships/hyperlink" Target="https://wrm.capitol.texas.gov/fyiwebdocs/PDF/house/dist75/m1.pdf" TargetMode="External"/><Relationship Id="rId83" Type="http://schemas.openxmlformats.org/officeDocument/2006/relationships/hyperlink" Target="https://wrm.capitol.texas.gov/fyiwebdocs/PDF/house/dist83/m1.pdf" TargetMode="External"/><Relationship Id="rId88" Type="http://schemas.openxmlformats.org/officeDocument/2006/relationships/hyperlink" Target="https://wrm.capitol.texas.gov/fyiwebdocs/PDF/house/dist88/m1.pdf" TargetMode="External"/><Relationship Id="rId111" Type="http://schemas.openxmlformats.org/officeDocument/2006/relationships/hyperlink" Target="https://wrm.capitol.texas.gov/fyiwebdocs/PDF/house/dist111/m1.pdf" TargetMode="External"/><Relationship Id="rId132" Type="http://schemas.openxmlformats.org/officeDocument/2006/relationships/hyperlink" Target="https://wrm.capitol.texas.gov/fyiwebdocs/PDF/house/dist132/m1.pdf" TargetMode="External"/><Relationship Id="rId15" Type="http://schemas.openxmlformats.org/officeDocument/2006/relationships/hyperlink" Target="https://wrm.capitol.texas.gov/fyiwebdocs/PDF/house/dist15/m1.pdf" TargetMode="External"/><Relationship Id="rId36" Type="http://schemas.openxmlformats.org/officeDocument/2006/relationships/hyperlink" Target="https://wrm.capitol.texas.gov/fyiwebdocs/PDF/house/dist36/m1.pdf" TargetMode="External"/><Relationship Id="rId57" Type="http://schemas.openxmlformats.org/officeDocument/2006/relationships/hyperlink" Target="https://wrm.capitol.texas.gov/fyiwebdocs/PDF/house/dist57/m1.pdf" TargetMode="External"/><Relationship Id="rId106" Type="http://schemas.openxmlformats.org/officeDocument/2006/relationships/hyperlink" Target="https://wrm.capitol.texas.gov/fyiwebdocs/PDF/house/dist106/m1.pdf" TargetMode="External"/><Relationship Id="rId127" Type="http://schemas.openxmlformats.org/officeDocument/2006/relationships/hyperlink" Target="https://wrm.capitol.texas.gov/fyiwebdocs/PDF/house/dist127/m1.pdf" TargetMode="External"/><Relationship Id="rId10" Type="http://schemas.openxmlformats.org/officeDocument/2006/relationships/hyperlink" Target="https://wrm.capitol.texas.gov/fyiwebdocs/PDF/house/dist10/m1.pdf" TargetMode="External"/><Relationship Id="rId31" Type="http://schemas.openxmlformats.org/officeDocument/2006/relationships/hyperlink" Target="https://wrm.capitol.texas.gov/fyiwebdocs/PDF/house/dist31/m1.pdf" TargetMode="External"/><Relationship Id="rId52" Type="http://schemas.openxmlformats.org/officeDocument/2006/relationships/hyperlink" Target="https://wrm.capitol.texas.gov/fyiwebdocs/PDF/house/dist52/m1.pdf" TargetMode="External"/><Relationship Id="rId73" Type="http://schemas.openxmlformats.org/officeDocument/2006/relationships/hyperlink" Target="https://wrm.capitol.texas.gov/fyiwebdocs/PDF/house/dist75/m1.pdf" TargetMode="External"/><Relationship Id="rId78" Type="http://schemas.openxmlformats.org/officeDocument/2006/relationships/hyperlink" Target="https://wrm.capitol.texas.gov/fyiwebdocs/PDF/house/dist78/m1.pdf" TargetMode="External"/><Relationship Id="rId94" Type="http://schemas.openxmlformats.org/officeDocument/2006/relationships/hyperlink" Target="https://wrm.capitol.texas.gov/fyiwebdocs/PDF/house/dist94/m1.pdf" TargetMode="External"/><Relationship Id="rId99" Type="http://schemas.openxmlformats.org/officeDocument/2006/relationships/hyperlink" Target="https://wrm.capitol.texas.gov/fyiwebdocs/PDF/house/dist99/m1.pdf" TargetMode="External"/><Relationship Id="rId101" Type="http://schemas.openxmlformats.org/officeDocument/2006/relationships/hyperlink" Target="https://wrm.capitol.texas.gov/fyiwebdocs/PDF/house/dist101/m1.pdf" TargetMode="External"/><Relationship Id="rId122" Type="http://schemas.openxmlformats.org/officeDocument/2006/relationships/hyperlink" Target="https://wrm.capitol.texas.gov/fyiwebdocs/PDF/house/dist122/m1.pdf" TargetMode="External"/><Relationship Id="rId143" Type="http://schemas.openxmlformats.org/officeDocument/2006/relationships/hyperlink" Target="https://wrm.capitol.texas.gov/fyiwebdocs/PDF/house/dist143/m1.pdf" TargetMode="External"/><Relationship Id="rId148" Type="http://schemas.openxmlformats.org/officeDocument/2006/relationships/hyperlink" Target="https://wrm.capitol.texas.gov/fyiwebdocs/PDF/house/dist148/m1.pdf" TargetMode="External"/><Relationship Id="rId4" Type="http://schemas.openxmlformats.org/officeDocument/2006/relationships/hyperlink" Target="https://wrm.capitol.texas.gov/fyiwebdocs/PDF/house/dist4/m1.pdf" TargetMode="External"/><Relationship Id="rId9" Type="http://schemas.openxmlformats.org/officeDocument/2006/relationships/hyperlink" Target="https://wrm.capitol.texas.gov/fyiwebdocs/PDF/house/dist9/m1.pdf" TargetMode="External"/><Relationship Id="rId26" Type="http://schemas.openxmlformats.org/officeDocument/2006/relationships/hyperlink" Target="https://wrm.capitol.texas.gov/fyiwebdocs/PDF/house/dist26/m1.pdf" TargetMode="External"/><Relationship Id="rId47" Type="http://schemas.openxmlformats.org/officeDocument/2006/relationships/hyperlink" Target="https://wrm.capitol.texas.gov/fyiwebdocs/PDF/house/dist47/m1.pdf" TargetMode="External"/><Relationship Id="rId68" Type="http://schemas.openxmlformats.org/officeDocument/2006/relationships/hyperlink" Target="https://wrm.capitol.texas.gov/fyiwebdocs/PDF/house/dist75/m1.pdf" TargetMode="External"/><Relationship Id="rId89" Type="http://schemas.openxmlformats.org/officeDocument/2006/relationships/hyperlink" Target="https://wrm.capitol.texas.gov/fyiwebdocs/PDF/house/dist89/m1.pdf" TargetMode="External"/><Relationship Id="rId112" Type="http://schemas.openxmlformats.org/officeDocument/2006/relationships/hyperlink" Target="https://wrm.capitol.texas.gov/fyiwebdocs/PDF/house/dist112/m1.pdf" TargetMode="External"/><Relationship Id="rId133" Type="http://schemas.openxmlformats.org/officeDocument/2006/relationships/hyperlink" Target="https://wrm.capitol.texas.gov/fyiwebdocs/PDF/house/dist133/m1.pdf" TargetMode="External"/><Relationship Id="rId16" Type="http://schemas.openxmlformats.org/officeDocument/2006/relationships/hyperlink" Target="https://wrm.capitol.texas.gov/fyiwebdocs/PDF/house/dist16/m1.pdf" TargetMode="External"/><Relationship Id="rId37" Type="http://schemas.openxmlformats.org/officeDocument/2006/relationships/hyperlink" Target="https://wrm.capitol.texas.gov/fyiwebdocs/PDF/house/dist37/m1.pdf" TargetMode="External"/><Relationship Id="rId58" Type="http://schemas.openxmlformats.org/officeDocument/2006/relationships/hyperlink" Target="https://wrm.capitol.texas.gov/fyiwebdocs/PDF/house/dist58/m1.pdf" TargetMode="External"/><Relationship Id="rId79" Type="http://schemas.openxmlformats.org/officeDocument/2006/relationships/hyperlink" Target="https://wrm.capitol.texas.gov/fyiwebdocs/PDF/house/dist79/m1.pdf" TargetMode="External"/><Relationship Id="rId102" Type="http://schemas.openxmlformats.org/officeDocument/2006/relationships/hyperlink" Target="https://wrm.capitol.texas.gov/fyiwebdocs/PDF/house/dist102/m1.pdf" TargetMode="External"/><Relationship Id="rId123" Type="http://schemas.openxmlformats.org/officeDocument/2006/relationships/hyperlink" Target="https://wrm.capitol.texas.gov/fyiwebdocs/PDF/house/dist123/m1.pdf" TargetMode="External"/><Relationship Id="rId144" Type="http://schemas.openxmlformats.org/officeDocument/2006/relationships/hyperlink" Target="https://wrm.capitol.texas.gov/fyiwebdocs/PDF/house/dist144/m1.pdf" TargetMode="External"/><Relationship Id="rId90" Type="http://schemas.openxmlformats.org/officeDocument/2006/relationships/hyperlink" Target="https://wrm.capitol.texas.gov/fyiwebdocs/PDF/house/dist90/m1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schoolcraftfortx.com/" TargetMode="External"/><Relationship Id="rId299" Type="http://schemas.openxmlformats.org/officeDocument/2006/relationships/hyperlink" Target="https://www.facebook.com/johnbryantfortexas" TargetMode="External"/><Relationship Id="rId21" Type="http://schemas.openxmlformats.org/officeDocument/2006/relationships/hyperlink" Target="https://www.facebook.com/votebrianharrison/" TargetMode="External"/><Relationship Id="rId63" Type="http://schemas.openxmlformats.org/officeDocument/2006/relationships/hyperlink" Target="https://x.com/DrGregBonnen" TargetMode="External"/><Relationship Id="rId159" Type="http://schemas.openxmlformats.org/officeDocument/2006/relationships/hyperlink" Target="https://votebumgarner.com/" TargetMode="External"/><Relationship Id="rId324" Type="http://schemas.openxmlformats.org/officeDocument/2006/relationships/hyperlink" Target="https://www.charlescunninghamtx.com/" TargetMode="External"/><Relationship Id="rId366" Type="http://schemas.openxmlformats.org/officeDocument/2006/relationships/hyperlink" Target="https://www.facebook.com/harold.dutton.7" TargetMode="External"/><Relationship Id="rId170" Type="http://schemas.openxmlformats.org/officeDocument/2006/relationships/hyperlink" Target="https://x.com/leachfortexas" TargetMode="External"/><Relationship Id="rId226" Type="http://schemas.openxmlformats.org/officeDocument/2006/relationships/hyperlink" Target="https://x.com/KingForTexas/" TargetMode="External"/><Relationship Id="rId268" Type="http://schemas.openxmlformats.org/officeDocument/2006/relationships/hyperlink" Target="https://www.ramos4texas.com/" TargetMode="External"/><Relationship Id="rId32" Type="http://schemas.openxmlformats.org/officeDocument/2006/relationships/hyperlink" Target="https://www.facebook.com/PaulDysonTX" TargetMode="External"/><Relationship Id="rId74" Type="http://schemas.openxmlformats.org/officeDocument/2006/relationships/hyperlink" Target="https://www.facebook.com/gatesfortexas" TargetMode="External"/><Relationship Id="rId128" Type="http://schemas.openxmlformats.org/officeDocument/2006/relationships/hyperlink" Target="https://x.com/DonnaHowardTX" TargetMode="External"/><Relationship Id="rId335" Type="http://schemas.openxmlformats.org/officeDocument/2006/relationships/hyperlink" Target="https://www.facebook.com/TomOliverson/" TargetMode="External"/><Relationship Id="rId377" Type="http://schemas.openxmlformats.org/officeDocument/2006/relationships/hyperlink" Target="https://www.laurenashleysimmons.com/" TargetMode="External"/><Relationship Id="rId5" Type="http://schemas.openxmlformats.org/officeDocument/2006/relationships/hyperlink" Target="https://www.facebook.com/brentmoneytx/" TargetMode="External"/><Relationship Id="rId181" Type="http://schemas.openxmlformats.org/officeDocument/2006/relationships/hyperlink" Target="https://www.facebook.com/PlesaforTexas" TargetMode="External"/><Relationship Id="rId237" Type="http://schemas.openxmlformats.org/officeDocument/2006/relationships/hyperlink" Target="https://x.com/SalmanBhojaniTX" TargetMode="External"/><Relationship Id="rId279" Type="http://schemas.openxmlformats.org/officeDocument/2006/relationships/hyperlink" Target="https://x.com/TerryforTexas" TargetMode="External"/><Relationship Id="rId43" Type="http://schemas.openxmlformats.org/officeDocument/2006/relationships/hyperlink" Target="https://x.com/tomgglass" TargetMode="External"/><Relationship Id="rId139" Type="http://schemas.openxmlformats.org/officeDocument/2006/relationships/hyperlink" Target="https://x.com/BradBuckleyDVM" TargetMode="External"/><Relationship Id="rId290" Type="http://schemas.openxmlformats.org/officeDocument/2006/relationships/hyperlink" Target="https://www.facebook.com/profile.php?id=100058071429947" TargetMode="External"/><Relationship Id="rId304" Type="http://schemas.openxmlformats.org/officeDocument/2006/relationships/hyperlink" Target="https://x.com/TMFtx" TargetMode="External"/><Relationship Id="rId346" Type="http://schemas.openxmlformats.org/officeDocument/2006/relationships/hyperlink" Target="https://jonrosenthaltx.com/" TargetMode="External"/><Relationship Id="rId388" Type="http://schemas.openxmlformats.org/officeDocument/2006/relationships/hyperlink" Target="http://valoreeswanson.com/" TargetMode="External"/><Relationship Id="rId85" Type="http://schemas.openxmlformats.org/officeDocument/2006/relationships/hyperlink" Target="https://electtoddhunter.com/" TargetMode="External"/><Relationship Id="rId150" Type="http://schemas.openxmlformats.org/officeDocument/2006/relationships/hyperlink" Target="https://shelbyslawson.com/" TargetMode="External"/><Relationship Id="rId192" Type="http://schemas.openxmlformats.org/officeDocument/2006/relationships/hyperlink" Target="https://www.facebook.com/RepMaryGonzalezHD75/" TargetMode="External"/><Relationship Id="rId206" Type="http://schemas.openxmlformats.org/officeDocument/2006/relationships/hyperlink" Target="https://www.facebook.com/donfortexas" TargetMode="External"/><Relationship Id="rId248" Type="http://schemas.openxmlformats.org/officeDocument/2006/relationships/hyperlink" Target="https://votenicolecollier.com/" TargetMode="External"/><Relationship Id="rId12" Type="http://schemas.openxmlformats.org/officeDocument/2006/relationships/hyperlink" Target="https://colehefner.com/" TargetMode="External"/><Relationship Id="rId108" Type="http://schemas.openxmlformats.org/officeDocument/2006/relationships/hyperlink" Target="https://terrycanales.com/" TargetMode="External"/><Relationship Id="rId315" Type="http://schemas.openxmlformats.org/officeDocument/2006/relationships/hyperlink" Target="http://markdorazio.com/" TargetMode="External"/><Relationship Id="rId357" Type="http://schemas.openxmlformats.org/officeDocument/2006/relationships/hyperlink" Target="https://x.com/LaceyHullTX" TargetMode="External"/><Relationship Id="rId54" Type="http://schemas.openxmlformats.org/officeDocument/2006/relationships/hyperlink" Target="https://www.facebook.com/RayCallasForTexas/" TargetMode="External"/><Relationship Id="rId96" Type="http://schemas.openxmlformats.org/officeDocument/2006/relationships/hyperlink" Target="https://x.com/RepLongoria" TargetMode="External"/><Relationship Id="rId161" Type="http://schemas.openxmlformats.org/officeDocument/2006/relationships/hyperlink" Target="https://hopper4texas.com/" TargetMode="External"/><Relationship Id="rId217" Type="http://schemas.openxmlformats.org/officeDocument/2006/relationships/hyperlink" Target="https://kitzmanfortexas.com/" TargetMode="External"/><Relationship Id="rId259" Type="http://schemas.openxmlformats.org/officeDocument/2006/relationships/hyperlink" Target="https://charliegeren.com/" TargetMode="External"/><Relationship Id="rId23" Type="http://schemas.openxmlformats.org/officeDocument/2006/relationships/hyperlink" Target="https://joannefortexans.com/" TargetMode="External"/><Relationship Id="rId119" Type="http://schemas.openxmlformats.org/officeDocument/2006/relationships/hyperlink" Target="https://x.com/Schoolcraft4TX" TargetMode="External"/><Relationship Id="rId270" Type="http://schemas.openxmlformats.org/officeDocument/2006/relationships/hyperlink" Target="https://x.com/Ramos4Texas" TargetMode="External"/><Relationship Id="rId326" Type="http://schemas.openxmlformats.org/officeDocument/2006/relationships/hyperlink" Target="https://x.com/CharlesTX127" TargetMode="External"/><Relationship Id="rId65" Type="http://schemas.openxmlformats.org/officeDocument/2006/relationships/hyperlink" Target="https://www.facebook.com/votevasut/" TargetMode="External"/><Relationship Id="rId130" Type="http://schemas.openxmlformats.org/officeDocument/2006/relationships/hyperlink" Target="https://www.facebook.com/lulufortexas" TargetMode="External"/><Relationship Id="rId368" Type="http://schemas.openxmlformats.org/officeDocument/2006/relationships/hyperlink" Target="https://anafortexas.com/" TargetMode="External"/><Relationship Id="rId172" Type="http://schemas.openxmlformats.org/officeDocument/2006/relationships/hyperlink" Target="https://www.facebook.com/Burden4TX/" TargetMode="External"/><Relationship Id="rId228" Type="http://schemas.openxmlformats.org/officeDocument/2006/relationships/hyperlink" Target="https://www.facebook.com/CandyNobleHD89" TargetMode="External"/><Relationship Id="rId281" Type="http://schemas.openxmlformats.org/officeDocument/2006/relationships/hyperlink" Target="https://www.facebook.com/jpattersontx" TargetMode="External"/><Relationship Id="rId337" Type="http://schemas.openxmlformats.org/officeDocument/2006/relationships/hyperlink" Target="https://www.mikeschofield.com/" TargetMode="External"/><Relationship Id="rId34" Type="http://schemas.openxmlformats.org/officeDocument/2006/relationships/hyperlink" Target="https://www.facebook.com/BradBaileyTW" TargetMode="External"/><Relationship Id="rId76" Type="http://schemas.openxmlformats.org/officeDocument/2006/relationships/hyperlink" Target="https://www.votejeffbarry.com/" TargetMode="External"/><Relationship Id="rId141" Type="http://schemas.openxmlformats.org/officeDocument/2006/relationships/hyperlink" Target="https://www.facebook.com/Hickland4TX/" TargetMode="External"/><Relationship Id="rId379" Type="http://schemas.openxmlformats.org/officeDocument/2006/relationships/hyperlink" Target="http://jolandajones.com/" TargetMode="External"/><Relationship Id="rId7" Type="http://schemas.openxmlformats.org/officeDocument/2006/relationships/hyperlink" Target="https://cecilbelljr.org/" TargetMode="External"/><Relationship Id="rId183" Type="http://schemas.openxmlformats.org/officeDocument/2006/relationships/hyperlink" Target="https://drewdarby.com/" TargetMode="External"/><Relationship Id="rId239" Type="http://schemas.openxmlformats.org/officeDocument/2006/relationships/hyperlink" Target="https://www.facebook.com/NateSchatzline" TargetMode="External"/><Relationship Id="rId390" Type="http://schemas.openxmlformats.org/officeDocument/2006/relationships/hyperlink" Target="https://x.com/ValoreeSwanson" TargetMode="External"/><Relationship Id="rId250" Type="http://schemas.openxmlformats.org/officeDocument/2006/relationships/hyperlink" Target="https://x.com/NicoleCollier95" TargetMode="External"/><Relationship Id="rId292" Type="http://schemas.openxmlformats.org/officeDocument/2006/relationships/hyperlink" Target="http://angiechenbutton.com/" TargetMode="External"/><Relationship Id="rId306" Type="http://schemas.openxmlformats.org/officeDocument/2006/relationships/hyperlink" Target="https://www.facebook.com/philip.a.cortez" TargetMode="External"/><Relationship Id="rId45" Type="http://schemas.openxmlformats.org/officeDocument/2006/relationships/hyperlink" Target="https://www.facebook.com/StateRepresentativeJanisHolt" TargetMode="External"/><Relationship Id="rId87" Type="http://schemas.openxmlformats.org/officeDocument/2006/relationships/hyperlink" Target="https://x.com/toddahunter" TargetMode="External"/><Relationship Id="rId110" Type="http://schemas.openxmlformats.org/officeDocument/2006/relationships/hyperlink" Target="https://x.com/TerryCanales40" TargetMode="External"/><Relationship Id="rId348" Type="http://schemas.openxmlformats.org/officeDocument/2006/relationships/hyperlink" Target="https://x.com/Jon_RosenthalTX" TargetMode="External"/><Relationship Id="rId152" Type="http://schemas.openxmlformats.org/officeDocument/2006/relationships/hyperlink" Target="https://x.com/ShelbySlawson" TargetMode="External"/><Relationship Id="rId194" Type="http://schemas.openxmlformats.org/officeDocument/2006/relationships/hyperlink" Target="https://www.drlalanifortexas.com/" TargetMode="External"/><Relationship Id="rId208" Type="http://schemas.openxmlformats.org/officeDocument/2006/relationships/hyperlink" Target="https://www.facebook.com/BrooksLandgraf" TargetMode="External"/><Relationship Id="rId261" Type="http://schemas.openxmlformats.org/officeDocument/2006/relationships/hyperlink" Target="https://x.com/CharlieGeren" TargetMode="External"/><Relationship Id="rId14" Type="http://schemas.openxmlformats.org/officeDocument/2006/relationships/hyperlink" Target="https://x.com/ColeHefnerTX" TargetMode="External"/><Relationship Id="rId56" Type="http://schemas.openxmlformats.org/officeDocument/2006/relationships/hyperlink" Target="https://www.facebook.com/christianfortexas" TargetMode="External"/><Relationship Id="rId317" Type="http://schemas.openxmlformats.org/officeDocument/2006/relationships/hyperlink" Target="https://x.com/DorazioforTexas" TargetMode="External"/><Relationship Id="rId359" Type="http://schemas.openxmlformats.org/officeDocument/2006/relationships/hyperlink" Target="https://www.facebook.com/ElectCharleneRep139/" TargetMode="External"/><Relationship Id="rId98" Type="http://schemas.openxmlformats.org/officeDocument/2006/relationships/hyperlink" Target="https://x.com/sergiomunozjrTX" TargetMode="External"/><Relationship Id="rId121" Type="http://schemas.openxmlformats.org/officeDocument/2006/relationships/hyperlink" Target="https://www.facebook.com/ErinForYall" TargetMode="External"/><Relationship Id="rId163" Type="http://schemas.openxmlformats.org/officeDocument/2006/relationships/hyperlink" Target="https://mitchlittlefortexas.com/" TargetMode="External"/><Relationship Id="rId219" Type="http://schemas.openxmlformats.org/officeDocument/2006/relationships/hyperlink" Target="https://x.com/StanKitzmanTX" TargetMode="External"/><Relationship Id="rId370" Type="http://schemas.openxmlformats.org/officeDocument/2006/relationships/hyperlink" Target="https://x.com/AnaHdzTx" TargetMode="External"/><Relationship Id="rId230" Type="http://schemas.openxmlformats.org/officeDocument/2006/relationships/hyperlink" Target="https://www.ramonromerojr.com/" TargetMode="External"/><Relationship Id="rId25" Type="http://schemas.openxmlformats.org/officeDocument/2006/relationships/hyperlink" Target="https://twitter.com/joannefortexans" TargetMode="External"/><Relationship Id="rId67" Type="http://schemas.openxmlformats.org/officeDocument/2006/relationships/hyperlink" Target="https://morganfortexas.com/" TargetMode="External"/><Relationship Id="rId272" Type="http://schemas.openxmlformats.org/officeDocument/2006/relationships/hyperlink" Target="https://www.facebook.com/rafael.anchia" TargetMode="External"/><Relationship Id="rId328" Type="http://schemas.openxmlformats.org/officeDocument/2006/relationships/hyperlink" Target="https://www.facebook.com/profile.php?id=61576362943947" TargetMode="External"/><Relationship Id="rId132" Type="http://schemas.openxmlformats.org/officeDocument/2006/relationships/hyperlink" Target="https://carolinefortexas.com/" TargetMode="External"/><Relationship Id="rId174" Type="http://schemas.openxmlformats.org/officeDocument/2006/relationships/hyperlink" Target="https://spillerfortexas.com/" TargetMode="External"/><Relationship Id="rId381" Type="http://schemas.openxmlformats.org/officeDocument/2006/relationships/hyperlink" Target="https://x.com/jonesjolanda" TargetMode="External"/><Relationship Id="rId241" Type="http://schemas.openxmlformats.org/officeDocument/2006/relationships/hyperlink" Target="https://www.facebook.com/Valliant4TX/" TargetMode="External"/><Relationship Id="rId36" Type="http://schemas.openxmlformats.org/officeDocument/2006/relationships/hyperlink" Target="https://www.facebook.com/WillMetcalfTX/" TargetMode="External"/><Relationship Id="rId283" Type="http://schemas.openxmlformats.org/officeDocument/2006/relationships/hyperlink" Target="https://www.lindafortexas.com/" TargetMode="External"/><Relationship Id="rId339" Type="http://schemas.openxmlformats.org/officeDocument/2006/relationships/hyperlink" Target="https://x.com/RepSchofield" TargetMode="External"/><Relationship Id="rId78" Type="http://schemas.openxmlformats.org/officeDocument/2006/relationships/hyperlink" Target="https://x.com/JeffBarryforTX" TargetMode="External"/><Relationship Id="rId101" Type="http://schemas.openxmlformats.org/officeDocument/2006/relationships/hyperlink" Target="https://x.com/JanieLopezForTX" TargetMode="External"/><Relationship Id="rId143" Type="http://schemas.openxmlformats.org/officeDocument/2006/relationships/hyperlink" Target="https://www.facebook.com/Pat-Curry-for-Texas-61551098733770/" TargetMode="External"/><Relationship Id="rId185" Type="http://schemas.openxmlformats.org/officeDocument/2006/relationships/hyperlink" Target="https://x.com/DrewDarbyTX" TargetMode="External"/><Relationship Id="rId350" Type="http://schemas.openxmlformats.org/officeDocument/2006/relationships/hyperlink" Target="https://www.facebook.com/BucyForTexas/" TargetMode="External"/><Relationship Id="rId9" Type="http://schemas.openxmlformats.org/officeDocument/2006/relationships/hyperlink" Target="https://x.com/CBellJr" TargetMode="External"/><Relationship Id="rId210" Type="http://schemas.openxmlformats.org/officeDocument/2006/relationships/hyperlink" Target="https://x.com/TomCraddick2" TargetMode="External"/><Relationship Id="rId252" Type="http://schemas.openxmlformats.org/officeDocument/2006/relationships/hyperlink" Target="https://www.facebook.com/DavidCookTX" TargetMode="External"/><Relationship Id="rId294" Type="http://schemas.openxmlformats.org/officeDocument/2006/relationships/hyperlink" Target="https://x.com/AngieChenButton" TargetMode="External"/><Relationship Id="rId308" Type="http://schemas.openxmlformats.org/officeDocument/2006/relationships/hyperlink" Target="http://lizcampos.com/" TargetMode="External"/><Relationship Id="rId47" Type="http://schemas.openxmlformats.org/officeDocument/2006/relationships/hyperlink" Target="https://troxclairfortexas.com/" TargetMode="External"/><Relationship Id="rId89" Type="http://schemas.openxmlformats.org/officeDocument/2006/relationships/hyperlink" Target="https://www.facebook.com/KatrinaForTexas/" TargetMode="External"/><Relationship Id="rId112" Type="http://schemas.openxmlformats.org/officeDocument/2006/relationships/hyperlink" Target="https://www.facebook.com/voteguerra" TargetMode="External"/><Relationship Id="rId154" Type="http://schemas.openxmlformats.org/officeDocument/2006/relationships/hyperlink" Target="https://www.facebook.com/votemikeolcott/" TargetMode="External"/><Relationship Id="rId361" Type="http://schemas.openxmlformats.org/officeDocument/2006/relationships/hyperlink" Target="https://www.facebook.com/RepWalle/" TargetMode="External"/><Relationship Id="rId196" Type="http://schemas.openxmlformats.org/officeDocument/2006/relationships/hyperlink" Target="https://x.com/DoctorLalani" TargetMode="External"/><Relationship Id="rId200" Type="http://schemas.openxmlformats.org/officeDocument/2006/relationships/hyperlink" Target="https://www.facebook.com/moodyforelpaso/" TargetMode="External"/><Relationship Id="rId382" Type="http://schemas.openxmlformats.org/officeDocument/2006/relationships/hyperlink" Target="https://www.voteforpenny.com/" TargetMode="External"/><Relationship Id="rId16" Type="http://schemas.openxmlformats.org/officeDocument/2006/relationships/hyperlink" Target="https://x.com/jdeantexas" TargetMode="External"/><Relationship Id="rId221" Type="http://schemas.openxmlformats.org/officeDocument/2006/relationships/hyperlink" Target="https://www.facebook.com/LtColDennisGeesaman" TargetMode="External"/><Relationship Id="rId242" Type="http://schemas.openxmlformats.org/officeDocument/2006/relationships/hyperlink" Target="https://www.cherylbeanfortexas.com/" TargetMode="External"/><Relationship Id="rId263" Type="http://schemas.openxmlformats.org/officeDocument/2006/relationships/hyperlink" Target="https://www.facebook.com/VentonJonesTX" TargetMode="External"/><Relationship Id="rId284" Type="http://schemas.openxmlformats.org/officeDocument/2006/relationships/hyperlink" Target="https://www.facebook.com/lindafortexas/" TargetMode="External"/><Relationship Id="rId319" Type="http://schemas.openxmlformats.org/officeDocument/2006/relationships/hyperlink" Target="https://www.facebook.com/DiegoBernalTX" TargetMode="External"/><Relationship Id="rId37" Type="http://schemas.openxmlformats.org/officeDocument/2006/relationships/hyperlink" Target="https://x.com/WillMetcalfTX" TargetMode="External"/><Relationship Id="rId58" Type="http://schemas.openxmlformats.org/officeDocument/2006/relationships/hyperlink" Target="https://terrifortexas.com/" TargetMode="External"/><Relationship Id="rId79" Type="http://schemas.openxmlformats.org/officeDocument/2006/relationships/hyperlink" Target="https://ajlouderback.com/" TargetMode="External"/><Relationship Id="rId102" Type="http://schemas.openxmlformats.org/officeDocument/2006/relationships/hyperlink" Target="https://eringamez.com/" TargetMode="External"/><Relationship Id="rId123" Type="http://schemas.openxmlformats.org/officeDocument/2006/relationships/hyperlink" Target="https://sherylcole.com/" TargetMode="External"/><Relationship Id="rId144" Type="http://schemas.openxmlformats.org/officeDocument/2006/relationships/hyperlink" Target="https://hayesforhouse57.com/" TargetMode="External"/><Relationship Id="rId330" Type="http://schemas.openxmlformats.org/officeDocument/2006/relationships/hyperlink" Target="https://www.facebook.com/mitchell4texas/" TargetMode="External"/><Relationship Id="rId90" Type="http://schemas.openxmlformats.org/officeDocument/2006/relationships/hyperlink" Target="https://x.com/katrinapierson" TargetMode="External"/><Relationship Id="rId165" Type="http://schemas.openxmlformats.org/officeDocument/2006/relationships/hyperlink" Target="https://mattshaheen.com/" TargetMode="External"/><Relationship Id="rId186" Type="http://schemas.openxmlformats.org/officeDocument/2006/relationships/hyperlink" Target="https://www.isaacfortexas.com/" TargetMode="External"/><Relationship Id="rId351" Type="http://schemas.openxmlformats.org/officeDocument/2006/relationships/hyperlink" Target="https://x.com/BucyForTexas" TargetMode="External"/><Relationship Id="rId372" Type="http://schemas.openxmlformats.org/officeDocument/2006/relationships/hyperlink" Target="https://www.facebook.com/RepMaryAnnPerez/" TargetMode="External"/><Relationship Id="rId211" Type="http://schemas.openxmlformats.org/officeDocument/2006/relationships/hyperlink" Target="https://www.burrows4tx.com/" TargetMode="External"/><Relationship Id="rId232" Type="http://schemas.openxmlformats.org/officeDocument/2006/relationships/hyperlink" Target="https://x.com/RamonRomeroJr" TargetMode="External"/><Relationship Id="rId253" Type="http://schemas.openxmlformats.org/officeDocument/2006/relationships/hyperlink" Target="https://x.com/DavidCookTX" TargetMode="External"/><Relationship Id="rId274" Type="http://schemas.openxmlformats.org/officeDocument/2006/relationships/hyperlink" Target="https://jessicafortexas.com/" TargetMode="External"/><Relationship Id="rId295" Type="http://schemas.openxmlformats.org/officeDocument/2006/relationships/hyperlink" Target="http://rhettabowers.com/" TargetMode="External"/><Relationship Id="rId309" Type="http://schemas.openxmlformats.org/officeDocument/2006/relationships/hyperlink" Target="https://www.facebook.com/VoteLizCampos/" TargetMode="External"/><Relationship Id="rId27" Type="http://schemas.openxmlformats.org/officeDocument/2006/relationships/hyperlink" Target="https://www.facebook.com/RepTreyWharton" TargetMode="External"/><Relationship Id="rId48" Type="http://schemas.openxmlformats.org/officeDocument/2006/relationships/hyperlink" Target="https://www.facebook.com/EllenTroxclair/" TargetMode="External"/><Relationship Id="rId69" Type="http://schemas.openxmlformats.org/officeDocument/2006/relationships/hyperlink" Target="https://x.com/morgan4texas" TargetMode="External"/><Relationship Id="rId113" Type="http://schemas.openxmlformats.org/officeDocument/2006/relationships/hyperlink" Target="https://x.com/RepRaymondTX" TargetMode="External"/><Relationship Id="rId134" Type="http://schemas.openxmlformats.org/officeDocument/2006/relationships/hyperlink" Target="https://x.com/carolinefortx" TargetMode="External"/><Relationship Id="rId320" Type="http://schemas.openxmlformats.org/officeDocument/2006/relationships/hyperlink" Target="https://x.com/DiegoBernalTX" TargetMode="External"/><Relationship Id="rId80" Type="http://schemas.openxmlformats.org/officeDocument/2006/relationships/hyperlink" Target="https://www.facebook.com/SheriffAJLouderback" TargetMode="External"/><Relationship Id="rId155" Type="http://schemas.openxmlformats.org/officeDocument/2006/relationships/hyperlink" Target="https://keresafortexas.com/" TargetMode="External"/><Relationship Id="rId176" Type="http://schemas.openxmlformats.org/officeDocument/2006/relationships/hyperlink" Target="https://x.com/davidspillertx" TargetMode="External"/><Relationship Id="rId197" Type="http://schemas.openxmlformats.org/officeDocument/2006/relationships/hyperlink" Target="https://www.vinceperez.com/" TargetMode="External"/><Relationship Id="rId341" Type="http://schemas.openxmlformats.org/officeDocument/2006/relationships/hyperlink" Target="https://www.facebook.com/staterepmanodeayala" TargetMode="External"/><Relationship Id="rId362" Type="http://schemas.openxmlformats.org/officeDocument/2006/relationships/hyperlink" Target="https://x.com/RepWalle" TargetMode="External"/><Relationship Id="rId383" Type="http://schemas.openxmlformats.org/officeDocument/2006/relationships/hyperlink" Target="https://www.facebook.com/RepPennyMShaw" TargetMode="External"/><Relationship Id="rId201" Type="http://schemas.openxmlformats.org/officeDocument/2006/relationships/hyperlink" Target="https://x.com/moodyforelpaso" TargetMode="External"/><Relationship Id="rId222" Type="http://schemas.openxmlformats.org/officeDocument/2006/relationships/hyperlink" Target="https://www.fairlyfortexas.com/" TargetMode="External"/><Relationship Id="rId243" Type="http://schemas.openxmlformats.org/officeDocument/2006/relationships/hyperlink" Target="https://www.facebook.com/cherylbeantx/" TargetMode="External"/><Relationship Id="rId264" Type="http://schemas.openxmlformats.org/officeDocument/2006/relationships/hyperlink" Target="https://x.com/VentonJonesTX" TargetMode="External"/><Relationship Id="rId285" Type="http://schemas.openxmlformats.org/officeDocument/2006/relationships/hyperlink" Target="https://morganmeyerfortexas.com/" TargetMode="External"/><Relationship Id="rId17" Type="http://schemas.openxmlformats.org/officeDocument/2006/relationships/hyperlink" Target="https://www.codyfortexas.com/" TargetMode="External"/><Relationship Id="rId38" Type="http://schemas.openxmlformats.org/officeDocument/2006/relationships/hyperlink" Target="https://stangerdes.com/" TargetMode="External"/><Relationship Id="rId59" Type="http://schemas.openxmlformats.org/officeDocument/2006/relationships/hyperlink" Target="https://www.facebook.com/TerriLeoWilson/" TargetMode="External"/><Relationship Id="rId103" Type="http://schemas.openxmlformats.org/officeDocument/2006/relationships/hyperlink" Target="https://www.facebook.com/GamezForRep38" TargetMode="External"/><Relationship Id="rId124" Type="http://schemas.openxmlformats.org/officeDocument/2006/relationships/hyperlink" Target="https://www.facebook.com/SherylforTexas" TargetMode="External"/><Relationship Id="rId310" Type="http://schemas.openxmlformats.org/officeDocument/2006/relationships/hyperlink" Target="https://x.com/votelizcampos" TargetMode="External"/><Relationship Id="rId70" Type="http://schemas.openxmlformats.org/officeDocument/2006/relationships/hyperlink" Target="https://ronreynoldstexas.com/" TargetMode="External"/><Relationship Id="rId91" Type="http://schemas.openxmlformats.org/officeDocument/2006/relationships/hyperlink" Target="https://denisevillalobos.com/" TargetMode="External"/><Relationship Id="rId145" Type="http://schemas.openxmlformats.org/officeDocument/2006/relationships/hyperlink" Target="https://www.facebook.com/RichardHayes4TexasHouse/" TargetMode="External"/><Relationship Id="rId166" Type="http://schemas.openxmlformats.org/officeDocument/2006/relationships/hyperlink" Target="https://www.facebook.com/MattShaheenTX" TargetMode="External"/><Relationship Id="rId187" Type="http://schemas.openxmlformats.org/officeDocument/2006/relationships/hyperlink" Target="https://www.facebook.com/CarrieIsaacForTexas" TargetMode="External"/><Relationship Id="rId331" Type="http://schemas.openxmlformats.org/officeDocument/2006/relationships/hyperlink" Target="https://bowenfortx.com/" TargetMode="External"/><Relationship Id="rId352" Type="http://schemas.openxmlformats.org/officeDocument/2006/relationships/hyperlink" Target="https://www.genefortexas.com/" TargetMode="External"/><Relationship Id="rId373" Type="http://schemas.openxmlformats.org/officeDocument/2006/relationships/hyperlink" Target="https://x.com/repmaryann" TargetMode="External"/><Relationship Id="rId1" Type="http://schemas.openxmlformats.org/officeDocument/2006/relationships/hyperlink" Target="https://garyvandeaver.com/" TargetMode="External"/><Relationship Id="rId212" Type="http://schemas.openxmlformats.org/officeDocument/2006/relationships/hyperlink" Target="https://www.facebook.com/Burrows4TX" TargetMode="External"/><Relationship Id="rId233" Type="http://schemas.openxmlformats.org/officeDocument/2006/relationships/hyperlink" Target="https://www.davidlowefortexas.com/" TargetMode="External"/><Relationship Id="rId254" Type="http://schemas.openxmlformats.org/officeDocument/2006/relationships/hyperlink" Target="https://mcqueeneyfortexas.com/" TargetMode="External"/><Relationship Id="rId28" Type="http://schemas.openxmlformats.org/officeDocument/2006/relationships/hyperlink" Target="https://angeliaorr.com/" TargetMode="External"/><Relationship Id="rId49" Type="http://schemas.openxmlformats.org/officeDocument/2006/relationships/hyperlink" Target="https://x.com/EllenTroxclair" TargetMode="External"/><Relationship Id="rId114" Type="http://schemas.openxmlformats.org/officeDocument/2006/relationships/hyperlink" Target="https://lozanofortexas.com/" TargetMode="External"/><Relationship Id="rId275" Type="http://schemas.openxmlformats.org/officeDocument/2006/relationships/hyperlink" Target="https://www.facebook.com/JessicaGonzalezTX" TargetMode="External"/><Relationship Id="rId296" Type="http://schemas.openxmlformats.org/officeDocument/2006/relationships/hyperlink" Target="https://www.facebook.com/rhettabowers" TargetMode="External"/><Relationship Id="rId300" Type="http://schemas.openxmlformats.org/officeDocument/2006/relationships/hyperlink" Target="https://cassandrafortexas.com/" TargetMode="External"/><Relationship Id="rId60" Type="http://schemas.openxmlformats.org/officeDocument/2006/relationships/hyperlink" Target="https://x.com/TerriLeoWilson" TargetMode="External"/><Relationship Id="rId81" Type="http://schemas.openxmlformats.org/officeDocument/2006/relationships/hyperlink" Target="https://x.com/LouderbackAj" TargetMode="External"/><Relationship Id="rId135" Type="http://schemas.openxmlformats.org/officeDocument/2006/relationships/hyperlink" Target="https://virdellfortexas.com/" TargetMode="External"/><Relationship Id="rId156" Type="http://schemas.openxmlformats.org/officeDocument/2006/relationships/hyperlink" Target="https://www.facebook.com/keresafortexas/" TargetMode="External"/><Relationship Id="rId177" Type="http://schemas.openxmlformats.org/officeDocument/2006/relationships/hyperlink" Target="https://votejamesfrank.com/" TargetMode="External"/><Relationship Id="rId198" Type="http://schemas.openxmlformats.org/officeDocument/2006/relationships/hyperlink" Target="https://www.facebook.com/vincemperez/" TargetMode="External"/><Relationship Id="rId321" Type="http://schemas.openxmlformats.org/officeDocument/2006/relationships/hyperlink" Target="http://joseygarcia.com/" TargetMode="External"/><Relationship Id="rId342" Type="http://schemas.openxmlformats.org/officeDocument/2006/relationships/hyperlink" Target="https://x.com/ManoForTexas" TargetMode="External"/><Relationship Id="rId363" Type="http://schemas.openxmlformats.org/officeDocument/2006/relationships/hyperlink" Target="http://senfroniathompson.com/" TargetMode="External"/><Relationship Id="rId384" Type="http://schemas.openxmlformats.org/officeDocument/2006/relationships/hyperlink" Target="https://x.com/reppennymshaw" TargetMode="External"/><Relationship Id="rId202" Type="http://schemas.openxmlformats.org/officeDocument/2006/relationships/hyperlink" Target="https://claudiaordazfortexas.com/" TargetMode="External"/><Relationship Id="rId223" Type="http://schemas.openxmlformats.org/officeDocument/2006/relationships/hyperlink" Target="https://www.facebook.com/fairlyfortexas" TargetMode="External"/><Relationship Id="rId244" Type="http://schemas.openxmlformats.org/officeDocument/2006/relationships/hyperlink" Target="https://x.com/CherylBeanTX" TargetMode="External"/><Relationship Id="rId18" Type="http://schemas.openxmlformats.org/officeDocument/2006/relationships/hyperlink" Target="https://www.facebook.com/CodyforTexas/" TargetMode="External"/><Relationship Id="rId39" Type="http://schemas.openxmlformats.org/officeDocument/2006/relationships/hyperlink" Target="https://www.facebook.com/stangerdesfortexas" TargetMode="External"/><Relationship Id="rId265" Type="http://schemas.openxmlformats.org/officeDocument/2006/relationships/hyperlink" Target="http://votechristurner.com/" TargetMode="External"/><Relationship Id="rId286" Type="http://schemas.openxmlformats.org/officeDocument/2006/relationships/hyperlink" Target="https://www.facebook.com/MorganMeyerForTexas/" TargetMode="External"/><Relationship Id="rId50" Type="http://schemas.openxmlformats.org/officeDocument/2006/relationships/hyperlink" Target="https://terrywilsonfortexas.com/" TargetMode="External"/><Relationship Id="rId104" Type="http://schemas.openxmlformats.org/officeDocument/2006/relationships/hyperlink" Target="https://x.com/RepErinEGamez" TargetMode="External"/><Relationship Id="rId125" Type="http://schemas.openxmlformats.org/officeDocument/2006/relationships/hyperlink" Target="https://x.com/SherylCole1" TargetMode="External"/><Relationship Id="rId146" Type="http://schemas.openxmlformats.org/officeDocument/2006/relationships/hyperlink" Target="https://x.com/RepRichardHayes" TargetMode="External"/><Relationship Id="rId167" Type="http://schemas.openxmlformats.org/officeDocument/2006/relationships/hyperlink" Target="https://x.com/MattShaheen" TargetMode="External"/><Relationship Id="rId188" Type="http://schemas.openxmlformats.org/officeDocument/2006/relationships/hyperlink" Target="https://x.com/CarrieIsaac" TargetMode="External"/><Relationship Id="rId311" Type="http://schemas.openxmlformats.org/officeDocument/2006/relationships/hyperlink" Target="https://www.barbaragervin.com/" TargetMode="External"/><Relationship Id="rId332" Type="http://schemas.openxmlformats.org/officeDocument/2006/relationships/hyperlink" Target="https://www.facebook.com/bowenfortexas" TargetMode="External"/><Relationship Id="rId353" Type="http://schemas.openxmlformats.org/officeDocument/2006/relationships/hyperlink" Target="https://www.facebook.com/votewu" TargetMode="External"/><Relationship Id="rId374" Type="http://schemas.openxmlformats.org/officeDocument/2006/relationships/hyperlink" Target="https://www.moralesfordistrict145.com/" TargetMode="External"/><Relationship Id="rId71" Type="http://schemas.openxmlformats.org/officeDocument/2006/relationships/hyperlink" Target="https://www.facebook.com/ronreynoldsesq" TargetMode="External"/><Relationship Id="rId92" Type="http://schemas.openxmlformats.org/officeDocument/2006/relationships/hyperlink" Target="https://www.facebook.com/DVillalobos20" TargetMode="External"/><Relationship Id="rId213" Type="http://schemas.openxmlformats.org/officeDocument/2006/relationships/hyperlink" Target="https://x.com/Burrows4TX" TargetMode="External"/><Relationship Id="rId234" Type="http://schemas.openxmlformats.org/officeDocument/2006/relationships/hyperlink" Target="https://www.facebook.com/DavidLoweForTexas/" TargetMode="External"/><Relationship Id="rId2" Type="http://schemas.openxmlformats.org/officeDocument/2006/relationships/hyperlink" Target="https://www.facebook.com/GaryVanDeaverHD1/" TargetMode="External"/><Relationship Id="rId29" Type="http://schemas.openxmlformats.org/officeDocument/2006/relationships/hyperlink" Target="https://www.facebook.com/AngeliaOrrForTX" TargetMode="External"/><Relationship Id="rId255" Type="http://schemas.openxmlformats.org/officeDocument/2006/relationships/hyperlink" Target="https://www.facebook.com/McQueeneyForTX/" TargetMode="External"/><Relationship Id="rId276" Type="http://schemas.openxmlformats.org/officeDocument/2006/relationships/hyperlink" Target="https://x.com/jessicafortexas" TargetMode="External"/><Relationship Id="rId297" Type="http://schemas.openxmlformats.org/officeDocument/2006/relationships/hyperlink" Target="https://x.com/BowersForTexas" TargetMode="External"/><Relationship Id="rId40" Type="http://schemas.openxmlformats.org/officeDocument/2006/relationships/hyperlink" Target="https://x.com/StanGerdesforTX" TargetMode="External"/><Relationship Id="rId115" Type="http://schemas.openxmlformats.org/officeDocument/2006/relationships/hyperlink" Target="https://www.facebook.com/RepJMLozano" TargetMode="External"/><Relationship Id="rId136" Type="http://schemas.openxmlformats.org/officeDocument/2006/relationships/hyperlink" Target="https://www.facebook.com/wesvirdellfortexas" TargetMode="External"/><Relationship Id="rId157" Type="http://schemas.openxmlformats.org/officeDocument/2006/relationships/hyperlink" Target="https://luther4texas.com/" TargetMode="External"/><Relationship Id="rId178" Type="http://schemas.openxmlformats.org/officeDocument/2006/relationships/hyperlink" Target="https://www.facebook.com/repjamesfrank/" TargetMode="External"/><Relationship Id="rId301" Type="http://schemas.openxmlformats.org/officeDocument/2006/relationships/hyperlink" Target="https://www.facebook.com/casfortx" TargetMode="External"/><Relationship Id="rId322" Type="http://schemas.openxmlformats.org/officeDocument/2006/relationships/hyperlink" Target="https://www.facebook.com/p/State-Representative-Josey-Garcia-Texas-House-District-124-100076222418573/" TargetMode="External"/><Relationship Id="rId343" Type="http://schemas.openxmlformats.org/officeDocument/2006/relationships/hyperlink" Target="http://annjohnson.com/" TargetMode="External"/><Relationship Id="rId364" Type="http://schemas.openxmlformats.org/officeDocument/2006/relationships/hyperlink" Target="https://www.facebook.com/Senfronia4Texas/" TargetMode="External"/><Relationship Id="rId61" Type="http://schemas.openxmlformats.org/officeDocument/2006/relationships/hyperlink" Target="https://drgregbonnen.com/" TargetMode="External"/><Relationship Id="rId82" Type="http://schemas.openxmlformats.org/officeDocument/2006/relationships/hyperlink" Target="https://ryanguillen.com/" TargetMode="External"/><Relationship Id="rId199" Type="http://schemas.openxmlformats.org/officeDocument/2006/relationships/hyperlink" Target="https://x.com/_vincentperez_" TargetMode="External"/><Relationship Id="rId203" Type="http://schemas.openxmlformats.org/officeDocument/2006/relationships/hyperlink" Target="https://www.facebook.com/ClaudiaOrdazPerez" TargetMode="External"/><Relationship Id="rId385" Type="http://schemas.openxmlformats.org/officeDocument/2006/relationships/hyperlink" Target="http://hubertvo.com/" TargetMode="External"/><Relationship Id="rId19" Type="http://schemas.openxmlformats.org/officeDocument/2006/relationships/hyperlink" Target="https://twitter.com/CodyforTexas" TargetMode="External"/><Relationship Id="rId224" Type="http://schemas.openxmlformats.org/officeDocument/2006/relationships/hyperlink" Target="https://kingfortexas.com/" TargetMode="External"/><Relationship Id="rId245" Type="http://schemas.openxmlformats.org/officeDocument/2006/relationships/hyperlink" Target="https://www.schlegelfortexas.com/" TargetMode="External"/><Relationship Id="rId266" Type="http://schemas.openxmlformats.org/officeDocument/2006/relationships/hyperlink" Target="https://www.facebook.com/ramos4texashd102/" TargetMode="External"/><Relationship Id="rId287" Type="http://schemas.openxmlformats.org/officeDocument/2006/relationships/hyperlink" Target="https://x.com/MorganMeyerTX" TargetMode="External"/><Relationship Id="rId30" Type="http://schemas.openxmlformats.org/officeDocument/2006/relationships/hyperlink" Target="https://x.com/angeliaorrfortx" TargetMode="External"/><Relationship Id="rId105" Type="http://schemas.openxmlformats.org/officeDocument/2006/relationships/hyperlink" Target="https://mandomartinez.com/" TargetMode="External"/><Relationship Id="rId126" Type="http://schemas.openxmlformats.org/officeDocument/2006/relationships/hyperlink" Target="https://votedonna.com/" TargetMode="External"/><Relationship Id="rId147" Type="http://schemas.openxmlformats.org/officeDocument/2006/relationships/hyperlink" Target="https://helenkerwin.com/" TargetMode="External"/><Relationship Id="rId168" Type="http://schemas.openxmlformats.org/officeDocument/2006/relationships/hyperlink" Target="https://jeffleach.com/" TargetMode="External"/><Relationship Id="rId312" Type="http://schemas.openxmlformats.org/officeDocument/2006/relationships/hyperlink" Target="https://www.facebook.com/TeamBarbara120" TargetMode="External"/><Relationship Id="rId333" Type="http://schemas.openxmlformats.org/officeDocument/2006/relationships/hyperlink" Target="https://x.com/sbwnhtx" TargetMode="External"/><Relationship Id="rId354" Type="http://schemas.openxmlformats.org/officeDocument/2006/relationships/hyperlink" Target="https://x.com/GeneforTexas" TargetMode="External"/><Relationship Id="rId51" Type="http://schemas.openxmlformats.org/officeDocument/2006/relationships/hyperlink" Target="https://www.facebook.com/TerryWilsonPage" TargetMode="External"/><Relationship Id="rId72" Type="http://schemas.openxmlformats.org/officeDocument/2006/relationships/hyperlink" Target="https://x.com/ronereynolds" TargetMode="External"/><Relationship Id="rId93" Type="http://schemas.openxmlformats.org/officeDocument/2006/relationships/hyperlink" Target="https://x.com/DeniseForTXHD34" TargetMode="External"/><Relationship Id="rId189" Type="http://schemas.openxmlformats.org/officeDocument/2006/relationships/hyperlink" Target="https://moralesfortexas.com/" TargetMode="External"/><Relationship Id="rId375" Type="http://schemas.openxmlformats.org/officeDocument/2006/relationships/hyperlink" Target="https://www.facebook.com/RepMorales145" TargetMode="External"/><Relationship Id="rId3" Type="http://schemas.openxmlformats.org/officeDocument/2006/relationships/hyperlink" Target="https://x.com/garyvandeaver" TargetMode="External"/><Relationship Id="rId214" Type="http://schemas.openxmlformats.org/officeDocument/2006/relationships/hyperlink" Target="https://tepperfortexas.com/" TargetMode="External"/><Relationship Id="rId235" Type="http://schemas.openxmlformats.org/officeDocument/2006/relationships/hyperlink" Target="https://www.bhojanifortexas.com/" TargetMode="External"/><Relationship Id="rId256" Type="http://schemas.openxmlformats.org/officeDocument/2006/relationships/hyperlink" Target="https://x.com/JohnMcQueeneyTX" TargetMode="External"/><Relationship Id="rId277" Type="http://schemas.openxmlformats.org/officeDocument/2006/relationships/hyperlink" Target="http://terrymeza.com/" TargetMode="External"/><Relationship Id="rId298" Type="http://schemas.openxmlformats.org/officeDocument/2006/relationships/hyperlink" Target="https://www.johnbryantfortexas.com/" TargetMode="External"/><Relationship Id="rId116" Type="http://schemas.openxmlformats.org/officeDocument/2006/relationships/hyperlink" Target="https://x.com/texasreplozano" TargetMode="External"/><Relationship Id="rId137" Type="http://schemas.openxmlformats.org/officeDocument/2006/relationships/hyperlink" Target="https://buckleyfortexas.com/" TargetMode="External"/><Relationship Id="rId158" Type="http://schemas.openxmlformats.org/officeDocument/2006/relationships/hyperlink" Target="https://www.facebook.com/RepShelleyLuther" TargetMode="External"/><Relationship Id="rId302" Type="http://schemas.openxmlformats.org/officeDocument/2006/relationships/hyperlink" Target="http://treymartinezfischer.com/" TargetMode="External"/><Relationship Id="rId323" Type="http://schemas.openxmlformats.org/officeDocument/2006/relationships/hyperlink" Target="https://x.com/JoseyforHD124" TargetMode="External"/><Relationship Id="rId344" Type="http://schemas.openxmlformats.org/officeDocument/2006/relationships/hyperlink" Target="https://www.facebook.com/AnnJohnsonTX" TargetMode="External"/><Relationship Id="rId20" Type="http://schemas.openxmlformats.org/officeDocument/2006/relationships/hyperlink" Target="https://texansforbrianharrison.com/" TargetMode="External"/><Relationship Id="rId41" Type="http://schemas.openxmlformats.org/officeDocument/2006/relationships/hyperlink" Target="https://www.tomglass.org/running_for_2026_texas_house_17" TargetMode="External"/><Relationship Id="rId62" Type="http://schemas.openxmlformats.org/officeDocument/2006/relationships/hyperlink" Target="https://www.facebook.com/DrGregBonnen/" TargetMode="External"/><Relationship Id="rId83" Type="http://schemas.openxmlformats.org/officeDocument/2006/relationships/hyperlink" Target="https://www.facebook.com/representative.guillen" TargetMode="External"/><Relationship Id="rId179" Type="http://schemas.openxmlformats.org/officeDocument/2006/relationships/hyperlink" Target="https://x.com/repJamesFrank" TargetMode="External"/><Relationship Id="rId365" Type="http://schemas.openxmlformats.org/officeDocument/2006/relationships/hyperlink" Target="https://x.com/Senfronia4Texas" TargetMode="External"/><Relationship Id="rId386" Type="http://schemas.openxmlformats.org/officeDocument/2006/relationships/hyperlink" Target="https://www.facebook.com/Hubert.Vo149" TargetMode="External"/><Relationship Id="rId190" Type="http://schemas.openxmlformats.org/officeDocument/2006/relationships/hyperlink" Target="https://www.facebook.com/moralesfortexas/" TargetMode="External"/><Relationship Id="rId204" Type="http://schemas.openxmlformats.org/officeDocument/2006/relationships/hyperlink" Target="https://x.com/claudiaordaz" TargetMode="External"/><Relationship Id="rId225" Type="http://schemas.openxmlformats.org/officeDocument/2006/relationships/hyperlink" Target="https://www.facebook.com/KingForTexas/" TargetMode="External"/><Relationship Id="rId246" Type="http://schemas.openxmlformats.org/officeDocument/2006/relationships/hyperlink" Target="https://www.facebook.com/profile.php?id=61576957627330" TargetMode="External"/><Relationship Id="rId267" Type="http://schemas.openxmlformats.org/officeDocument/2006/relationships/hyperlink" Target="https://x.com/ChrisGTurner" TargetMode="External"/><Relationship Id="rId288" Type="http://schemas.openxmlformats.org/officeDocument/2006/relationships/hyperlink" Target="https://www.facebook.com/aicha4education/" TargetMode="External"/><Relationship Id="rId106" Type="http://schemas.openxmlformats.org/officeDocument/2006/relationships/hyperlink" Target="https://www.facebook.com/andoconmando" TargetMode="External"/><Relationship Id="rId127" Type="http://schemas.openxmlformats.org/officeDocument/2006/relationships/hyperlink" Target="https://www.facebook.com/votedonna/" TargetMode="External"/><Relationship Id="rId313" Type="http://schemas.openxmlformats.org/officeDocument/2006/relationships/hyperlink" Target="https://marclahood.com/" TargetMode="External"/><Relationship Id="rId10" Type="http://schemas.openxmlformats.org/officeDocument/2006/relationships/hyperlink" Target="https://bellfortexas.com/" TargetMode="External"/><Relationship Id="rId31" Type="http://schemas.openxmlformats.org/officeDocument/2006/relationships/hyperlink" Target="https://dysonfortexas.com/" TargetMode="External"/><Relationship Id="rId52" Type="http://schemas.openxmlformats.org/officeDocument/2006/relationships/hyperlink" Target="https://x.com/TerryWilsonTX" TargetMode="External"/><Relationship Id="rId73" Type="http://schemas.openxmlformats.org/officeDocument/2006/relationships/hyperlink" Target="https://www.gatesfortexas.com/" TargetMode="External"/><Relationship Id="rId94" Type="http://schemas.openxmlformats.org/officeDocument/2006/relationships/hyperlink" Target="https://oscarlongoria.com/" TargetMode="External"/><Relationship Id="rId148" Type="http://schemas.openxmlformats.org/officeDocument/2006/relationships/hyperlink" Target="https://www.facebook.com/helenkerwin4tx/" TargetMode="External"/><Relationship Id="rId169" Type="http://schemas.openxmlformats.org/officeDocument/2006/relationships/hyperlink" Target="https://www.facebook.com/jeffleach" TargetMode="External"/><Relationship Id="rId334" Type="http://schemas.openxmlformats.org/officeDocument/2006/relationships/hyperlink" Target="http://tomoliverson.com/" TargetMode="External"/><Relationship Id="rId355" Type="http://schemas.openxmlformats.org/officeDocument/2006/relationships/hyperlink" Target="http://laceyhull.com/" TargetMode="External"/><Relationship Id="rId376" Type="http://schemas.openxmlformats.org/officeDocument/2006/relationships/hyperlink" Target="https://x.com/RepMorales145" TargetMode="External"/><Relationship Id="rId4" Type="http://schemas.openxmlformats.org/officeDocument/2006/relationships/hyperlink" Target="https://brentmoney.com/" TargetMode="External"/><Relationship Id="rId180" Type="http://schemas.openxmlformats.org/officeDocument/2006/relationships/hyperlink" Target="https://www.plesafortexas.com/" TargetMode="External"/><Relationship Id="rId215" Type="http://schemas.openxmlformats.org/officeDocument/2006/relationships/hyperlink" Target="https://tepperfortexas.com/" TargetMode="External"/><Relationship Id="rId236" Type="http://schemas.openxmlformats.org/officeDocument/2006/relationships/hyperlink" Target="https://www.facebook.com/SalmanBhojaniTX" TargetMode="External"/><Relationship Id="rId257" Type="http://schemas.openxmlformats.org/officeDocument/2006/relationships/hyperlink" Target="https://arminfortexas.com/" TargetMode="External"/><Relationship Id="rId278" Type="http://schemas.openxmlformats.org/officeDocument/2006/relationships/hyperlink" Target="https://www.facebook.com/TerryforTexas" TargetMode="External"/><Relationship Id="rId303" Type="http://schemas.openxmlformats.org/officeDocument/2006/relationships/hyperlink" Target="https://www.facebook.com/TMFTx/" TargetMode="External"/><Relationship Id="rId42" Type="http://schemas.openxmlformats.org/officeDocument/2006/relationships/hyperlink" Target="https://www.facebook.com/TomGlassforTexas" TargetMode="External"/><Relationship Id="rId84" Type="http://schemas.openxmlformats.org/officeDocument/2006/relationships/hyperlink" Target="https://x.com/RyanGuillen" TargetMode="External"/><Relationship Id="rId138" Type="http://schemas.openxmlformats.org/officeDocument/2006/relationships/hyperlink" Target="https://www.facebook.com/bradbuckleyfortexas/" TargetMode="External"/><Relationship Id="rId345" Type="http://schemas.openxmlformats.org/officeDocument/2006/relationships/hyperlink" Target="https://x.com/VoteAnnJohnson" TargetMode="External"/><Relationship Id="rId387" Type="http://schemas.openxmlformats.org/officeDocument/2006/relationships/hyperlink" Target="https://x.com/HubertVo149" TargetMode="External"/><Relationship Id="rId191" Type="http://schemas.openxmlformats.org/officeDocument/2006/relationships/hyperlink" Target="https://x.com/moralesfortexas" TargetMode="External"/><Relationship Id="rId205" Type="http://schemas.openxmlformats.org/officeDocument/2006/relationships/hyperlink" Target="https://donfortexas.com/" TargetMode="External"/><Relationship Id="rId247" Type="http://schemas.openxmlformats.org/officeDocument/2006/relationships/hyperlink" Target="https://x.com/JackieForTX" TargetMode="External"/><Relationship Id="rId107" Type="http://schemas.openxmlformats.org/officeDocument/2006/relationships/hyperlink" Target="https://x.com/andoconmando39" TargetMode="External"/><Relationship Id="rId289" Type="http://schemas.openxmlformats.org/officeDocument/2006/relationships/hyperlink" Target="https://www.votetonirose.com/" TargetMode="External"/><Relationship Id="rId11" Type="http://schemas.openxmlformats.org/officeDocument/2006/relationships/hyperlink" Target="https://www.facebook.com/StateRepKeithBell/" TargetMode="External"/><Relationship Id="rId53" Type="http://schemas.openxmlformats.org/officeDocument/2006/relationships/hyperlink" Target="https://www.raycallasfortexas.com/" TargetMode="External"/><Relationship Id="rId149" Type="http://schemas.openxmlformats.org/officeDocument/2006/relationships/hyperlink" Target="https://x.com/HelenKerwin4TX" TargetMode="External"/><Relationship Id="rId314" Type="http://schemas.openxmlformats.org/officeDocument/2006/relationships/hyperlink" Target="https://www.facebook.com/MarcLaHoodCampaign/" TargetMode="External"/><Relationship Id="rId356" Type="http://schemas.openxmlformats.org/officeDocument/2006/relationships/hyperlink" Target="https://www.facebook.com/LaceyHullForTexas" TargetMode="External"/><Relationship Id="rId95" Type="http://schemas.openxmlformats.org/officeDocument/2006/relationships/hyperlink" Target="https://www.facebook.com/RepLongoria/" TargetMode="External"/><Relationship Id="rId160" Type="http://schemas.openxmlformats.org/officeDocument/2006/relationships/hyperlink" Target="https://www.facebook.com/BenBumgarnerforTexasRepHD63/" TargetMode="External"/><Relationship Id="rId216" Type="http://schemas.openxmlformats.org/officeDocument/2006/relationships/hyperlink" Target="https://x.com/CarlTepper" TargetMode="External"/><Relationship Id="rId258" Type="http://schemas.openxmlformats.org/officeDocument/2006/relationships/hyperlink" Target="https://www.facebook.com/ArminMizaniTX" TargetMode="External"/><Relationship Id="rId22" Type="http://schemas.openxmlformats.org/officeDocument/2006/relationships/hyperlink" Target="https://twitter.com/brianeharrison" TargetMode="External"/><Relationship Id="rId64" Type="http://schemas.openxmlformats.org/officeDocument/2006/relationships/hyperlink" Target="https://votevasut.com/" TargetMode="External"/><Relationship Id="rId118" Type="http://schemas.openxmlformats.org/officeDocument/2006/relationships/hyperlink" Target="https://www.facebook.com/SchoolcraftforTX" TargetMode="External"/><Relationship Id="rId325" Type="http://schemas.openxmlformats.org/officeDocument/2006/relationships/hyperlink" Target="https://www.facebook.com/CharlesCunninghamTX" TargetMode="External"/><Relationship Id="rId367" Type="http://schemas.openxmlformats.org/officeDocument/2006/relationships/hyperlink" Target="https://x.com/RepHaroldDutton" TargetMode="External"/><Relationship Id="rId171" Type="http://schemas.openxmlformats.org/officeDocument/2006/relationships/hyperlink" Target="https://burden4tx.com/" TargetMode="External"/><Relationship Id="rId227" Type="http://schemas.openxmlformats.org/officeDocument/2006/relationships/hyperlink" Target="https://votecandynoble.com/" TargetMode="External"/><Relationship Id="rId269" Type="http://schemas.openxmlformats.org/officeDocument/2006/relationships/hyperlink" Target="https://www.facebook.com/AnaMariaRamosTX" TargetMode="External"/><Relationship Id="rId33" Type="http://schemas.openxmlformats.org/officeDocument/2006/relationships/hyperlink" Target="https://x.com/PaulDysonTX" TargetMode="External"/><Relationship Id="rId129" Type="http://schemas.openxmlformats.org/officeDocument/2006/relationships/hyperlink" Target="https://voteluluflores.com/" TargetMode="External"/><Relationship Id="rId280" Type="http://schemas.openxmlformats.org/officeDocument/2006/relationships/hyperlink" Target="http://jaredpatterson.net/" TargetMode="External"/><Relationship Id="rId336" Type="http://schemas.openxmlformats.org/officeDocument/2006/relationships/hyperlink" Target="https://x.com/TomOliverson" TargetMode="External"/><Relationship Id="rId75" Type="http://schemas.openxmlformats.org/officeDocument/2006/relationships/hyperlink" Target="https://x.com/gatesfortexas" TargetMode="External"/><Relationship Id="rId140" Type="http://schemas.openxmlformats.org/officeDocument/2006/relationships/hyperlink" Target="https://hillaryhickland.com/" TargetMode="External"/><Relationship Id="rId182" Type="http://schemas.openxmlformats.org/officeDocument/2006/relationships/hyperlink" Target="https://x.com/plesafortexas" TargetMode="External"/><Relationship Id="rId378" Type="http://schemas.openxmlformats.org/officeDocument/2006/relationships/hyperlink" Target="https://www.facebook.com/LASimmonsTX146" TargetMode="External"/><Relationship Id="rId6" Type="http://schemas.openxmlformats.org/officeDocument/2006/relationships/hyperlink" Target="https://twitter.com/BrentMoneyTX" TargetMode="External"/><Relationship Id="rId238" Type="http://schemas.openxmlformats.org/officeDocument/2006/relationships/hyperlink" Target="https://natefortexas.com/" TargetMode="External"/><Relationship Id="rId291" Type="http://schemas.openxmlformats.org/officeDocument/2006/relationships/hyperlink" Target="https://x.com/ReptoniroseTX" TargetMode="External"/><Relationship Id="rId305" Type="http://schemas.openxmlformats.org/officeDocument/2006/relationships/hyperlink" Target="http://philipcortez.com/" TargetMode="External"/><Relationship Id="rId347" Type="http://schemas.openxmlformats.org/officeDocument/2006/relationships/hyperlink" Target="https://www.facebook.com/JonRosenthalTX" TargetMode="External"/><Relationship Id="rId44" Type="http://schemas.openxmlformats.org/officeDocument/2006/relationships/hyperlink" Target="https://holtfortexas.com/" TargetMode="External"/><Relationship Id="rId86" Type="http://schemas.openxmlformats.org/officeDocument/2006/relationships/hyperlink" Target="https://www.facebook.com/StateRepToddHunter" TargetMode="External"/><Relationship Id="rId151" Type="http://schemas.openxmlformats.org/officeDocument/2006/relationships/hyperlink" Target="https://www.facebook.com/SlawsonForTexas/" TargetMode="External"/><Relationship Id="rId389" Type="http://schemas.openxmlformats.org/officeDocument/2006/relationships/hyperlink" Target="https://www.facebook.com/ValoreeSwansonforTexas" TargetMode="External"/><Relationship Id="rId193" Type="http://schemas.openxmlformats.org/officeDocument/2006/relationships/hyperlink" Target="https://x.com/RepMaryGonzalez" TargetMode="External"/><Relationship Id="rId207" Type="http://schemas.openxmlformats.org/officeDocument/2006/relationships/hyperlink" Target="https://www.brookslandgraf.com/" TargetMode="External"/><Relationship Id="rId249" Type="http://schemas.openxmlformats.org/officeDocument/2006/relationships/hyperlink" Target="https://www.facebook.com/NicoleCollierTX" TargetMode="External"/><Relationship Id="rId13" Type="http://schemas.openxmlformats.org/officeDocument/2006/relationships/hyperlink" Target="https://www.facebook.com/votecolehefner/" TargetMode="External"/><Relationship Id="rId109" Type="http://schemas.openxmlformats.org/officeDocument/2006/relationships/hyperlink" Target="https://www.facebook.com/RepTerryCanales" TargetMode="External"/><Relationship Id="rId260" Type="http://schemas.openxmlformats.org/officeDocument/2006/relationships/hyperlink" Target="https://www.facebook.com/CharlieGeren" TargetMode="External"/><Relationship Id="rId316" Type="http://schemas.openxmlformats.org/officeDocument/2006/relationships/hyperlink" Target="https://www.facebook.com/RepMarkDorazio" TargetMode="External"/><Relationship Id="rId55" Type="http://schemas.openxmlformats.org/officeDocument/2006/relationships/hyperlink" Target="https://x.com/RayCallas4TX" TargetMode="External"/><Relationship Id="rId97" Type="http://schemas.openxmlformats.org/officeDocument/2006/relationships/hyperlink" Target="https://www.facebook.com/sergioforsouthtexas/" TargetMode="External"/><Relationship Id="rId120" Type="http://schemas.openxmlformats.org/officeDocument/2006/relationships/hyperlink" Target="https://www.erinforyall.com/" TargetMode="External"/><Relationship Id="rId358" Type="http://schemas.openxmlformats.org/officeDocument/2006/relationships/hyperlink" Target="https://www.electcharlene.com/" TargetMode="External"/><Relationship Id="rId162" Type="http://schemas.openxmlformats.org/officeDocument/2006/relationships/hyperlink" Target="https://www.facebook.com/hopperfortexas/" TargetMode="External"/><Relationship Id="rId218" Type="http://schemas.openxmlformats.org/officeDocument/2006/relationships/hyperlink" Target="https://www.facebook.com/StanKitzman" TargetMode="External"/><Relationship Id="rId271" Type="http://schemas.openxmlformats.org/officeDocument/2006/relationships/hyperlink" Target="http://rafaelanchia.com/" TargetMode="External"/><Relationship Id="rId24" Type="http://schemas.openxmlformats.org/officeDocument/2006/relationships/hyperlink" Target="https://www.facebook.com/joannefortexans/" TargetMode="External"/><Relationship Id="rId66" Type="http://schemas.openxmlformats.org/officeDocument/2006/relationships/hyperlink" Target="https://x.com/cvasut" TargetMode="External"/><Relationship Id="rId131" Type="http://schemas.openxmlformats.org/officeDocument/2006/relationships/hyperlink" Target="https://x.com/lulufortexas" TargetMode="External"/><Relationship Id="rId327" Type="http://schemas.openxmlformats.org/officeDocument/2006/relationships/hyperlink" Target="https://michelleforstaterep.com/" TargetMode="External"/><Relationship Id="rId369" Type="http://schemas.openxmlformats.org/officeDocument/2006/relationships/hyperlink" Target="https://www.facebook.com/AnaHernandezTX" TargetMode="External"/><Relationship Id="rId173" Type="http://schemas.openxmlformats.org/officeDocument/2006/relationships/hyperlink" Target="https://x.com/Burden4TX" TargetMode="External"/><Relationship Id="rId229" Type="http://schemas.openxmlformats.org/officeDocument/2006/relationships/hyperlink" Target="https://x.com/CandyNobleHD89" TargetMode="External"/><Relationship Id="rId380" Type="http://schemas.openxmlformats.org/officeDocument/2006/relationships/hyperlink" Target="https://www.facebook.com/JolandaJonesForTexas" TargetMode="External"/><Relationship Id="rId240" Type="http://schemas.openxmlformats.org/officeDocument/2006/relationships/hyperlink" Target="https://x.com/NateSchatzline" TargetMode="External"/><Relationship Id="rId35" Type="http://schemas.openxmlformats.org/officeDocument/2006/relationships/hyperlink" Target="https://willmetcalf.com/" TargetMode="External"/><Relationship Id="rId77" Type="http://schemas.openxmlformats.org/officeDocument/2006/relationships/hyperlink" Target="https://www.facebook.com/votejeffbarry/" TargetMode="External"/><Relationship Id="rId100" Type="http://schemas.openxmlformats.org/officeDocument/2006/relationships/hyperlink" Target="https://www.facebook.com/JanieLopezForTexas" TargetMode="External"/><Relationship Id="rId282" Type="http://schemas.openxmlformats.org/officeDocument/2006/relationships/hyperlink" Target="https://x.com/JaredLPatterson" TargetMode="External"/><Relationship Id="rId338" Type="http://schemas.openxmlformats.org/officeDocument/2006/relationships/hyperlink" Target="https://www.facebook.com/SchofieldForTexas" TargetMode="External"/><Relationship Id="rId8" Type="http://schemas.openxmlformats.org/officeDocument/2006/relationships/hyperlink" Target="https://www.facebook.com/CecilBellJr/" TargetMode="External"/><Relationship Id="rId142" Type="http://schemas.openxmlformats.org/officeDocument/2006/relationships/hyperlink" Target="https://patcurry.com/" TargetMode="External"/><Relationship Id="rId184" Type="http://schemas.openxmlformats.org/officeDocument/2006/relationships/hyperlink" Target="https://www.facebook.com/drewdarbyfortexas" TargetMode="External"/><Relationship Id="rId251" Type="http://schemas.openxmlformats.org/officeDocument/2006/relationships/hyperlink" Target="https://www.davidcookfortexas.com/" TargetMode="External"/><Relationship Id="rId46" Type="http://schemas.openxmlformats.org/officeDocument/2006/relationships/hyperlink" Target="https://x.com/JanisHolt59" TargetMode="External"/><Relationship Id="rId293" Type="http://schemas.openxmlformats.org/officeDocument/2006/relationships/hyperlink" Target="https://www.facebook.com/ACBforTexas" TargetMode="External"/><Relationship Id="rId307" Type="http://schemas.openxmlformats.org/officeDocument/2006/relationships/hyperlink" Target="https://x.com/CortezPhilip" TargetMode="External"/><Relationship Id="rId349" Type="http://schemas.openxmlformats.org/officeDocument/2006/relationships/hyperlink" Target="https://bucyfortexas.com/" TargetMode="External"/><Relationship Id="rId88" Type="http://schemas.openxmlformats.org/officeDocument/2006/relationships/hyperlink" Target="https://katrinafortexas.com/" TargetMode="External"/><Relationship Id="rId111" Type="http://schemas.openxmlformats.org/officeDocument/2006/relationships/hyperlink" Target="https://richardraymond.com/" TargetMode="External"/><Relationship Id="rId153" Type="http://schemas.openxmlformats.org/officeDocument/2006/relationships/hyperlink" Target="https://mikeolcott.com/" TargetMode="External"/><Relationship Id="rId195" Type="http://schemas.openxmlformats.org/officeDocument/2006/relationships/hyperlink" Target="https://www.facebook.com/LalaniTX" TargetMode="External"/><Relationship Id="rId209" Type="http://schemas.openxmlformats.org/officeDocument/2006/relationships/hyperlink" Target="https://x.com/BrooksLandgraf" TargetMode="External"/><Relationship Id="rId360" Type="http://schemas.openxmlformats.org/officeDocument/2006/relationships/hyperlink" Target="https://www.wallefortexas.com/" TargetMode="External"/><Relationship Id="rId220" Type="http://schemas.openxmlformats.org/officeDocument/2006/relationships/hyperlink" Target="https://goose4texrep.com/" TargetMode="External"/><Relationship Id="rId15" Type="http://schemas.openxmlformats.org/officeDocument/2006/relationships/hyperlink" Target="https://www.facebook.com/jaydeanfortexas/" TargetMode="External"/><Relationship Id="rId57" Type="http://schemas.openxmlformats.org/officeDocument/2006/relationships/hyperlink" Target="https://x.com/Christian4Texas" TargetMode="External"/><Relationship Id="rId262" Type="http://schemas.openxmlformats.org/officeDocument/2006/relationships/hyperlink" Target="https://www.ventonfor100.com/" TargetMode="External"/><Relationship Id="rId318" Type="http://schemas.openxmlformats.org/officeDocument/2006/relationships/hyperlink" Target="http://diegobernal.com/" TargetMode="External"/><Relationship Id="rId99" Type="http://schemas.openxmlformats.org/officeDocument/2006/relationships/hyperlink" Target="https://www.janielopez.com/" TargetMode="External"/><Relationship Id="rId122" Type="http://schemas.openxmlformats.org/officeDocument/2006/relationships/hyperlink" Target="https://x.com/ErinForYall" TargetMode="External"/><Relationship Id="rId164" Type="http://schemas.openxmlformats.org/officeDocument/2006/relationships/hyperlink" Target="https://www.facebook.com/profile.php?id=61552635488586" TargetMode="External"/><Relationship Id="rId371" Type="http://schemas.openxmlformats.org/officeDocument/2006/relationships/hyperlink" Target="https://votemaryannperez.com/" TargetMode="External"/><Relationship Id="rId26" Type="http://schemas.openxmlformats.org/officeDocument/2006/relationships/hyperlink" Target="https://whartonfortexas.com/" TargetMode="External"/><Relationship Id="rId231" Type="http://schemas.openxmlformats.org/officeDocument/2006/relationships/hyperlink" Target="https://www.facebook.com/RamonRomeroJr" TargetMode="External"/><Relationship Id="rId273" Type="http://schemas.openxmlformats.org/officeDocument/2006/relationships/hyperlink" Target="https://x.com/RafaelAnchia" TargetMode="External"/><Relationship Id="rId329" Type="http://schemas.openxmlformats.org/officeDocument/2006/relationships/hyperlink" Target="https://www.bobmitchell4tx.com/" TargetMode="External"/><Relationship Id="rId68" Type="http://schemas.openxmlformats.org/officeDocument/2006/relationships/hyperlink" Target="https://www.facebook.com/morganfortexas/" TargetMode="External"/><Relationship Id="rId133" Type="http://schemas.openxmlformats.org/officeDocument/2006/relationships/hyperlink" Target="https://www.facebook.com/CarolineHarrisDavilaForTexas" TargetMode="External"/><Relationship Id="rId175" Type="http://schemas.openxmlformats.org/officeDocument/2006/relationships/hyperlink" Target="https://www.facebook.com/RepresentativeDavidSpiller" TargetMode="External"/><Relationship Id="rId340" Type="http://schemas.openxmlformats.org/officeDocument/2006/relationships/hyperlink" Target="https://manoforstatere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1" topLeftCell="A2" activePane="bottomLeft" state="frozen"/>
      <selection pane="bottomLeft"/>
    </sheetView>
  </sheetViews>
  <sheetFormatPr defaultColWidth="12.7109375" defaultRowHeight="15" x14ac:dyDescent="0.25"/>
  <cols>
    <col min="1" max="1" width="6" customWidth="1"/>
    <col min="2" max="2" width="26.28515625" customWidth="1"/>
    <col min="3" max="3" width="8" hidden="1" customWidth="1"/>
    <col min="4" max="4" width="42" hidden="1" customWidth="1"/>
    <col min="5" max="5" width="8" customWidth="1"/>
    <col min="6" max="6" width="38.7109375" customWidth="1"/>
    <col min="7" max="7" width="19" customWidth="1"/>
    <col min="8" max="8" width="23.85546875" bestFit="1" customWidth="1"/>
    <col min="9" max="9" width="24.7109375" bestFit="1" customWidth="1"/>
    <col min="10" max="10" width="20.5703125" bestFit="1" customWidth="1"/>
    <col min="11" max="11" width="20.85546875" customWidth="1"/>
    <col min="12" max="12" width="18" customWidth="1"/>
    <col min="13" max="13" width="9.140625" customWidth="1"/>
    <col min="14" max="26" width="8.7109375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2</v>
      </c>
      <c r="F1" s="3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4">
        <v>1</v>
      </c>
      <c r="B2" s="5" t="s">
        <v>10</v>
      </c>
      <c r="C2" s="4" t="s">
        <v>11</v>
      </c>
      <c r="D2" s="6" t="s">
        <v>12</v>
      </c>
      <c r="E2" s="4" t="s">
        <v>11</v>
      </c>
      <c r="F2" s="7" t="s">
        <v>12</v>
      </c>
      <c r="G2" s="8" t="s">
        <v>13</v>
      </c>
      <c r="H2" s="9" t="s">
        <v>14</v>
      </c>
      <c r="I2" s="9" t="s">
        <v>1108</v>
      </c>
      <c r="J2" s="1"/>
      <c r="K2" s="10" t="s">
        <v>15</v>
      </c>
      <c r="L2" s="1" t="s">
        <v>16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4">
        <v>2</v>
      </c>
      <c r="B3" s="5" t="s">
        <v>17</v>
      </c>
      <c r="C3" s="4" t="s">
        <v>11</v>
      </c>
      <c r="D3" s="6" t="s">
        <v>18</v>
      </c>
      <c r="E3" s="4" t="s">
        <v>11</v>
      </c>
      <c r="F3" s="7" t="s">
        <v>18</v>
      </c>
      <c r="G3" s="8" t="s">
        <v>13</v>
      </c>
      <c r="H3" s="1"/>
      <c r="I3" s="1"/>
      <c r="J3" s="1"/>
      <c r="K3" s="10" t="s">
        <v>19</v>
      </c>
      <c r="L3" s="1" t="s">
        <v>20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4">
        <v>3</v>
      </c>
      <c r="B4" s="5" t="s">
        <v>21</v>
      </c>
      <c r="C4" s="4" t="s">
        <v>11</v>
      </c>
      <c r="D4" s="6" t="s">
        <v>22</v>
      </c>
      <c r="E4" s="4" t="s">
        <v>11</v>
      </c>
      <c r="F4" s="7" t="s">
        <v>22</v>
      </c>
      <c r="G4" s="8"/>
      <c r="H4" s="9" t="s">
        <v>1087</v>
      </c>
      <c r="I4" s="9" t="s">
        <v>1110</v>
      </c>
      <c r="J4" s="1"/>
      <c r="K4" s="10" t="s">
        <v>23</v>
      </c>
      <c r="L4" s="1" t="s">
        <v>16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4">
        <v>4</v>
      </c>
      <c r="B5" s="5" t="s">
        <v>24</v>
      </c>
      <c r="C5" s="4" t="s">
        <v>11</v>
      </c>
      <c r="D5" s="6" t="s">
        <v>25</v>
      </c>
      <c r="E5" s="4" t="s">
        <v>11</v>
      </c>
      <c r="F5" s="7" t="s">
        <v>25</v>
      </c>
      <c r="G5" s="8"/>
      <c r="H5" s="1"/>
      <c r="I5" s="1"/>
      <c r="J5" s="1"/>
      <c r="K5" s="10" t="s">
        <v>26</v>
      </c>
      <c r="L5" s="1" t="s">
        <v>16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4">
        <v>5</v>
      </c>
      <c r="B6" s="5" t="s">
        <v>27</v>
      </c>
      <c r="C6" s="4" t="s">
        <v>11</v>
      </c>
      <c r="D6" s="6" t="s">
        <v>28</v>
      </c>
      <c r="E6" s="4" t="s">
        <v>11</v>
      </c>
      <c r="F6" s="7" t="s">
        <v>28</v>
      </c>
      <c r="G6" s="8"/>
      <c r="H6" s="9" t="s">
        <v>1113</v>
      </c>
      <c r="I6" s="1"/>
      <c r="J6" s="1"/>
      <c r="K6" s="10" t="s">
        <v>29</v>
      </c>
      <c r="L6" s="1" t="s">
        <v>16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4">
        <v>6</v>
      </c>
      <c r="B7" s="25" t="s">
        <v>30</v>
      </c>
      <c r="C7" s="4" t="s">
        <v>11</v>
      </c>
      <c r="D7" s="6" t="s">
        <v>31</v>
      </c>
      <c r="E7" s="4" t="s">
        <v>11</v>
      </c>
      <c r="F7" s="7" t="s">
        <v>31</v>
      </c>
      <c r="G7" s="8" t="s">
        <v>13</v>
      </c>
      <c r="H7" s="1"/>
      <c r="I7" s="1"/>
      <c r="J7" s="1"/>
      <c r="K7" s="10" t="s">
        <v>32</v>
      </c>
      <c r="L7" s="11" t="s">
        <v>20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4">
        <v>7</v>
      </c>
      <c r="B8" s="5" t="s">
        <v>33</v>
      </c>
      <c r="C8" s="4" t="s">
        <v>11</v>
      </c>
      <c r="D8" s="6" t="s">
        <v>34</v>
      </c>
      <c r="E8" s="4" t="s">
        <v>11</v>
      </c>
      <c r="F8" s="7" t="s">
        <v>34</v>
      </c>
      <c r="G8" s="8" t="s">
        <v>13</v>
      </c>
      <c r="H8" s="9" t="s">
        <v>1117</v>
      </c>
      <c r="I8" s="9" t="s">
        <v>1115</v>
      </c>
      <c r="J8" s="1"/>
      <c r="K8" s="10" t="s">
        <v>35</v>
      </c>
      <c r="L8" s="1" t="s">
        <v>16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4">
        <v>8</v>
      </c>
      <c r="B9" s="5" t="s">
        <v>36</v>
      </c>
      <c r="C9" s="4" t="s">
        <v>11</v>
      </c>
      <c r="D9" s="6" t="s">
        <v>37</v>
      </c>
      <c r="E9" s="4" t="s">
        <v>11</v>
      </c>
      <c r="F9" s="7" t="s">
        <v>37</v>
      </c>
      <c r="G9" s="8" t="s">
        <v>13</v>
      </c>
      <c r="H9" s="9" t="s">
        <v>1121</v>
      </c>
      <c r="I9" s="9" t="s">
        <v>1119</v>
      </c>
      <c r="J9" s="1"/>
      <c r="K9" s="10" t="s">
        <v>38</v>
      </c>
      <c r="L9" s="1" t="s">
        <v>16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x14ac:dyDescent="0.25">
      <c r="A10" s="4">
        <v>9</v>
      </c>
      <c r="B10" s="7" t="s">
        <v>39</v>
      </c>
      <c r="C10" s="4" t="s">
        <v>11</v>
      </c>
      <c r="D10" s="6" t="s">
        <v>40</v>
      </c>
      <c r="E10" s="4" t="s">
        <v>11</v>
      </c>
      <c r="F10" s="7" t="s">
        <v>40</v>
      </c>
      <c r="G10" s="8" t="s">
        <v>41</v>
      </c>
      <c r="H10" s="9" t="s">
        <v>175</v>
      </c>
      <c r="I10" s="9" t="s">
        <v>1123</v>
      </c>
      <c r="J10" s="1"/>
      <c r="K10" s="12" t="s">
        <v>43</v>
      </c>
      <c r="L10" s="13" t="s">
        <v>20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4">
        <v>10</v>
      </c>
      <c r="B11" s="5" t="s">
        <v>44</v>
      </c>
      <c r="C11" s="4" t="s">
        <v>11</v>
      </c>
      <c r="D11" s="6" t="s">
        <v>45</v>
      </c>
      <c r="E11" s="4" t="s">
        <v>11</v>
      </c>
      <c r="F11" s="7" t="s">
        <v>45</v>
      </c>
      <c r="G11" s="8" t="s">
        <v>13</v>
      </c>
      <c r="H11" s="9" t="s">
        <v>1128</v>
      </c>
      <c r="I11" s="9"/>
      <c r="J11" s="1"/>
      <c r="K11" s="10" t="s">
        <v>46</v>
      </c>
      <c r="L11" s="1" t="s">
        <v>20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4">
        <v>11</v>
      </c>
      <c r="B12" s="5" t="s">
        <v>47</v>
      </c>
      <c r="C12" s="4" t="s">
        <v>11</v>
      </c>
      <c r="D12" s="6" t="s">
        <v>48</v>
      </c>
      <c r="E12" s="4" t="s">
        <v>11</v>
      </c>
      <c r="F12" s="7" t="s">
        <v>48</v>
      </c>
      <c r="G12" s="8" t="s">
        <v>13</v>
      </c>
      <c r="H12" s="9"/>
      <c r="I12" s="9" t="s">
        <v>1130</v>
      </c>
      <c r="J12" s="1"/>
      <c r="K12" s="10" t="s">
        <v>49</v>
      </c>
      <c r="L12" s="1" t="s">
        <v>20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4">
        <v>12</v>
      </c>
      <c r="B13" s="5" t="s">
        <v>50</v>
      </c>
      <c r="C13" s="4" t="s">
        <v>11</v>
      </c>
      <c r="D13" s="6" t="s">
        <v>51</v>
      </c>
      <c r="E13" s="4" t="s">
        <v>11</v>
      </c>
      <c r="F13" s="7" t="s">
        <v>51</v>
      </c>
      <c r="G13" s="8" t="s">
        <v>13</v>
      </c>
      <c r="H13" s="1"/>
      <c r="I13" s="1"/>
      <c r="J13" s="1"/>
      <c r="K13" s="10" t="s">
        <v>52</v>
      </c>
      <c r="L13" s="1" t="s">
        <v>20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4">
        <v>13</v>
      </c>
      <c r="B14" s="5" t="s">
        <v>53</v>
      </c>
      <c r="C14" s="4" t="s">
        <v>11</v>
      </c>
      <c r="D14" s="6" t="s">
        <v>54</v>
      </c>
      <c r="E14" s="4" t="s">
        <v>11</v>
      </c>
      <c r="F14" s="7" t="s">
        <v>54</v>
      </c>
      <c r="G14" s="8" t="s">
        <v>13</v>
      </c>
      <c r="H14" s="1"/>
      <c r="I14" s="1"/>
      <c r="J14" s="1"/>
      <c r="K14" s="10" t="s">
        <v>55</v>
      </c>
      <c r="L14" s="1" t="s">
        <v>16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4">
        <v>14</v>
      </c>
      <c r="B15" s="5" t="s">
        <v>56</v>
      </c>
      <c r="C15" s="4" t="s">
        <v>11</v>
      </c>
      <c r="D15" s="6" t="s">
        <v>57</v>
      </c>
      <c r="E15" s="4" t="s">
        <v>11</v>
      </c>
      <c r="F15" s="7" t="s">
        <v>57</v>
      </c>
      <c r="G15" s="8" t="s">
        <v>13</v>
      </c>
      <c r="H15" s="1"/>
      <c r="I15" s="1"/>
      <c r="J15" s="1"/>
      <c r="K15" s="10" t="s">
        <v>58</v>
      </c>
      <c r="L15" s="1" t="s">
        <v>20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x14ac:dyDescent="0.25">
      <c r="A16" s="4">
        <v>15</v>
      </c>
      <c r="B16" s="13" t="s">
        <v>59</v>
      </c>
      <c r="C16" s="4" t="s">
        <v>11</v>
      </c>
      <c r="D16" s="6" t="s">
        <v>60</v>
      </c>
      <c r="E16" s="4" t="s">
        <v>11</v>
      </c>
      <c r="F16" s="7" t="s">
        <v>60</v>
      </c>
      <c r="G16" s="8" t="s">
        <v>61</v>
      </c>
      <c r="H16" s="9" t="s">
        <v>62</v>
      </c>
      <c r="I16" s="9" t="s">
        <v>1132</v>
      </c>
      <c r="J16" s="1"/>
      <c r="K16" s="14" t="s">
        <v>63</v>
      </c>
      <c r="L16" s="7" t="s">
        <v>20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x14ac:dyDescent="0.25">
      <c r="A17" s="4">
        <v>16</v>
      </c>
      <c r="B17" s="5" t="s">
        <v>64</v>
      </c>
      <c r="C17" s="4" t="s">
        <v>11</v>
      </c>
      <c r="D17" s="6" t="s">
        <v>65</v>
      </c>
      <c r="E17" s="4" t="s">
        <v>11</v>
      </c>
      <c r="F17" s="7" t="s">
        <v>65</v>
      </c>
      <c r="G17" s="8" t="s">
        <v>13</v>
      </c>
      <c r="H17" s="5" t="s">
        <v>66</v>
      </c>
      <c r="I17" s="1"/>
      <c r="J17" s="1"/>
      <c r="K17" s="10" t="s">
        <v>67</v>
      </c>
      <c r="L17" s="1" t="s">
        <v>16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4">
        <v>17</v>
      </c>
      <c r="B18" s="5" t="s">
        <v>68</v>
      </c>
      <c r="C18" s="4" t="s">
        <v>11</v>
      </c>
      <c r="D18" s="6" t="s">
        <v>69</v>
      </c>
      <c r="E18" s="4" t="s">
        <v>11</v>
      </c>
      <c r="F18" s="7" t="s">
        <v>69</v>
      </c>
      <c r="G18" s="8" t="s">
        <v>13</v>
      </c>
      <c r="H18" s="5" t="s">
        <v>70</v>
      </c>
      <c r="I18" s="1"/>
      <c r="J18" s="1"/>
      <c r="K18" s="10" t="s">
        <v>71</v>
      </c>
      <c r="L18" s="1" t="s">
        <v>16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4">
        <v>18</v>
      </c>
      <c r="B19" s="5" t="s">
        <v>72</v>
      </c>
      <c r="C19" s="4" t="s">
        <v>11</v>
      </c>
      <c r="D19" s="6" t="s">
        <v>73</v>
      </c>
      <c r="E19" s="4" t="s">
        <v>11</v>
      </c>
      <c r="F19" s="7" t="s">
        <v>73</v>
      </c>
      <c r="G19" s="8" t="s">
        <v>13</v>
      </c>
      <c r="H19" s="9"/>
      <c r="I19" s="9" t="s">
        <v>1134</v>
      </c>
      <c r="J19" s="1"/>
      <c r="K19" s="10" t="s">
        <v>74</v>
      </c>
      <c r="L19" s="1" t="s">
        <v>20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4">
        <v>19</v>
      </c>
      <c r="B20" s="5" t="s">
        <v>75</v>
      </c>
      <c r="C20" s="4" t="s">
        <v>11</v>
      </c>
      <c r="D20" s="6" t="s">
        <v>76</v>
      </c>
      <c r="E20" s="4" t="s">
        <v>11</v>
      </c>
      <c r="F20" s="7" t="s">
        <v>76</v>
      </c>
      <c r="G20" s="8"/>
      <c r="H20" s="9"/>
      <c r="I20" s="9"/>
      <c r="J20" s="1"/>
      <c r="K20" s="10" t="s">
        <v>77</v>
      </c>
      <c r="L20" s="1" t="s">
        <v>20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4">
        <v>20</v>
      </c>
      <c r="B21" s="5" t="s">
        <v>78</v>
      </c>
      <c r="C21" s="4" t="s">
        <v>11</v>
      </c>
      <c r="D21" s="6" t="s">
        <v>79</v>
      </c>
      <c r="E21" s="4" t="s">
        <v>11</v>
      </c>
      <c r="F21" s="7" t="s">
        <v>79</v>
      </c>
      <c r="G21" s="8" t="s">
        <v>13</v>
      </c>
      <c r="H21" s="9"/>
      <c r="I21" s="9"/>
      <c r="J21" s="1"/>
      <c r="K21" s="10" t="s">
        <v>80</v>
      </c>
      <c r="L21" s="1" t="s">
        <v>16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4">
        <v>21</v>
      </c>
      <c r="B22" s="1" t="s">
        <v>81</v>
      </c>
      <c r="C22" s="4" t="s">
        <v>11</v>
      </c>
      <c r="D22" s="6" t="s">
        <v>82</v>
      </c>
      <c r="E22" s="4" t="s">
        <v>11</v>
      </c>
      <c r="F22" s="7" t="s">
        <v>82</v>
      </c>
      <c r="G22" s="8" t="s">
        <v>83</v>
      </c>
      <c r="H22" s="9" t="s">
        <v>84</v>
      </c>
      <c r="I22" s="9" t="s">
        <v>1136</v>
      </c>
      <c r="J22" s="1"/>
      <c r="K22" s="10" t="s">
        <v>85</v>
      </c>
      <c r="L22" s="1" t="s">
        <v>16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4">
        <v>22</v>
      </c>
      <c r="B23" s="5" t="s">
        <v>86</v>
      </c>
      <c r="C23" s="4" t="s">
        <v>87</v>
      </c>
      <c r="D23" s="6" t="s">
        <v>88</v>
      </c>
      <c r="E23" s="4" t="s">
        <v>87</v>
      </c>
      <c r="F23" s="7" t="s">
        <v>88</v>
      </c>
      <c r="G23" s="8" t="s">
        <v>13</v>
      </c>
      <c r="H23" s="9"/>
      <c r="I23" s="9"/>
      <c r="J23" s="1"/>
      <c r="K23" s="10" t="s">
        <v>89</v>
      </c>
      <c r="L23" s="1" t="s">
        <v>16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4">
        <v>23</v>
      </c>
      <c r="B24" s="5" t="s">
        <v>90</v>
      </c>
      <c r="C24" s="4" t="s">
        <v>11</v>
      </c>
      <c r="D24" s="6" t="s">
        <v>91</v>
      </c>
      <c r="E24" s="4" t="s">
        <v>11</v>
      </c>
      <c r="F24" s="7" t="s">
        <v>91</v>
      </c>
      <c r="G24" s="8"/>
      <c r="H24" s="9" t="s">
        <v>1138</v>
      </c>
      <c r="I24" s="9"/>
      <c r="J24" s="1"/>
      <c r="K24" s="10" t="s">
        <v>92</v>
      </c>
      <c r="L24" s="1" t="s">
        <v>20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4">
        <v>24</v>
      </c>
      <c r="B25" s="5" t="s">
        <v>93</v>
      </c>
      <c r="C25" s="4" t="s">
        <v>11</v>
      </c>
      <c r="D25" s="6" t="s">
        <v>94</v>
      </c>
      <c r="E25" s="4" t="s">
        <v>11</v>
      </c>
      <c r="F25" s="7" t="s">
        <v>94</v>
      </c>
      <c r="G25" s="8" t="s">
        <v>13</v>
      </c>
      <c r="H25" s="9"/>
      <c r="I25" s="9"/>
      <c r="J25" s="1"/>
      <c r="K25" s="10" t="s">
        <v>95</v>
      </c>
      <c r="L25" s="1" t="s">
        <v>16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4">
        <v>25</v>
      </c>
      <c r="B26" s="5" t="s">
        <v>96</v>
      </c>
      <c r="C26" s="4" t="s">
        <v>11</v>
      </c>
      <c r="D26" s="6" t="s">
        <v>97</v>
      </c>
      <c r="E26" s="4" t="s">
        <v>11</v>
      </c>
      <c r="F26" s="7" t="s">
        <v>97</v>
      </c>
      <c r="G26" s="8"/>
      <c r="H26" s="9"/>
      <c r="I26" s="9"/>
      <c r="J26" s="1"/>
      <c r="K26" s="10" t="s">
        <v>98</v>
      </c>
      <c r="L26" s="1" t="s">
        <v>20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4">
        <v>26</v>
      </c>
      <c r="B27" s="5" t="s">
        <v>99</v>
      </c>
      <c r="C27" s="4" t="s">
        <v>11</v>
      </c>
      <c r="D27" s="6" t="s">
        <v>100</v>
      </c>
      <c r="E27" s="4" t="s">
        <v>11</v>
      </c>
      <c r="F27" s="7" t="s">
        <v>100</v>
      </c>
      <c r="G27" s="8" t="s">
        <v>13</v>
      </c>
      <c r="H27" s="9"/>
      <c r="I27" s="9" t="s">
        <v>175</v>
      </c>
      <c r="J27" s="1"/>
      <c r="K27" s="10" t="s">
        <v>101</v>
      </c>
      <c r="L27" s="1" t="s">
        <v>20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4">
        <v>27</v>
      </c>
      <c r="B28" s="5" t="s">
        <v>102</v>
      </c>
      <c r="C28" s="4" t="s">
        <v>87</v>
      </c>
      <c r="D28" s="6" t="s">
        <v>103</v>
      </c>
      <c r="E28" s="4" t="s">
        <v>87</v>
      </c>
      <c r="F28" s="7" t="s">
        <v>103</v>
      </c>
      <c r="G28" s="8" t="s">
        <v>13</v>
      </c>
      <c r="H28" s="9"/>
      <c r="I28" s="9"/>
      <c r="J28" s="1"/>
      <c r="K28" s="10" t="s">
        <v>104</v>
      </c>
      <c r="L28" s="1" t="s">
        <v>16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4">
        <v>28</v>
      </c>
      <c r="B29" s="5" t="s">
        <v>105</v>
      </c>
      <c r="C29" s="4" t="s">
        <v>11</v>
      </c>
      <c r="D29" s="6" t="s">
        <v>106</v>
      </c>
      <c r="E29" s="4" t="s">
        <v>11</v>
      </c>
      <c r="F29" s="7" t="s">
        <v>106</v>
      </c>
      <c r="G29" s="8"/>
      <c r="H29" s="9"/>
      <c r="I29" s="9"/>
      <c r="J29" s="1"/>
      <c r="K29" s="10" t="s">
        <v>107</v>
      </c>
      <c r="L29" s="1" t="s">
        <v>16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4">
        <v>29</v>
      </c>
      <c r="B30" s="5" t="s">
        <v>108</v>
      </c>
      <c r="C30" s="4" t="s">
        <v>11</v>
      </c>
      <c r="D30" s="6" t="s">
        <v>109</v>
      </c>
      <c r="E30" s="4" t="s">
        <v>11</v>
      </c>
      <c r="F30" s="7" t="s">
        <v>109</v>
      </c>
      <c r="G30" s="8" t="s">
        <v>13</v>
      </c>
      <c r="H30" s="9"/>
      <c r="I30" s="9"/>
      <c r="J30" s="1"/>
      <c r="K30" s="10" t="s">
        <v>110</v>
      </c>
      <c r="L30" s="1" t="s">
        <v>16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4">
        <v>30</v>
      </c>
      <c r="B31" s="5" t="s">
        <v>111</v>
      </c>
      <c r="C31" s="4" t="s">
        <v>11</v>
      </c>
      <c r="D31" s="6" t="s">
        <v>112</v>
      </c>
      <c r="E31" s="4" t="s">
        <v>11</v>
      </c>
      <c r="F31" s="7" t="s">
        <v>112</v>
      </c>
      <c r="G31" s="8" t="s">
        <v>13</v>
      </c>
      <c r="H31" s="9"/>
      <c r="I31" s="9" t="s">
        <v>1144</v>
      </c>
      <c r="J31" s="1"/>
      <c r="K31" s="10" t="s">
        <v>113</v>
      </c>
      <c r="L31" s="1" t="s">
        <v>20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4">
        <v>31</v>
      </c>
      <c r="B32" s="5" t="s">
        <v>114</v>
      </c>
      <c r="C32" s="4" t="s">
        <v>11</v>
      </c>
      <c r="D32" s="6" t="s">
        <v>115</v>
      </c>
      <c r="E32" s="4" t="s">
        <v>11</v>
      </c>
      <c r="F32" s="7" t="s">
        <v>115</v>
      </c>
      <c r="G32" s="8"/>
      <c r="H32" s="9"/>
      <c r="I32" s="9" t="s">
        <v>1146</v>
      </c>
      <c r="J32" s="1"/>
      <c r="K32" s="10" t="s">
        <v>116</v>
      </c>
      <c r="L32" s="1" t="s">
        <v>20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4">
        <v>32</v>
      </c>
      <c r="B33" s="5" t="s">
        <v>117</v>
      </c>
      <c r="C33" s="4" t="s">
        <v>11</v>
      </c>
      <c r="D33" s="6" t="s">
        <v>118</v>
      </c>
      <c r="E33" s="4" t="s">
        <v>11</v>
      </c>
      <c r="F33" s="7" t="s">
        <v>118</v>
      </c>
      <c r="G33" s="8" t="s">
        <v>13</v>
      </c>
      <c r="H33" s="9"/>
      <c r="I33" s="9"/>
      <c r="J33" s="1"/>
      <c r="K33" s="10" t="s">
        <v>119</v>
      </c>
      <c r="L33" s="1" t="s">
        <v>16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4">
        <v>33</v>
      </c>
      <c r="B34" s="5" t="s">
        <v>120</v>
      </c>
      <c r="C34" s="4" t="s">
        <v>11</v>
      </c>
      <c r="D34" s="6" t="s">
        <v>121</v>
      </c>
      <c r="E34" s="4" t="s">
        <v>11</v>
      </c>
      <c r="F34" s="7" t="s">
        <v>121</v>
      </c>
      <c r="G34" s="8"/>
      <c r="H34" s="9" t="s">
        <v>1151</v>
      </c>
      <c r="I34" s="9"/>
      <c r="J34" s="1"/>
      <c r="K34" s="10" t="s">
        <v>122</v>
      </c>
      <c r="L34" s="1" t="s">
        <v>20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4">
        <v>34</v>
      </c>
      <c r="B35" s="5" t="s">
        <v>123</v>
      </c>
      <c r="C35" s="4" t="s">
        <v>87</v>
      </c>
      <c r="D35" s="6" t="s">
        <v>124</v>
      </c>
      <c r="E35" s="4" t="s">
        <v>87</v>
      </c>
      <c r="F35" s="7" t="s">
        <v>124</v>
      </c>
      <c r="G35" s="8" t="s">
        <v>13</v>
      </c>
      <c r="H35" s="9" t="s">
        <v>1153</v>
      </c>
      <c r="I35" s="9"/>
      <c r="J35" s="1"/>
      <c r="K35" s="10" t="s">
        <v>125</v>
      </c>
      <c r="L35" s="1" t="s">
        <v>16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4">
        <v>35</v>
      </c>
      <c r="B36" s="5" t="s">
        <v>126</v>
      </c>
      <c r="C36" s="4" t="s">
        <v>87</v>
      </c>
      <c r="D36" s="6" t="s">
        <v>127</v>
      </c>
      <c r="E36" s="4" t="s">
        <v>87</v>
      </c>
      <c r="F36" s="7" t="s">
        <v>127</v>
      </c>
      <c r="G36" s="8"/>
      <c r="H36" s="9"/>
      <c r="I36" s="9"/>
      <c r="J36" s="1"/>
      <c r="K36" s="10" t="s">
        <v>128</v>
      </c>
      <c r="L36" s="1" t="s">
        <v>16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4">
        <v>36</v>
      </c>
      <c r="B37" s="5" t="s">
        <v>129</v>
      </c>
      <c r="C37" s="4" t="s">
        <v>87</v>
      </c>
      <c r="D37" s="6" t="s">
        <v>130</v>
      </c>
      <c r="E37" s="4" t="s">
        <v>87</v>
      </c>
      <c r="F37" s="7" t="s">
        <v>130</v>
      </c>
      <c r="G37" s="8"/>
      <c r="H37" s="9"/>
      <c r="I37" s="9"/>
      <c r="J37" s="1"/>
      <c r="K37" s="10" t="s">
        <v>131</v>
      </c>
      <c r="L37" s="1" t="s">
        <v>20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4">
        <v>37</v>
      </c>
      <c r="B38" s="5" t="s">
        <v>132</v>
      </c>
      <c r="C38" s="4" t="s">
        <v>11</v>
      </c>
      <c r="D38" s="6" t="s">
        <v>133</v>
      </c>
      <c r="E38" s="4" t="s">
        <v>11</v>
      </c>
      <c r="F38" s="7" t="s">
        <v>133</v>
      </c>
      <c r="G38" s="8" t="s">
        <v>13</v>
      </c>
      <c r="H38" s="9" t="s">
        <v>1157</v>
      </c>
      <c r="I38" s="9" t="s">
        <v>1155</v>
      </c>
      <c r="J38" s="1"/>
      <c r="K38" s="10" t="s">
        <v>134</v>
      </c>
      <c r="L38" s="1" t="s">
        <v>16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4">
        <v>38</v>
      </c>
      <c r="B39" s="5" t="s">
        <v>135</v>
      </c>
      <c r="C39" s="4" t="s">
        <v>87</v>
      </c>
      <c r="D39" s="6" t="s">
        <v>136</v>
      </c>
      <c r="E39" s="4" t="s">
        <v>87</v>
      </c>
      <c r="F39" s="7" t="s">
        <v>136</v>
      </c>
      <c r="G39" s="8" t="s">
        <v>13</v>
      </c>
      <c r="H39" s="9"/>
      <c r="I39" s="9"/>
      <c r="J39" s="1"/>
      <c r="K39" s="10" t="s">
        <v>137</v>
      </c>
      <c r="L39" s="1" t="s">
        <v>16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4">
        <v>39</v>
      </c>
      <c r="B40" s="5" t="s">
        <v>138</v>
      </c>
      <c r="C40" s="4" t="s">
        <v>87</v>
      </c>
      <c r="D40" s="6" t="s">
        <v>139</v>
      </c>
      <c r="E40" s="4" t="s">
        <v>87</v>
      </c>
      <c r="F40" s="7" t="s">
        <v>139</v>
      </c>
      <c r="G40" s="8" t="s">
        <v>13</v>
      </c>
      <c r="H40" s="9"/>
      <c r="I40" s="9"/>
      <c r="J40" s="1"/>
      <c r="K40" s="10" t="s">
        <v>140</v>
      </c>
      <c r="L40" s="1" t="s">
        <v>16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4">
        <v>40</v>
      </c>
      <c r="B41" s="5" t="s">
        <v>141</v>
      </c>
      <c r="C41" s="4" t="s">
        <v>87</v>
      </c>
      <c r="D41" s="6" t="s">
        <v>142</v>
      </c>
      <c r="E41" s="4" t="s">
        <v>87</v>
      </c>
      <c r="F41" s="7" t="s">
        <v>142</v>
      </c>
      <c r="G41" s="8" t="s">
        <v>13</v>
      </c>
      <c r="H41" s="9" t="s">
        <v>175</v>
      </c>
      <c r="I41" s="9"/>
      <c r="J41" s="1"/>
      <c r="K41" s="10" t="s">
        <v>143</v>
      </c>
      <c r="L41" s="1" t="s">
        <v>16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4">
        <v>41</v>
      </c>
      <c r="B42" s="1" t="s">
        <v>144</v>
      </c>
      <c r="C42" s="4" t="s">
        <v>87</v>
      </c>
      <c r="D42" s="6" t="s">
        <v>145</v>
      </c>
      <c r="E42" s="4" t="s">
        <v>87</v>
      </c>
      <c r="F42" s="7" t="s">
        <v>145</v>
      </c>
      <c r="G42" s="8" t="s">
        <v>83</v>
      </c>
      <c r="H42" s="25" t="s">
        <v>1091</v>
      </c>
      <c r="I42" s="25" t="s">
        <v>1089</v>
      </c>
      <c r="J42" s="1"/>
      <c r="K42" s="10" t="s">
        <v>146</v>
      </c>
      <c r="L42" s="1" t="s">
        <v>16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4">
        <v>42</v>
      </c>
      <c r="B43" s="5" t="s">
        <v>147</v>
      </c>
      <c r="C43" s="4" t="s">
        <v>87</v>
      </c>
      <c r="D43" s="6" t="s">
        <v>148</v>
      </c>
      <c r="E43" s="4" t="s">
        <v>87</v>
      </c>
      <c r="F43" s="7" t="s">
        <v>148</v>
      </c>
      <c r="G43" s="8"/>
      <c r="H43" s="1"/>
      <c r="I43" s="9" t="s">
        <v>1175</v>
      </c>
      <c r="J43" s="1"/>
      <c r="K43" s="10" t="s">
        <v>149</v>
      </c>
      <c r="L43" s="1" t="s">
        <v>20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4">
        <v>43</v>
      </c>
      <c r="B44" s="5" t="s">
        <v>150</v>
      </c>
      <c r="C44" s="4" t="s">
        <v>11</v>
      </c>
      <c r="D44" s="6" t="s">
        <v>151</v>
      </c>
      <c r="E44" s="4" t="s">
        <v>11</v>
      </c>
      <c r="F44" s="7" t="s">
        <v>151</v>
      </c>
      <c r="G44" s="8"/>
      <c r="H44" s="1"/>
      <c r="I44" s="1"/>
      <c r="J44" s="1"/>
      <c r="K44" s="10" t="s">
        <v>152</v>
      </c>
      <c r="L44" s="1" t="s">
        <v>20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4">
        <v>44</v>
      </c>
      <c r="B45" s="5" t="s">
        <v>153</v>
      </c>
      <c r="C45" s="4" t="s">
        <v>11</v>
      </c>
      <c r="D45" s="6" t="s">
        <v>154</v>
      </c>
      <c r="E45" s="4" t="s">
        <v>11</v>
      </c>
      <c r="F45" s="7" t="s">
        <v>154</v>
      </c>
      <c r="G45" s="8" t="s">
        <v>13</v>
      </c>
      <c r="H45" s="1"/>
      <c r="I45" s="5" t="s">
        <v>155</v>
      </c>
      <c r="J45" s="1"/>
      <c r="K45" s="10" t="s">
        <v>156</v>
      </c>
      <c r="L45" s="1" t="s">
        <v>20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4">
        <v>45</v>
      </c>
      <c r="B46" s="5" t="s">
        <v>157</v>
      </c>
      <c r="C46" s="4" t="s">
        <v>87</v>
      </c>
      <c r="D46" s="6" t="s">
        <v>158</v>
      </c>
      <c r="E46" s="4" t="s">
        <v>87</v>
      </c>
      <c r="F46" s="7" t="s">
        <v>158</v>
      </c>
      <c r="G46" s="8" t="s">
        <v>13</v>
      </c>
      <c r="H46" s="1"/>
      <c r="I46" s="1"/>
      <c r="J46" s="1"/>
      <c r="K46" s="10" t="s">
        <v>159</v>
      </c>
      <c r="L46" s="1" t="s">
        <v>16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4">
        <v>46</v>
      </c>
      <c r="B47" s="5" t="s">
        <v>160</v>
      </c>
      <c r="C47" s="4" t="s">
        <v>87</v>
      </c>
      <c r="D47" s="6" t="s">
        <v>161</v>
      </c>
      <c r="E47" s="4" t="s">
        <v>87</v>
      </c>
      <c r="F47" s="7" t="s">
        <v>161</v>
      </c>
      <c r="G47" s="8" t="s">
        <v>13</v>
      </c>
      <c r="H47" s="1"/>
      <c r="I47" s="1"/>
      <c r="J47" s="1"/>
      <c r="K47" s="10" t="s">
        <v>162</v>
      </c>
      <c r="L47" s="1" t="s">
        <v>16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x14ac:dyDescent="0.25">
      <c r="A48" s="4">
        <v>47</v>
      </c>
      <c r="B48" s="13" t="s">
        <v>163</v>
      </c>
      <c r="C48" s="4" t="s">
        <v>87</v>
      </c>
      <c r="D48" s="6" t="s">
        <v>161</v>
      </c>
      <c r="E48" s="4" t="s">
        <v>87</v>
      </c>
      <c r="F48" s="7" t="s">
        <v>161</v>
      </c>
      <c r="G48" s="8" t="s">
        <v>164</v>
      </c>
      <c r="H48" s="1"/>
      <c r="I48" s="1"/>
      <c r="J48" s="1"/>
      <c r="K48" s="12" t="s">
        <v>165</v>
      </c>
      <c r="L48" s="13" t="s">
        <v>166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4">
        <v>48</v>
      </c>
      <c r="B49" s="5" t="s">
        <v>167</v>
      </c>
      <c r="C49" s="4" t="s">
        <v>87</v>
      </c>
      <c r="D49" s="6" t="s">
        <v>161</v>
      </c>
      <c r="E49" s="4" t="s">
        <v>87</v>
      </c>
      <c r="F49" s="7" t="s">
        <v>161</v>
      </c>
      <c r="G49" s="8"/>
      <c r="H49" s="1"/>
      <c r="I49" s="1"/>
      <c r="J49" s="1"/>
      <c r="K49" s="10" t="s">
        <v>168</v>
      </c>
      <c r="L49" s="1" t="s">
        <v>16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32" customFormat="1" ht="30" x14ac:dyDescent="0.25">
      <c r="A50" s="4">
        <v>49</v>
      </c>
      <c r="B50" s="32" t="s">
        <v>169</v>
      </c>
      <c r="C50" s="4" t="s">
        <v>87</v>
      </c>
      <c r="D50" s="6" t="s">
        <v>161</v>
      </c>
      <c r="E50" s="4" t="s">
        <v>87</v>
      </c>
      <c r="F50" s="7" t="s">
        <v>161</v>
      </c>
      <c r="G50" s="8" t="s">
        <v>1098</v>
      </c>
      <c r="H50" s="13"/>
      <c r="I50" s="9" t="s">
        <v>175</v>
      </c>
      <c r="J50" s="30" t="s">
        <v>170</v>
      </c>
      <c r="K50" s="31" t="s">
        <v>171</v>
      </c>
      <c r="L50" s="13" t="s">
        <v>166</v>
      </c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30" x14ac:dyDescent="0.25">
      <c r="A51" s="4">
        <v>50</v>
      </c>
      <c r="B51" s="13" t="s">
        <v>172</v>
      </c>
      <c r="C51" s="4" t="s">
        <v>87</v>
      </c>
      <c r="D51" s="6" t="s">
        <v>173</v>
      </c>
      <c r="E51" s="4" t="s">
        <v>87</v>
      </c>
      <c r="F51" s="7" t="s">
        <v>173</v>
      </c>
      <c r="G51" s="8" t="s">
        <v>174</v>
      </c>
      <c r="H51" s="1"/>
      <c r="I51" s="15" t="s">
        <v>175</v>
      </c>
      <c r="J51" s="1"/>
      <c r="K51" s="10" t="s">
        <v>176</v>
      </c>
      <c r="L51" s="1" t="s">
        <v>16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4">
        <v>51</v>
      </c>
      <c r="B52" s="5" t="s">
        <v>177</v>
      </c>
      <c r="C52" s="4" t="s">
        <v>87</v>
      </c>
      <c r="D52" s="6" t="s">
        <v>161</v>
      </c>
      <c r="E52" s="4" t="s">
        <v>87</v>
      </c>
      <c r="F52" s="7" t="s">
        <v>161</v>
      </c>
      <c r="G52" s="8"/>
      <c r="H52" s="1"/>
      <c r="I52" s="1"/>
      <c r="J52" s="1"/>
      <c r="K52" s="10" t="s">
        <v>178</v>
      </c>
      <c r="L52" s="1" t="s">
        <v>16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4">
        <v>52</v>
      </c>
      <c r="B53" s="5" t="s">
        <v>179</v>
      </c>
      <c r="C53" s="4" t="s">
        <v>11</v>
      </c>
      <c r="D53" s="6" t="s">
        <v>180</v>
      </c>
      <c r="E53" s="4" t="s">
        <v>11</v>
      </c>
      <c r="F53" s="7" t="s">
        <v>180</v>
      </c>
      <c r="G53" s="8"/>
      <c r="H53" s="1"/>
      <c r="I53" s="1"/>
      <c r="J53" s="1"/>
      <c r="K53" s="10" t="s">
        <v>181</v>
      </c>
      <c r="L53" s="1" t="s">
        <v>20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4">
        <v>53</v>
      </c>
      <c r="B54" s="5" t="s">
        <v>182</v>
      </c>
      <c r="C54" s="4" t="s">
        <v>11</v>
      </c>
      <c r="D54" s="6" t="s">
        <v>183</v>
      </c>
      <c r="E54" s="4" t="s">
        <v>11</v>
      </c>
      <c r="F54" s="7" t="s">
        <v>183</v>
      </c>
      <c r="G54" s="8" t="s">
        <v>13</v>
      </c>
      <c r="H54" s="1"/>
      <c r="I54" s="1"/>
      <c r="J54" s="1"/>
      <c r="K54" s="10" t="s">
        <v>184</v>
      </c>
      <c r="L54" s="1" t="s">
        <v>20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4">
        <v>54</v>
      </c>
      <c r="B55" s="5" t="s">
        <v>185</v>
      </c>
      <c r="C55" s="4" t="s">
        <v>11</v>
      </c>
      <c r="D55" s="6" t="s">
        <v>186</v>
      </c>
      <c r="E55" s="4" t="s">
        <v>11</v>
      </c>
      <c r="F55" s="7" t="s">
        <v>186</v>
      </c>
      <c r="G55" s="8" t="s">
        <v>13</v>
      </c>
      <c r="H55" s="1"/>
      <c r="I55" s="1"/>
      <c r="J55" s="1"/>
      <c r="K55" s="10" t="s">
        <v>187</v>
      </c>
      <c r="L55" s="1" t="s">
        <v>16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4">
        <v>55</v>
      </c>
      <c r="B56" s="5" t="s">
        <v>188</v>
      </c>
      <c r="C56" s="4" t="s">
        <v>11</v>
      </c>
      <c r="D56" s="6" t="s">
        <v>189</v>
      </c>
      <c r="E56" s="4" t="s">
        <v>11</v>
      </c>
      <c r="F56" s="7" t="s">
        <v>189</v>
      </c>
      <c r="G56" s="8" t="s">
        <v>13</v>
      </c>
      <c r="H56" s="1"/>
      <c r="I56" s="1"/>
      <c r="J56" s="1"/>
      <c r="K56" s="10" t="s">
        <v>190</v>
      </c>
      <c r="L56" s="1" t="s">
        <v>20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4">
        <v>56</v>
      </c>
      <c r="B57" s="5" t="s">
        <v>191</v>
      </c>
      <c r="C57" s="4" t="s">
        <v>11</v>
      </c>
      <c r="D57" s="6" t="s">
        <v>192</v>
      </c>
      <c r="E57" s="4" t="s">
        <v>11</v>
      </c>
      <c r="F57" s="7" t="s">
        <v>192</v>
      </c>
      <c r="G57" s="8" t="s">
        <v>13</v>
      </c>
      <c r="H57" s="1"/>
      <c r="I57" s="1"/>
      <c r="J57" s="1"/>
      <c r="K57" s="10" t="s">
        <v>193</v>
      </c>
      <c r="L57" s="1" t="s">
        <v>20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4">
        <v>57</v>
      </c>
      <c r="B58" s="5" t="s">
        <v>194</v>
      </c>
      <c r="C58" s="4" t="s">
        <v>11</v>
      </c>
      <c r="D58" s="6" t="s">
        <v>195</v>
      </c>
      <c r="E58" s="4" t="s">
        <v>11</v>
      </c>
      <c r="F58" s="7" t="s">
        <v>195</v>
      </c>
      <c r="G58" s="8" t="s">
        <v>13</v>
      </c>
      <c r="H58" s="1"/>
      <c r="I58" s="1"/>
      <c r="J58" s="1"/>
      <c r="K58" s="10" t="s">
        <v>196</v>
      </c>
      <c r="L58" s="1" t="s">
        <v>20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4">
        <v>58</v>
      </c>
      <c r="B59" s="5" t="s">
        <v>197</v>
      </c>
      <c r="C59" s="4" t="s">
        <v>11</v>
      </c>
      <c r="D59" s="6" t="s">
        <v>198</v>
      </c>
      <c r="E59" s="4" t="s">
        <v>11</v>
      </c>
      <c r="F59" s="7" t="s">
        <v>198</v>
      </c>
      <c r="G59" s="8"/>
      <c r="H59" s="1"/>
      <c r="I59" s="1"/>
      <c r="J59" s="1"/>
      <c r="K59" s="10" t="s">
        <v>199</v>
      </c>
      <c r="L59" s="1" t="s">
        <v>20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4">
        <v>59</v>
      </c>
      <c r="B60" s="5" t="s">
        <v>200</v>
      </c>
      <c r="C60" s="4" t="s">
        <v>11</v>
      </c>
      <c r="D60" s="6" t="s">
        <v>201</v>
      </c>
      <c r="E60" s="4" t="s">
        <v>11</v>
      </c>
      <c r="F60" s="7" t="s">
        <v>201</v>
      </c>
      <c r="G60" s="8" t="s">
        <v>13</v>
      </c>
      <c r="H60" s="1"/>
      <c r="I60" s="5" t="s">
        <v>202</v>
      </c>
      <c r="J60" s="1"/>
      <c r="K60" s="10" t="s">
        <v>203</v>
      </c>
      <c r="L60" s="1" t="s">
        <v>20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4">
        <v>60</v>
      </c>
      <c r="B61" s="5" t="s">
        <v>204</v>
      </c>
      <c r="C61" s="4" t="s">
        <v>11</v>
      </c>
      <c r="D61" s="6" t="s">
        <v>205</v>
      </c>
      <c r="E61" s="4" t="s">
        <v>11</v>
      </c>
      <c r="F61" s="7" t="s">
        <v>205</v>
      </c>
      <c r="G61" s="8" t="s">
        <v>13</v>
      </c>
      <c r="H61" s="5" t="s">
        <v>206</v>
      </c>
      <c r="I61" s="5"/>
      <c r="J61" s="1"/>
      <c r="K61" s="10" t="s">
        <v>207</v>
      </c>
      <c r="L61" s="1" t="s">
        <v>20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6">
        <v>61</v>
      </c>
      <c r="B62" s="5" t="s">
        <v>208</v>
      </c>
      <c r="C62" s="4" t="s">
        <v>11</v>
      </c>
      <c r="D62" s="1" t="s">
        <v>209</v>
      </c>
      <c r="E62" s="4" t="s">
        <v>11</v>
      </c>
      <c r="F62" s="7" t="s">
        <v>209</v>
      </c>
      <c r="G62" s="8" t="s">
        <v>13</v>
      </c>
      <c r="H62" s="9" t="s">
        <v>1102</v>
      </c>
      <c r="I62" s="9"/>
      <c r="J62" s="1"/>
      <c r="K62" s="10" t="s">
        <v>210</v>
      </c>
      <c r="L62" s="1" t="s">
        <v>20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6">
        <v>62</v>
      </c>
      <c r="B63" s="5" t="s">
        <v>211</v>
      </c>
      <c r="C63" s="4" t="s">
        <v>11</v>
      </c>
      <c r="D63" s="1" t="s">
        <v>212</v>
      </c>
      <c r="E63" s="4" t="s">
        <v>11</v>
      </c>
      <c r="F63" s="7" t="s">
        <v>212</v>
      </c>
      <c r="G63" s="8" t="s">
        <v>13</v>
      </c>
      <c r="H63" s="1"/>
      <c r="I63" s="1"/>
      <c r="J63" s="1"/>
      <c r="K63" s="10" t="s">
        <v>213</v>
      </c>
      <c r="L63" s="1" t="s">
        <v>20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6">
        <v>63</v>
      </c>
      <c r="B64" s="5" t="s">
        <v>214</v>
      </c>
      <c r="C64" s="4" t="s">
        <v>11</v>
      </c>
      <c r="D64" s="1" t="s">
        <v>215</v>
      </c>
      <c r="E64" s="4" t="s">
        <v>11</v>
      </c>
      <c r="F64" s="7" t="s">
        <v>215</v>
      </c>
      <c r="G64" s="16" t="s">
        <v>13</v>
      </c>
      <c r="H64" s="5" t="s">
        <v>1192</v>
      </c>
      <c r="I64" s="5"/>
      <c r="J64" s="1"/>
      <c r="K64" s="10" t="s">
        <v>216</v>
      </c>
      <c r="L64" s="1" t="s">
        <v>20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6">
        <v>64</v>
      </c>
      <c r="B65" s="5" t="s">
        <v>217</v>
      </c>
      <c r="C65" s="4" t="s">
        <v>11</v>
      </c>
      <c r="D65" s="1" t="s">
        <v>218</v>
      </c>
      <c r="E65" s="4" t="s">
        <v>11</v>
      </c>
      <c r="F65" s="7" t="s">
        <v>218</v>
      </c>
      <c r="G65" s="4" t="s">
        <v>13</v>
      </c>
      <c r="H65" s="5" t="s">
        <v>1194</v>
      </c>
      <c r="I65" s="5"/>
      <c r="J65" s="1"/>
      <c r="K65" s="10" t="s">
        <v>219</v>
      </c>
      <c r="L65" s="1" t="s">
        <v>20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6">
        <v>65</v>
      </c>
      <c r="B66" s="5" t="s">
        <v>220</v>
      </c>
      <c r="C66" s="4" t="s">
        <v>11</v>
      </c>
      <c r="D66" s="1" t="s">
        <v>221</v>
      </c>
      <c r="E66" s="4" t="s">
        <v>11</v>
      </c>
      <c r="F66" s="7" t="s">
        <v>221</v>
      </c>
      <c r="G66" s="4" t="s">
        <v>13</v>
      </c>
      <c r="H66" s="5"/>
      <c r="I66" s="5" t="s">
        <v>1196</v>
      </c>
      <c r="J66" s="1"/>
      <c r="K66" s="10" t="s">
        <v>222</v>
      </c>
      <c r="L66" s="1" t="s">
        <v>20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6">
        <v>66</v>
      </c>
      <c r="B67" s="5" t="s">
        <v>223</v>
      </c>
      <c r="C67" s="4" t="s">
        <v>11</v>
      </c>
      <c r="D67" s="1" t="s">
        <v>224</v>
      </c>
      <c r="E67" s="4" t="s">
        <v>11</v>
      </c>
      <c r="F67" s="7" t="s">
        <v>224</v>
      </c>
      <c r="G67" s="4" t="s">
        <v>13</v>
      </c>
      <c r="H67" s="5"/>
      <c r="I67" s="5"/>
      <c r="J67" s="1"/>
      <c r="K67" s="10" t="s">
        <v>225</v>
      </c>
      <c r="L67" s="1" t="s">
        <v>20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6">
        <v>67</v>
      </c>
      <c r="B68" s="5" t="s">
        <v>226</v>
      </c>
      <c r="C68" s="4" t="s">
        <v>11</v>
      </c>
      <c r="D68" s="1" t="s">
        <v>227</v>
      </c>
      <c r="E68" s="4" t="s">
        <v>11</v>
      </c>
      <c r="F68" s="7" t="s">
        <v>227</v>
      </c>
      <c r="G68" s="4" t="s">
        <v>13</v>
      </c>
      <c r="H68" s="5" t="s">
        <v>175</v>
      </c>
      <c r="I68" s="5"/>
      <c r="J68" s="1"/>
      <c r="K68" s="10" t="s">
        <v>229</v>
      </c>
      <c r="L68" s="1" t="s">
        <v>16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6">
        <v>68</v>
      </c>
      <c r="B69" s="5" t="s">
        <v>230</v>
      </c>
      <c r="C69" s="4" t="s">
        <v>11</v>
      </c>
      <c r="D69" s="1" t="s">
        <v>231</v>
      </c>
      <c r="E69" s="4" t="s">
        <v>11</v>
      </c>
      <c r="F69" s="7" t="s">
        <v>231</v>
      </c>
      <c r="G69" s="4" t="s">
        <v>13</v>
      </c>
      <c r="H69" s="5"/>
      <c r="I69" s="5"/>
      <c r="J69" s="1"/>
      <c r="K69" s="10" t="s">
        <v>232</v>
      </c>
      <c r="L69" s="1" t="s">
        <v>20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6">
        <v>69</v>
      </c>
      <c r="B70" s="5" t="s">
        <v>233</v>
      </c>
      <c r="C70" s="4" t="s">
        <v>11</v>
      </c>
      <c r="D70" s="1" t="s">
        <v>234</v>
      </c>
      <c r="E70" s="4" t="s">
        <v>11</v>
      </c>
      <c r="F70" s="7" t="s">
        <v>234</v>
      </c>
      <c r="G70" s="4" t="s">
        <v>13</v>
      </c>
      <c r="H70" s="5"/>
      <c r="I70" s="5"/>
      <c r="J70" s="1"/>
      <c r="K70" s="10" t="s">
        <v>235</v>
      </c>
      <c r="L70" s="1" t="s">
        <v>20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6">
        <v>70</v>
      </c>
      <c r="B71" s="5" t="s">
        <v>236</v>
      </c>
      <c r="C71" s="4" t="s">
        <v>87</v>
      </c>
      <c r="D71" s="1" t="s">
        <v>224</v>
      </c>
      <c r="E71" s="4" t="s">
        <v>87</v>
      </c>
      <c r="F71" s="7" t="s">
        <v>224</v>
      </c>
      <c r="G71" s="4" t="s">
        <v>13</v>
      </c>
      <c r="H71" s="5" t="s">
        <v>237</v>
      </c>
      <c r="I71" s="5"/>
      <c r="J71" s="1"/>
      <c r="K71" s="10" t="s">
        <v>238</v>
      </c>
      <c r="L71" s="1" t="s">
        <v>16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6">
        <v>71</v>
      </c>
      <c r="B72" s="1" t="s">
        <v>239</v>
      </c>
      <c r="C72" s="4" t="s">
        <v>11</v>
      </c>
      <c r="D72" s="1" t="s">
        <v>240</v>
      </c>
      <c r="E72" s="4" t="s">
        <v>11</v>
      </c>
      <c r="F72" s="7" t="s">
        <v>240</v>
      </c>
      <c r="G72" s="8" t="s">
        <v>83</v>
      </c>
      <c r="H72" s="5" t="s">
        <v>175</v>
      </c>
      <c r="I72" s="5"/>
      <c r="J72" s="1"/>
      <c r="K72" s="10" t="s">
        <v>241</v>
      </c>
      <c r="L72" s="1" t="s">
        <v>16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6">
        <v>72</v>
      </c>
      <c r="B73" s="5" t="s">
        <v>242</v>
      </c>
      <c r="C73" s="4" t="s">
        <v>11</v>
      </c>
      <c r="D73" s="1" t="s">
        <v>243</v>
      </c>
      <c r="E73" s="4" t="s">
        <v>11</v>
      </c>
      <c r="F73" s="7" t="s">
        <v>243</v>
      </c>
      <c r="G73" s="4" t="s">
        <v>13</v>
      </c>
      <c r="H73" s="5"/>
      <c r="I73" s="5"/>
      <c r="J73" s="1"/>
      <c r="K73" s="10" t="s">
        <v>244</v>
      </c>
      <c r="L73" s="1" t="s">
        <v>16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6">
        <v>73</v>
      </c>
      <c r="B74" s="5" t="s">
        <v>245</v>
      </c>
      <c r="C74" s="4" t="s">
        <v>11</v>
      </c>
      <c r="D74" s="1" t="s">
        <v>246</v>
      </c>
      <c r="E74" s="4" t="s">
        <v>11</v>
      </c>
      <c r="F74" s="7" t="s">
        <v>246</v>
      </c>
      <c r="G74" s="4" t="s">
        <v>13</v>
      </c>
      <c r="H74" s="5"/>
      <c r="I74" s="5"/>
      <c r="J74" s="1"/>
      <c r="K74" s="10" t="s">
        <v>247</v>
      </c>
      <c r="L74" s="1" t="s">
        <v>20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6">
        <v>74</v>
      </c>
      <c r="B75" s="5" t="s">
        <v>248</v>
      </c>
      <c r="C75" s="4" t="s">
        <v>87</v>
      </c>
      <c r="D75" s="1" t="s">
        <v>249</v>
      </c>
      <c r="E75" s="4" t="s">
        <v>87</v>
      </c>
      <c r="F75" s="7" t="s">
        <v>249</v>
      </c>
      <c r="G75" s="4" t="s">
        <v>13</v>
      </c>
      <c r="H75" s="5" t="s">
        <v>250</v>
      </c>
      <c r="I75" s="5"/>
      <c r="J75" s="1"/>
      <c r="K75" s="10" t="s">
        <v>251</v>
      </c>
      <c r="L75" s="1" t="s">
        <v>16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6">
        <v>75</v>
      </c>
      <c r="B76" s="5" t="s">
        <v>252</v>
      </c>
      <c r="C76" s="4" t="s">
        <v>87</v>
      </c>
      <c r="D76" s="1" t="s">
        <v>253</v>
      </c>
      <c r="E76" s="4" t="s">
        <v>87</v>
      </c>
      <c r="F76" s="7" t="s">
        <v>253</v>
      </c>
      <c r="G76" s="4" t="s">
        <v>13</v>
      </c>
      <c r="H76" s="5"/>
      <c r="I76" s="5"/>
      <c r="J76" s="1"/>
      <c r="K76" s="10" t="s">
        <v>254</v>
      </c>
      <c r="L76" s="1" t="s">
        <v>16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6">
        <v>76</v>
      </c>
      <c r="B77" s="5" t="s">
        <v>255</v>
      </c>
      <c r="C77" s="16" t="s">
        <v>87</v>
      </c>
      <c r="D77" s="13" t="s">
        <v>256</v>
      </c>
      <c r="E77" s="4" t="s">
        <v>87</v>
      </c>
      <c r="F77" s="7" t="s">
        <v>256</v>
      </c>
      <c r="G77" s="4" t="s">
        <v>13</v>
      </c>
      <c r="H77" s="5"/>
      <c r="I77" s="5"/>
      <c r="J77" s="13"/>
      <c r="K77" s="10" t="s">
        <v>257</v>
      </c>
      <c r="L77" s="13" t="s">
        <v>16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6">
        <v>77</v>
      </c>
      <c r="B78" s="5" t="s">
        <v>258</v>
      </c>
      <c r="C78" s="16" t="s">
        <v>87</v>
      </c>
      <c r="D78" s="13" t="s">
        <v>259</v>
      </c>
      <c r="E78" s="4" t="s">
        <v>87</v>
      </c>
      <c r="F78" s="7" t="s">
        <v>259</v>
      </c>
      <c r="G78" s="16"/>
      <c r="H78" s="5"/>
      <c r="I78" s="5"/>
      <c r="J78" s="13"/>
      <c r="K78" s="10" t="s">
        <v>260</v>
      </c>
      <c r="L78" s="13" t="s">
        <v>16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6">
        <v>78</v>
      </c>
      <c r="B79" s="5" t="s">
        <v>261</v>
      </c>
      <c r="C79" s="16" t="s">
        <v>87</v>
      </c>
      <c r="D79" s="13" t="s">
        <v>259</v>
      </c>
      <c r="E79" s="4" t="s">
        <v>87</v>
      </c>
      <c r="F79" s="7" t="s">
        <v>259</v>
      </c>
      <c r="G79" s="16" t="s">
        <v>13</v>
      </c>
      <c r="H79" s="5"/>
      <c r="I79" s="5" t="s">
        <v>1202</v>
      </c>
      <c r="J79" s="13"/>
      <c r="K79" s="10" t="s">
        <v>262</v>
      </c>
      <c r="L79" s="13" t="s">
        <v>16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6">
        <v>79</v>
      </c>
      <c r="B80" s="5" t="s">
        <v>263</v>
      </c>
      <c r="C80" s="16" t="s">
        <v>87</v>
      </c>
      <c r="D80" s="13" t="s">
        <v>259</v>
      </c>
      <c r="E80" s="4" t="s">
        <v>87</v>
      </c>
      <c r="F80" s="7" t="s">
        <v>259</v>
      </c>
      <c r="G80" s="16" t="s">
        <v>13</v>
      </c>
      <c r="H80" s="13"/>
      <c r="I80" s="13"/>
      <c r="J80" s="13"/>
      <c r="K80" s="10" t="s">
        <v>264</v>
      </c>
      <c r="L80" s="13" t="s">
        <v>16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6">
        <v>80</v>
      </c>
      <c r="B81" s="5" t="s">
        <v>265</v>
      </c>
      <c r="C81" s="16" t="s">
        <v>11</v>
      </c>
      <c r="D81" s="13" t="s">
        <v>266</v>
      </c>
      <c r="E81" s="4" t="s">
        <v>11</v>
      </c>
      <c r="F81" s="7" t="s">
        <v>266</v>
      </c>
      <c r="G81" s="16" t="s">
        <v>13</v>
      </c>
      <c r="H81" s="13"/>
      <c r="I81" s="13"/>
      <c r="J81" s="13"/>
      <c r="K81" s="10" t="s">
        <v>267</v>
      </c>
      <c r="L81" s="13" t="s">
        <v>20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6">
        <v>81</v>
      </c>
      <c r="B82" s="5" t="s">
        <v>268</v>
      </c>
      <c r="C82" s="16" t="s">
        <v>11</v>
      </c>
      <c r="D82" s="13" t="s">
        <v>269</v>
      </c>
      <c r="E82" s="4" t="s">
        <v>11</v>
      </c>
      <c r="F82" s="7" t="s">
        <v>269</v>
      </c>
      <c r="G82" s="16" t="s">
        <v>13</v>
      </c>
      <c r="H82" s="13"/>
      <c r="I82" s="13"/>
      <c r="J82" s="13"/>
      <c r="K82" s="10" t="s">
        <v>270</v>
      </c>
      <c r="L82" s="13" t="s">
        <v>16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6">
        <v>82</v>
      </c>
      <c r="B83" s="5" t="s">
        <v>271</v>
      </c>
      <c r="C83" s="16" t="s">
        <v>11</v>
      </c>
      <c r="D83" s="13" t="s">
        <v>272</v>
      </c>
      <c r="E83" s="4" t="s">
        <v>11</v>
      </c>
      <c r="F83" s="7" t="s">
        <v>272</v>
      </c>
      <c r="G83" s="16" t="s">
        <v>13</v>
      </c>
      <c r="H83" s="13"/>
      <c r="I83" s="13"/>
      <c r="J83" s="13"/>
      <c r="K83" s="10" t="s">
        <v>273</v>
      </c>
      <c r="L83" s="13" t="s">
        <v>16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6">
        <v>83</v>
      </c>
      <c r="B84" s="5" t="s">
        <v>274</v>
      </c>
      <c r="C84" s="16" t="s">
        <v>11</v>
      </c>
      <c r="D84" s="13" t="s">
        <v>275</v>
      </c>
      <c r="E84" s="4" t="s">
        <v>11</v>
      </c>
      <c r="F84" s="7" t="s">
        <v>275</v>
      </c>
      <c r="G84" s="16" t="s">
        <v>13</v>
      </c>
      <c r="H84" s="13"/>
      <c r="I84" s="13"/>
      <c r="J84" s="13"/>
      <c r="K84" s="10" t="s">
        <v>276</v>
      </c>
      <c r="L84" s="13" t="s">
        <v>16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6">
        <v>84</v>
      </c>
      <c r="B85" s="5" t="s">
        <v>277</v>
      </c>
      <c r="C85" s="16" t="s">
        <v>11</v>
      </c>
      <c r="D85" s="13" t="s">
        <v>275</v>
      </c>
      <c r="E85" s="4" t="s">
        <v>11</v>
      </c>
      <c r="F85" s="7" t="s">
        <v>275</v>
      </c>
      <c r="G85" s="16" t="s">
        <v>13</v>
      </c>
      <c r="H85" s="13"/>
      <c r="I85" s="13"/>
      <c r="J85" s="13"/>
      <c r="K85" s="10" t="s">
        <v>278</v>
      </c>
      <c r="L85" s="13" t="s">
        <v>16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6">
        <v>85</v>
      </c>
      <c r="B86" s="5" t="s">
        <v>279</v>
      </c>
      <c r="C86" s="16" t="s">
        <v>11</v>
      </c>
      <c r="D86" s="13" t="s">
        <v>280</v>
      </c>
      <c r="E86" s="4" t="s">
        <v>11</v>
      </c>
      <c r="F86" s="7" t="s">
        <v>280</v>
      </c>
      <c r="G86" s="16" t="s">
        <v>13</v>
      </c>
      <c r="H86" s="5" t="s">
        <v>175</v>
      </c>
      <c r="I86" s="13"/>
      <c r="J86" s="13"/>
      <c r="K86" s="10" t="s">
        <v>281</v>
      </c>
      <c r="L86" s="13" t="s">
        <v>16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6">
        <v>86</v>
      </c>
      <c r="B87" s="5" t="s">
        <v>282</v>
      </c>
      <c r="C87" s="16" t="s">
        <v>11</v>
      </c>
      <c r="D87" s="13" t="s">
        <v>283</v>
      </c>
      <c r="E87" s="4" t="s">
        <v>11</v>
      </c>
      <c r="F87" s="7" t="s">
        <v>283</v>
      </c>
      <c r="G87" s="8" t="s">
        <v>83</v>
      </c>
      <c r="H87" s="5" t="s">
        <v>1105</v>
      </c>
      <c r="I87" s="13"/>
      <c r="J87" s="13"/>
      <c r="K87" s="10" t="s">
        <v>284</v>
      </c>
      <c r="L87" s="13" t="s">
        <v>20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6">
        <v>87</v>
      </c>
      <c r="B88" s="5" t="s">
        <v>285</v>
      </c>
      <c r="C88" s="16" t="s">
        <v>11</v>
      </c>
      <c r="D88" s="13" t="s">
        <v>283</v>
      </c>
      <c r="E88" s="4" t="s">
        <v>11</v>
      </c>
      <c r="F88" s="7" t="s">
        <v>283</v>
      </c>
      <c r="G88" s="16" t="s">
        <v>13</v>
      </c>
      <c r="H88" s="13"/>
      <c r="I88" s="13"/>
      <c r="J88" s="13"/>
      <c r="K88" s="10" t="s">
        <v>286</v>
      </c>
      <c r="L88" s="13" t="s">
        <v>16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6">
        <v>88</v>
      </c>
      <c r="B89" s="5" t="s">
        <v>287</v>
      </c>
      <c r="C89" s="16" t="s">
        <v>11</v>
      </c>
      <c r="D89" s="13" t="s">
        <v>288</v>
      </c>
      <c r="E89" s="4" t="s">
        <v>11</v>
      </c>
      <c r="F89" s="7" t="s">
        <v>288</v>
      </c>
      <c r="G89" s="16" t="s">
        <v>13</v>
      </c>
      <c r="H89" s="13"/>
      <c r="I89" s="13"/>
      <c r="J89" s="13"/>
      <c r="K89" s="10" t="s">
        <v>289</v>
      </c>
      <c r="L89" s="13" t="s">
        <v>16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6">
        <v>89</v>
      </c>
      <c r="B90" s="5" t="s">
        <v>290</v>
      </c>
      <c r="C90" s="16" t="s">
        <v>11</v>
      </c>
      <c r="D90" s="13" t="s">
        <v>291</v>
      </c>
      <c r="E90" s="4" t="s">
        <v>11</v>
      </c>
      <c r="F90" s="7" t="s">
        <v>291</v>
      </c>
      <c r="G90" s="16" t="s">
        <v>13</v>
      </c>
      <c r="H90" s="13"/>
      <c r="I90" s="13"/>
      <c r="J90" s="13"/>
      <c r="K90" s="10" t="s">
        <v>292</v>
      </c>
      <c r="L90" s="13" t="s">
        <v>20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6">
        <v>90</v>
      </c>
      <c r="B91" s="5" t="s">
        <v>293</v>
      </c>
      <c r="C91" s="16" t="s">
        <v>87</v>
      </c>
      <c r="D91" s="13" t="s">
        <v>294</v>
      </c>
      <c r="E91" s="4" t="s">
        <v>87</v>
      </c>
      <c r="F91" s="7" t="s">
        <v>294</v>
      </c>
      <c r="G91" s="16" t="s">
        <v>13</v>
      </c>
      <c r="H91" s="13"/>
      <c r="I91" s="13"/>
      <c r="J91" s="13"/>
      <c r="K91" s="10" t="s">
        <v>295</v>
      </c>
      <c r="L91" s="13" t="s">
        <v>16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6">
        <v>91</v>
      </c>
      <c r="B92" s="5" t="s">
        <v>296</v>
      </c>
      <c r="C92" s="16" t="s">
        <v>11</v>
      </c>
      <c r="D92" s="13" t="s">
        <v>297</v>
      </c>
      <c r="E92" s="4" t="s">
        <v>11</v>
      </c>
      <c r="F92" s="7" t="s">
        <v>297</v>
      </c>
      <c r="G92" s="16" t="s">
        <v>13</v>
      </c>
      <c r="H92" s="5" t="s">
        <v>1204</v>
      </c>
      <c r="I92" s="5"/>
      <c r="J92" s="13"/>
      <c r="K92" s="10" t="s">
        <v>298</v>
      </c>
      <c r="L92" s="13" t="s">
        <v>20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6">
        <v>92</v>
      </c>
      <c r="B93" s="5" t="s">
        <v>299</v>
      </c>
      <c r="C93" s="16" t="s">
        <v>87</v>
      </c>
      <c r="D93" s="13" t="s">
        <v>300</v>
      </c>
      <c r="E93" s="4" t="s">
        <v>87</v>
      </c>
      <c r="F93" s="7" t="s">
        <v>300</v>
      </c>
      <c r="G93" s="16" t="s">
        <v>13</v>
      </c>
      <c r="H93" s="5"/>
      <c r="I93" s="5"/>
      <c r="J93" s="13"/>
      <c r="K93" s="10" t="s">
        <v>301</v>
      </c>
      <c r="L93" s="13" t="s">
        <v>16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6">
        <v>93</v>
      </c>
      <c r="B94" s="5" t="s">
        <v>302</v>
      </c>
      <c r="C94" s="16" t="s">
        <v>11</v>
      </c>
      <c r="D94" s="13" t="s">
        <v>294</v>
      </c>
      <c r="E94" s="4" t="s">
        <v>11</v>
      </c>
      <c r="F94" s="7" t="s">
        <v>294</v>
      </c>
      <c r="G94" s="16" t="s">
        <v>13</v>
      </c>
      <c r="H94" s="5" t="s">
        <v>1208</v>
      </c>
      <c r="I94" s="5"/>
      <c r="J94" s="13"/>
      <c r="K94" s="10" t="s">
        <v>303</v>
      </c>
      <c r="L94" s="13" t="s">
        <v>20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x14ac:dyDescent="0.25">
      <c r="A95" s="4">
        <v>94</v>
      </c>
      <c r="B95" s="13" t="s">
        <v>304</v>
      </c>
      <c r="C95" s="4" t="s">
        <v>11</v>
      </c>
      <c r="D95" s="13" t="s">
        <v>305</v>
      </c>
      <c r="E95" s="4" t="s">
        <v>11</v>
      </c>
      <c r="F95" s="7" t="s">
        <v>305</v>
      </c>
      <c r="G95" s="17" t="s">
        <v>1222</v>
      </c>
      <c r="H95" s="35" t="s">
        <v>175</v>
      </c>
      <c r="I95" s="35" t="s">
        <v>1212</v>
      </c>
      <c r="J95" s="13"/>
      <c r="K95" s="12" t="s">
        <v>307</v>
      </c>
      <c r="L95" s="13" t="s">
        <v>20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6">
        <v>95</v>
      </c>
      <c r="B96" s="5" t="s">
        <v>308</v>
      </c>
      <c r="C96" s="16" t="s">
        <v>87</v>
      </c>
      <c r="D96" s="13" t="s">
        <v>294</v>
      </c>
      <c r="E96" s="4" t="s">
        <v>87</v>
      </c>
      <c r="F96" s="7" t="s">
        <v>294</v>
      </c>
      <c r="G96" s="16" t="s">
        <v>13</v>
      </c>
      <c r="H96" s="5" t="s">
        <v>1214</v>
      </c>
      <c r="I96" s="5"/>
      <c r="J96" s="13"/>
      <c r="K96" s="10" t="s">
        <v>309</v>
      </c>
      <c r="L96" s="13" t="s">
        <v>166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6">
        <v>96</v>
      </c>
      <c r="B97" s="5" t="s">
        <v>310</v>
      </c>
      <c r="C97" s="16" t="s">
        <v>11</v>
      </c>
      <c r="D97" s="13" t="s">
        <v>311</v>
      </c>
      <c r="E97" s="4" t="s">
        <v>11</v>
      </c>
      <c r="F97" s="7" t="s">
        <v>311</v>
      </c>
      <c r="G97" s="16" t="s">
        <v>13</v>
      </c>
      <c r="H97" s="5" t="s">
        <v>1221</v>
      </c>
      <c r="I97" s="5"/>
      <c r="J97" s="13"/>
      <c r="K97" s="10" t="s">
        <v>312</v>
      </c>
      <c r="L97" s="13" t="s">
        <v>20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6">
        <v>97</v>
      </c>
      <c r="B98" s="5" t="s">
        <v>313</v>
      </c>
      <c r="C98" s="16" t="s">
        <v>11</v>
      </c>
      <c r="D98" s="13" t="s">
        <v>294</v>
      </c>
      <c r="E98" s="4" t="s">
        <v>11</v>
      </c>
      <c r="F98" s="7" t="s">
        <v>294</v>
      </c>
      <c r="G98" s="16" t="s">
        <v>13</v>
      </c>
      <c r="H98" s="13"/>
      <c r="I98" s="13"/>
      <c r="J98" s="13"/>
      <c r="K98" s="10" t="s">
        <v>314</v>
      </c>
      <c r="L98" s="13" t="s">
        <v>16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6">
        <v>98</v>
      </c>
      <c r="B99" s="1" t="s">
        <v>315</v>
      </c>
      <c r="C99" s="16" t="s">
        <v>11</v>
      </c>
      <c r="D99" s="13" t="s">
        <v>316</v>
      </c>
      <c r="E99" s="4" t="s">
        <v>11</v>
      </c>
      <c r="F99" s="7" t="s">
        <v>316</v>
      </c>
      <c r="G99" s="16" t="s">
        <v>83</v>
      </c>
      <c r="H99" s="9" t="s">
        <v>175</v>
      </c>
      <c r="I99" s="13"/>
      <c r="J99" s="13"/>
      <c r="K99" s="10" t="s">
        <v>317</v>
      </c>
      <c r="L99" s="13" t="s">
        <v>16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6">
        <v>99</v>
      </c>
      <c r="B100" s="5" t="s">
        <v>318</v>
      </c>
      <c r="C100" s="16" t="s">
        <v>11</v>
      </c>
      <c r="D100" s="13" t="s">
        <v>294</v>
      </c>
      <c r="E100" s="4" t="s">
        <v>11</v>
      </c>
      <c r="F100" s="7" t="s">
        <v>294</v>
      </c>
      <c r="G100" s="16" t="s">
        <v>13</v>
      </c>
      <c r="H100" s="13"/>
      <c r="I100" s="13"/>
      <c r="J100" s="13"/>
      <c r="K100" s="10" t="s">
        <v>319</v>
      </c>
      <c r="L100" s="13" t="s">
        <v>16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6">
        <v>100</v>
      </c>
      <c r="B101" s="5" t="s">
        <v>320</v>
      </c>
      <c r="C101" s="16" t="s">
        <v>87</v>
      </c>
      <c r="D101" s="13" t="s">
        <v>321</v>
      </c>
      <c r="E101" s="4" t="s">
        <v>87</v>
      </c>
      <c r="F101" s="7" t="s">
        <v>321</v>
      </c>
      <c r="G101" s="16" t="s">
        <v>13</v>
      </c>
      <c r="H101" s="13"/>
      <c r="I101" s="13"/>
      <c r="J101" s="13"/>
      <c r="K101" s="10" t="s">
        <v>322</v>
      </c>
      <c r="L101" s="13" t="s">
        <v>16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6">
        <v>101</v>
      </c>
      <c r="B102" s="5" t="s">
        <v>323</v>
      </c>
      <c r="C102" s="16" t="s">
        <v>87</v>
      </c>
      <c r="D102" s="13" t="s">
        <v>324</v>
      </c>
      <c r="E102" s="4" t="s">
        <v>87</v>
      </c>
      <c r="F102" s="7" t="s">
        <v>324</v>
      </c>
      <c r="G102" s="16" t="s">
        <v>13</v>
      </c>
      <c r="H102" s="13"/>
      <c r="I102" s="1"/>
      <c r="J102" s="1"/>
      <c r="K102" s="10" t="s">
        <v>325</v>
      </c>
      <c r="L102" s="13" t="s">
        <v>16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6">
        <v>102</v>
      </c>
      <c r="B103" s="5" t="s">
        <v>326</v>
      </c>
      <c r="C103" s="16" t="s">
        <v>87</v>
      </c>
      <c r="D103" s="13" t="s">
        <v>321</v>
      </c>
      <c r="E103" s="4" t="s">
        <v>87</v>
      </c>
      <c r="F103" s="7" t="s">
        <v>321</v>
      </c>
      <c r="G103" s="16" t="s">
        <v>13</v>
      </c>
      <c r="H103" s="13"/>
      <c r="I103" s="1"/>
      <c r="J103" s="1"/>
      <c r="K103" s="10" t="s">
        <v>327</v>
      </c>
      <c r="L103" s="13" t="s">
        <v>20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6">
        <v>103</v>
      </c>
      <c r="B104" s="5" t="s">
        <v>328</v>
      </c>
      <c r="C104" s="16" t="s">
        <v>87</v>
      </c>
      <c r="D104" s="13" t="s">
        <v>321</v>
      </c>
      <c r="E104" s="4" t="s">
        <v>87</v>
      </c>
      <c r="F104" s="7" t="s">
        <v>321</v>
      </c>
      <c r="G104" s="16" t="s">
        <v>13</v>
      </c>
      <c r="H104" s="1"/>
      <c r="I104" s="1"/>
      <c r="J104" s="1"/>
      <c r="K104" s="10" t="s">
        <v>329</v>
      </c>
      <c r="L104" s="13" t="s">
        <v>16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6">
        <v>104</v>
      </c>
      <c r="B105" s="5" t="s">
        <v>330</v>
      </c>
      <c r="C105" s="16" t="s">
        <v>87</v>
      </c>
      <c r="D105" s="13" t="s">
        <v>321</v>
      </c>
      <c r="E105" s="4" t="s">
        <v>87</v>
      </c>
      <c r="F105" s="7" t="s">
        <v>321</v>
      </c>
      <c r="G105" s="16" t="s">
        <v>13</v>
      </c>
      <c r="H105" s="1"/>
      <c r="I105" s="1"/>
      <c r="J105" s="1"/>
      <c r="K105" s="10" t="s">
        <v>331</v>
      </c>
      <c r="L105" s="13" t="s">
        <v>16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6">
        <v>105</v>
      </c>
      <c r="B106" s="5" t="s">
        <v>332</v>
      </c>
      <c r="C106" s="16" t="s">
        <v>87</v>
      </c>
      <c r="D106" s="13" t="s">
        <v>333</v>
      </c>
      <c r="E106" s="4" t="s">
        <v>87</v>
      </c>
      <c r="F106" s="7" t="s">
        <v>333</v>
      </c>
      <c r="G106" s="16"/>
      <c r="H106" s="1"/>
      <c r="I106" s="1"/>
      <c r="J106" s="1"/>
      <c r="K106" s="10" t="s">
        <v>334</v>
      </c>
      <c r="L106" s="13" t="s">
        <v>166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6">
        <v>106</v>
      </c>
      <c r="B107" s="5" t="s">
        <v>335</v>
      </c>
      <c r="C107" s="16" t="s">
        <v>11</v>
      </c>
      <c r="D107" s="13" t="s">
        <v>336</v>
      </c>
      <c r="E107" s="4" t="s">
        <v>11</v>
      </c>
      <c r="F107" s="7" t="s">
        <v>336</v>
      </c>
      <c r="G107" s="16" t="s">
        <v>13</v>
      </c>
      <c r="H107" s="9" t="s">
        <v>337</v>
      </c>
      <c r="I107" s="1"/>
      <c r="J107" s="1"/>
      <c r="K107" s="10" t="s">
        <v>338</v>
      </c>
      <c r="L107" s="13" t="s">
        <v>16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6">
        <v>107</v>
      </c>
      <c r="B108" s="5" t="s">
        <v>339</v>
      </c>
      <c r="C108" s="16" t="s">
        <v>87</v>
      </c>
      <c r="D108" s="13" t="s">
        <v>321</v>
      </c>
      <c r="E108" s="4" t="s">
        <v>87</v>
      </c>
      <c r="F108" s="7" t="s">
        <v>321</v>
      </c>
      <c r="G108" s="16" t="s">
        <v>13</v>
      </c>
      <c r="H108" s="1"/>
      <c r="I108" s="1"/>
      <c r="J108" s="1"/>
      <c r="K108" s="10" t="s">
        <v>340</v>
      </c>
      <c r="L108" s="13" t="s">
        <v>16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6">
        <v>108</v>
      </c>
      <c r="B109" s="5" t="s">
        <v>341</v>
      </c>
      <c r="C109" s="16" t="s">
        <v>11</v>
      </c>
      <c r="D109" s="13" t="s">
        <v>321</v>
      </c>
      <c r="E109" s="4" t="s">
        <v>11</v>
      </c>
      <c r="F109" s="7" t="s">
        <v>321</v>
      </c>
      <c r="G109" s="16" t="s">
        <v>13</v>
      </c>
      <c r="H109" s="35" t="s">
        <v>175</v>
      </c>
      <c r="I109" s="35" t="s">
        <v>1229</v>
      </c>
      <c r="J109" s="1"/>
      <c r="K109" s="10" t="s">
        <v>343</v>
      </c>
      <c r="L109" s="13" t="s">
        <v>16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6">
        <v>109</v>
      </c>
      <c r="B110" s="5" t="s">
        <v>344</v>
      </c>
      <c r="C110" s="16" t="s">
        <v>87</v>
      </c>
      <c r="D110" s="13" t="s">
        <v>321</v>
      </c>
      <c r="E110" s="4" t="s">
        <v>87</v>
      </c>
      <c r="F110" s="7" t="s">
        <v>321</v>
      </c>
      <c r="G110" s="16" t="s">
        <v>13</v>
      </c>
      <c r="H110" s="35"/>
      <c r="I110" s="35"/>
      <c r="J110" s="35"/>
      <c r="K110" s="10" t="s">
        <v>345</v>
      </c>
      <c r="L110" s="13" t="s">
        <v>166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6">
        <v>110</v>
      </c>
      <c r="B111" s="5" t="s">
        <v>346</v>
      </c>
      <c r="C111" s="16" t="s">
        <v>87</v>
      </c>
      <c r="D111" s="13" t="s">
        <v>321</v>
      </c>
      <c r="E111" s="4" t="s">
        <v>87</v>
      </c>
      <c r="F111" s="7" t="s">
        <v>321</v>
      </c>
      <c r="G111" s="16" t="s">
        <v>13</v>
      </c>
      <c r="H111" s="35"/>
      <c r="I111" s="35"/>
      <c r="J111" s="35"/>
      <c r="K111" s="10" t="s">
        <v>347</v>
      </c>
      <c r="L111" s="13" t="s">
        <v>16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6">
        <v>111</v>
      </c>
      <c r="B112" s="5" t="s">
        <v>348</v>
      </c>
      <c r="C112" s="16" t="s">
        <v>87</v>
      </c>
      <c r="D112" s="13" t="s">
        <v>321</v>
      </c>
      <c r="E112" s="4" t="s">
        <v>87</v>
      </c>
      <c r="F112" s="7" t="s">
        <v>321</v>
      </c>
      <c r="G112" s="16" t="s">
        <v>13</v>
      </c>
      <c r="H112" s="35"/>
      <c r="I112" s="35"/>
      <c r="J112" s="35"/>
      <c r="K112" s="10" t="s">
        <v>349</v>
      </c>
      <c r="L112" s="13" t="s">
        <v>350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6">
        <v>112</v>
      </c>
      <c r="B113" s="5" t="s">
        <v>351</v>
      </c>
      <c r="C113" s="16" t="s">
        <v>11</v>
      </c>
      <c r="D113" s="13" t="s">
        <v>352</v>
      </c>
      <c r="E113" s="4" t="s">
        <v>11</v>
      </c>
      <c r="F113" s="7" t="s">
        <v>352</v>
      </c>
      <c r="G113" s="16" t="s">
        <v>13</v>
      </c>
      <c r="H113" s="35"/>
      <c r="I113" s="35" t="s">
        <v>175</v>
      </c>
      <c r="J113" s="35"/>
      <c r="K113" s="10" t="s">
        <v>353</v>
      </c>
      <c r="L113" s="13" t="s">
        <v>16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6">
        <v>113</v>
      </c>
      <c r="B114" s="5" t="s">
        <v>354</v>
      </c>
      <c r="C114" s="16" t="s">
        <v>87</v>
      </c>
      <c r="D114" s="13" t="s">
        <v>355</v>
      </c>
      <c r="E114" s="4" t="s">
        <v>87</v>
      </c>
      <c r="F114" s="7" t="s">
        <v>355</v>
      </c>
      <c r="G114" s="16"/>
      <c r="H114" s="35"/>
      <c r="I114" s="35" t="s">
        <v>1235</v>
      </c>
      <c r="J114" s="35"/>
      <c r="K114" s="10" t="s">
        <v>356</v>
      </c>
      <c r="L114" s="13" t="s">
        <v>16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6">
        <v>114</v>
      </c>
      <c r="B115" s="5" t="s">
        <v>357</v>
      </c>
      <c r="C115" s="16" t="s">
        <v>87</v>
      </c>
      <c r="D115" s="13" t="s">
        <v>321</v>
      </c>
      <c r="E115" s="4" t="s">
        <v>87</v>
      </c>
      <c r="F115" s="7" t="s">
        <v>321</v>
      </c>
      <c r="G115" s="16" t="s">
        <v>13</v>
      </c>
      <c r="H115" s="35" t="s">
        <v>1237</v>
      </c>
      <c r="I115" s="35"/>
      <c r="J115" s="35"/>
      <c r="K115" s="10" t="s">
        <v>358</v>
      </c>
      <c r="L115" s="13" t="s">
        <v>166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6">
        <v>115</v>
      </c>
      <c r="B116" s="5" t="s">
        <v>359</v>
      </c>
      <c r="C116" s="16" t="s">
        <v>87</v>
      </c>
      <c r="D116" s="13" t="s">
        <v>360</v>
      </c>
      <c r="E116" s="4" t="s">
        <v>87</v>
      </c>
      <c r="F116" s="7" t="s">
        <v>360</v>
      </c>
      <c r="G116" s="16" t="s">
        <v>13</v>
      </c>
      <c r="H116" s="35"/>
      <c r="I116" s="35"/>
      <c r="J116" s="35"/>
      <c r="K116" s="10" t="s">
        <v>361</v>
      </c>
      <c r="L116" s="13" t="s">
        <v>16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6">
        <v>116</v>
      </c>
      <c r="B117" s="5" t="s">
        <v>362</v>
      </c>
      <c r="C117" s="16" t="s">
        <v>87</v>
      </c>
      <c r="D117" s="13" t="s">
        <v>363</v>
      </c>
      <c r="E117" s="4" t="s">
        <v>87</v>
      </c>
      <c r="F117" s="7" t="s">
        <v>363</v>
      </c>
      <c r="G117" s="16" t="s">
        <v>13</v>
      </c>
      <c r="H117" s="35"/>
      <c r="I117" s="35"/>
      <c r="J117" s="35"/>
      <c r="K117" s="10" t="s">
        <v>364</v>
      </c>
      <c r="L117" s="13" t="s">
        <v>16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6">
        <v>117</v>
      </c>
      <c r="B118" s="5" t="s">
        <v>365</v>
      </c>
      <c r="C118" s="16" t="s">
        <v>87</v>
      </c>
      <c r="D118" s="13" t="s">
        <v>363</v>
      </c>
      <c r="E118" s="4" t="s">
        <v>87</v>
      </c>
      <c r="F118" s="7" t="s">
        <v>363</v>
      </c>
      <c r="G118" s="16" t="s">
        <v>13</v>
      </c>
      <c r="H118" s="35"/>
      <c r="I118" s="35"/>
      <c r="J118" s="35"/>
      <c r="K118" s="10" t="s">
        <v>366</v>
      </c>
      <c r="L118" s="13" t="s">
        <v>16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 x14ac:dyDescent="0.25">
      <c r="A119" s="8">
        <v>118</v>
      </c>
      <c r="B119" s="13" t="s">
        <v>367</v>
      </c>
      <c r="C119" s="8" t="s">
        <v>11</v>
      </c>
      <c r="D119" s="7" t="s">
        <v>363</v>
      </c>
      <c r="E119" s="4" t="s">
        <v>11</v>
      </c>
      <c r="F119" s="7" t="s">
        <v>363</v>
      </c>
      <c r="G119" s="8" t="s">
        <v>368</v>
      </c>
      <c r="H119" s="35" t="s">
        <v>175</v>
      </c>
      <c r="I119" s="35" t="s">
        <v>370</v>
      </c>
      <c r="J119" s="35"/>
      <c r="K119" s="12" t="s">
        <v>371</v>
      </c>
      <c r="L119" s="13" t="s">
        <v>20</v>
      </c>
      <c r="M119" s="1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6">
        <v>119</v>
      </c>
      <c r="B120" s="5" t="s">
        <v>372</v>
      </c>
      <c r="C120" s="16" t="s">
        <v>87</v>
      </c>
      <c r="D120" s="13" t="s">
        <v>363</v>
      </c>
      <c r="E120" s="4" t="s">
        <v>87</v>
      </c>
      <c r="F120" s="7" t="s">
        <v>363</v>
      </c>
      <c r="G120" s="16" t="s">
        <v>13</v>
      </c>
      <c r="H120" s="35" t="s">
        <v>1243</v>
      </c>
      <c r="I120" s="35" t="s">
        <v>1245</v>
      </c>
      <c r="J120" s="35"/>
      <c r="K120" s="10" t="s">
        <v>373</v>
      </c>
      <c r="L120" s="13" t="s">
        <v>16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6">
        <v>120</v>
      </c>
      <c r="B121" s="5" t="s">
        <v>374</v>
      </c>
      <c r="C121" s="16" t="s">
        <v>87</v>
      </c>
      <c r="D121" s="13" t="s">
        <v>363</v>
      </c>
      <c r="E121" s="4" t="s">
        <v>87</v>
      </c>
      <c r="F121" s="7" t="s">
        <v>363</v>
      </c>
      <c r="G121" s="16" t="s">
        <v>13</v>
      </c>
      <c r="H121" s="35"/>
      <c r="I121" s="35" t="s">
        <v>1247</v>
      </c>
      <c r="J121" s="35"/>
      <c r="K121" s="10" t="s">
        <v>375</v>
      </c>
      <c r="L121" s="13" t="s">
        <v>16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6">
        <v>121</v>
      </c>
      <c r="B122" s="5" t="s">
        <v>376</v>
      </c>
      <c r="C122" s="16" t="s">
        <v>11</v>
      </c>
      <c r="D122" s="13" t="s">
        <v>363</v>
      </c>
      <c r="E122" s="4" t="s">
        <v>11</v>
      </c>
      <c r="F122" s="7" t="s">
        <v>363</v>
      </c>
      <c r="G122" s="16" t="s">
        <v>13</v>
      </c>
      <c r="H122" s="35" t="s">
        <v>1249</v>
      </c>
      <c r="I122" s="35" t="s">
        <v>377</v>
      </c>
      <c r="J122" s="35"/>
      <c r="K122" s="10" t="s">
        <v>378</v>
      </c>
      <c r="L122" s="13" t="s">
        <v>20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6">
        <v>122</v>
      </c>
      <c r="B123" s="5" t="s">
        <v>379</v>
      </c>
      <c r="C123" s="16" t="s">
        <v>11</v>
      </c>
      <c r="D123" s="13" t="s">
        <v>363</v>
      </c>
      <c r="E123" s="4" t="s">
        <v>11</v>
      </c>
      <c r="F123" s="7" t="s">
        <v>363</v>
      </c>
      <c r="G123" s="16" t="s">
        <v>13</v>
      </c>
      <c r="H123" s="35"/>
      <c r="I123" s="35"/>
      <c r="J123" s="35"/>
      <c r="K123" s="10" t="s">
        <v>380</v>
      </c>
      <c r="L123" s="13" t="s">
        <v>20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6">
        <v>123</v>
      </c>
      <c r="B124" s="5" t="s">
        <v>381</v>
      </c>
      <c r="C124" s="16" t="s">
        <v>87</v>
      </c>
      <c r="D124" s="13" t="s">
        <v>363</v>
      </c>
      <c r="E124" s="4" t="s">
        <v>87</v>
      </c>
      <c r="F124" s="7" t="s">
        <v>363</v>
      </c>
      <c r="G124" s="16" t="s">
        <v>13</v>
      </c>
      <c r="H124" s="35"/>
      <c r="I124" s="35"/>
      <c r="J124" s="35"/>
      <c r="K124" s="10" t="s">
        <v>382</v>
      </c>
      <c r="L124" s="13" t="s">
        <v>16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6">
        <v>124</v>
      </c>
      <c r="B125" s="5" t="s">
        <v>383</v>
      </c>
      <c r="C125" s="16" t="s">
        <v>87</v>
      </c>
      <c r="D125" s="13" t="s">
        <v>363</v>
      </c>
      <c r="E125" s="4" t="s">
        <v>87</v>
      </c>
      <c r="F125" s="7" t="s">
        <v>363</v>
      </c>
      <c r="G125" s="16" t="s">
        <v>13</v>
      </c>
      <c r="H125" s="35"/>
      <c r="I125" s="35"/>
      <c r="J125" s="35" t="s">
        <v>1251</v>
      </c>
      <c r="K125" s="10" t="s">
        <v>384</v>
      </c>
      <c r="L125" s="13" t="s">
        <v>16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6">
        <v>125</v>
      </c>
      <c r="B126" s="13" t="s">
        <v>385</v>
      </c>
      <c r="C126" s="16" t="s">
        <v>87</v>
      </c>
      <c r="D126" s="13" t="s">
        <v>363</v>
      </c>
      <c r="E126" s="4" t="s">
        <v>87</v>
      </c>
      <c r="F126" s="7" t="s">
        <v>363</v>
      </c>
      <c r="G126" s="16" t="s">
        <v>83</v>
      </c>
      <c r="H126" s="35" t="s">
        <v>1253</v>
      </c>
      <c r="I126" s="35" t="s">
        <v>175</v>
      </c>
      <c r="J126" s="35"/>
      <c r="K126" s="10" t="s">
        <v>386</v>
      </c>
      <c r="L126" s="13" t="s">
        <v>16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8">
        <v>126</v>
      </c>
      <c r="B127" s="13" t="s">
        <v>387</v>
      </c>
      <c r="C127" s="8" t="s">
        <v>11</v>
      </c>
      <c r="D127" s="1" t="s">
        <v>388</v>
      </c>
      <c r="E127" s="4" t="s">
        <v>11</v>
      </c>
      <c r="F127" s="7" t="s">
        <v>388</v>
      </c>
      <c r="G127" s="16" t="s">
        <v>83</v>
      </c>
      <c r="H127" s="35" t="s">
        <v>175</v>
      </c>
      <c r="I127" s="35"/>
      <c r="J127" s="35"/>
      <c r="K127" s="10" t="s">
        <v>389</v>
      </c>
      <c r="L127" s="13" t="s">
        <v>16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8">
        <v>127</v>
      </c>
      <c r="B128" s="5" t="s">
        <v>390</v>
      </c>
      <c r="C128" s="8" t="s">
        <v>11</v>
      </c>
      <c r="D128" s="1" t="s">
        <v>391</v>
      </c>
      <c r="E128" s="4" t="s">
        <v>11</v>
      </c>
      <c r="F128" s="7" t="s">
        <v>391</v>
      </c>
      <c r="G128" s="8" t="s">
        <v>13</v>
      </c>
      <c r="H128" s="35"/>
      <c r="I128" s="35" t="s">
        <v>392</v>
      </c>
      <c r="J128" s="35"/>
      <c r="K128" s="10" t="s">
        <v>393</v>
      </c>
      <c r="L128" s="13" t="s">
        <v>20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 x14ac:dyDescent="0.25">
      <c r="A129" s="8">
        <v>128</v>
      </c>
      <c r="B129" s="13" t="s">
        <v>394</v>
      </c>
      <c r="C129" s="8" t="s">
        <v>11</v>
      </c>
      <c r="D129" s="7" t="s">
        <v>395</v>
      </c>
      <c r="E129" s="4" t="s">
        <v>11</v>
      </c>
      <c r="F129" s="7" t="s">
        <v>395</v>
      </c>
      <c r="G129" s="8" t="s">
        <v>396</v>
      </c>
      <c r="H129" s="35" t="s">
        <v>175</v>
      </c>
      <c r="I129" s="35"/>
      <c r="J129" s="35"/>
      <c r="K129" s="12" t="s">
        <v>397</v>
      </c>
      <c r="L129" s="13" t="s">
        <v>20</v>
      </c>
      <c r="M129" s="1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 x14ac:dyDescent="0.25">
      <c r="A130" s="8">
        <v>129</v>
      </c>
      <c r="B130" s="13" t="s">
        <v>398</v>
      </c>
      <c r="C130" s="8" t="s">
        <v>11</v>
      </c>
      <c r="D130" s="7" t="s">
        <v>399</v>
      </c>
      <c r="E130" s="4" t="s">
        <v>11</v>
      </c>
      <c r="F130" s="7" t="s">
        <v>399</v>
      </c>
      <c r="G130" s="8" t="s">
        <v>400</v>
      </c>
      <c r="H130" s="35" t="s">
        <v>175</v>
      </c>
      <c r="I130" s="35" t="s">
        <v>175</v>
      </c>
      <c r="J130" s="35"/>
      <c r="K130" s="12" t="s">
        <v>401</v>
      </c>
      <c r="L130" s="13" t="s">
        <v>20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8">
        <v>130</v>
      </c>
      <c r="B131" s="5" t="s">
        <v>402</v>
      </c>
      <c r="C131" s="8" t="s">
        <v>11</v>
      </c>
      <c r="D131" s="1" t="s">
        <v>403</v>
      </c>
      <c r="E131" s="4" t="s">
        <v>11</v>
      </c>
      <c r="F131" s="7" t="s">
        <v>403</v>
      </c>
      <c r="G131" s="8" t="s">
        <v>13</v>
      </c>
      <c r="H131" s="35" t="s">
        <v>404</v>
      </c>
      <c r="I131" s="35"/>
      <c r="J131" s="35"/>
      <c r="K131" s="10" t="s">
        <v>405</v>
      </c>
      <c r="L131" s="13" t="s">
        <v>20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8">
        <v>131</v>
      </c>
      <c r="B132" s="13" t="s">
        <v>406</v>
      </c>
      <c r="C132" s="8" t="s">
        <v>87</v>
      </c>
      <c r="D132" s="1" t="s">
        <v>399</v>
      </c>
      <c r="E132" s="4" t="s">
        <v>87</v>
      </c>
      <c r="F132" s="7" t="s">
        <v>399</v>
      </c>
      <c r="G132" s="16" t="s">
        <v>83</v>
      </c>
      <c r="H132" s="35"/>
      <c r="I132" s="35"/>
      <c r="J132" s="35"/>
      <c r="K132" s="10" t="s">
        <v>407</v>
      </c>
      <c r="L132" s="13" t="s">
        <v>166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8">
        <v>132</v>
      </c>
      <c r="B133" s="5" t="s">
        <v>408</v>
      </c>
      <c r="C133" s="8" t="s">
        <v>11</v>
      </c>
      <c r="D133" s="1" t="s">
        <v>409</v>
      </c>
      <c r="E133" s="4" t="s">
        <v>11</v>
      </c>
      <c r="F133" s="7" t="s">
        <v>409</v>
      </c>
      <c r="G133" s="8" t="s">
        <v>13</v>
      </c>
      <c r="H133" s="35"/>
      <c r="I133" s="35" t="s">
        <v>410</v>
      </c>
      <c r="J133" s="35"/>
      <c r="K133" s="10" t="s">
        <v>411</v>
      </c>
      <c r="L133" s="13" t="s">
        <v>20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8">
        <v>133</v>
      </c>
      <c r="B134" s="5" t="s">
        <v>412</v>
      </c>
      <c r="C134" s="8" t="s">
        <v>11</v>
      </c>
      <c r="D134" s="1" t="s">
        <v>399</v>
      </c>
      <c r="E134" s="4" t="s">
        <v>11</v>
      </c>
      <c r="F134" s="7" t="s">
        <v>399</v>
      </c>
      <c r="G134" s="8" t="s">
        <v>13</v>
      </c>
      <c r="H134" s="35"/>
      <c r="I134" s="35" t="s">
        <v>1264</v>
      </c>
      <c r="J134" s="35"/>
      <c r="K134" s="10" t="s">
        <v>413</v>
      </c>
      <c r="L134" s="1" t="s">
        <v>20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8">
        <v>134</v>
      </c>
      <c r="B135" s="5" t="s">
        <v>414</v>
      </c>
      <c r="C135" s="8" t="s">
        <v>87</v>
      </c>
      <c r="D135" s="1" t="s">
        <v>399</v>
      </c>
      <c r="E135" s="4" t="s">
        <v>87</v>
      </c>
      <c r="F135" s="7" t="s">
        <v>399</v>
      </c>
      <c r="G135" s="8" t="s">
        <v>13</v>
      </c>
      <c r="H135" s="35"/>
      <c r="I135" s="35"/>
      <c r="J135" s="35"/>
      <c r="K135" s="10" t="s">
        <v>415</v>
      </c>
      <c r="L135" s="1" t="s">
        <v>16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 x14ac:dyDescent="0.25">
      <c r="A136" s="8">
        <v>135</v>
      </c>
      <c r="B136" s="13" t="s">
        <v>416</v>
      </c>
      <c r="C136" s="8" t="s">
        <v>87</v>
      </c>
      <c r="D136" s="7" t="s">
        <v>399</v>
      </c>
      <c r="E136" s="4" t="s">
        <v>87</v>
      </c>
      <c r="F136" s="7" t="s">
        <v>399</v>
      </c>
      <c r="G136" s="8" t="s">
        <v>417</v>
      </c>
      <c r="H136" s="35" t="s">
        <v>1268</v>
      </c>
      <c r="I136" s="35"/>
      <c r="J136" s="35"/>
      <c r="K136" s="12" t="s">
        <v>418</v>
      </c>
      <c r="L136" s="13" t="s">
        <v>16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8">
        <v>136</v>
      </c>
      <c r="B137" s="5" t="s">
        <v>419</v>
      </c>
      <c r="C137" s="8" t="s">
        <v>87</v>
      </c>
      <c r="D137" s="1" t="s">
        <v>420</v>
      </c>
      <c r="E137" s="4" t="s">
        <v>87</v>
      </c>
      <c r="F137" s="7" t="s">
        <v>420</v>
      </c>
      <c r="G137" s="8" t="s">
        <v>13</v>
      </c>
      <c r="H137" s="35"/>
      <c r="I137" s="35"/>
      <c r="J137" s="35"/>
      <c r="K137" s="10" t="s">
        <v>421</v>
      </c>
      <c r="L137" s="1" t="s">
        <v>16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8">
        <v>137</v>
      </c>
      <c r="B138" s="5" t="s">
        <v>422</v>
      </c>
      <c r="C138" s="8" t="s">
        <v>87</v>
      </c>
      <c r="D138" s="1" t="s">
        <v>399</v>
      </c>
      <c r="E138" s="4" t="s">
        <v>87</v>
      </c>
      <c r="F138" s="7" t="s">
        <v>399</v>
      </c>
      <c r="G138" s="8" t="s">
        <v>13</v>
      </c>
      <c r="H138" s="35"/>
      <c r="I138" s="35"/>
      <c r="J138" s="35"/>
      <c r="K138" s="10" t="s">
        <v>423</v>
      </c>
      <c r="L138" s="1" t="s">
        <v>16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8">
        <v>138</v>
      </c>
      <c r="B139" s="5" t="s">
        <v>424</v>
      </c>
      <c r="C139" s="8" t="s">
        <v>11</v>
      </c>
      <c r="D139" s="1" t="s">
        <v>399</v>
      </c>
      <c r="E139" s="4" t="s">
        <v>11</v>
      </c>
      <c r="F139" s="7" t="s">
        <v>399</v>
      </c>
      <c r="G139" s="8" t="s">
        <v>13</v>
      </c>
      <c r="H139" s="35"/>
      <c r="I139" s="35" t="s">
        <v>425</v>
      </c>
      <c r="J139" s="35"/>
      <c r="K139" s="10" t="s">
        <v>426</v>
      </c>
      <c r="L139" s="1" t="s">
        <v>16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8">
        <v>139</v>
      </c>
      <c r="B140" s="5" t="s">
        <v>427</v>
      </c>
      <c r="C140" s="8" t="s">
        <v>87</v>
      </c>
      <c r="D140" s="1" t="s">
        <v>399</v>
      </c>
      <c r="E140" s="4" t="s">
        <v>87</v>
      </c>
      <c r="F140" s="7" t="s">
        <v>399</v>
      </c>
      <c r="G140" s="8" t="s">
        <v>13</v>
      </c>
      <c r="H140" s="35"/>
      <c r="I140" s="35"/>
      <c r="J140" s="35"/>
      <c r="K140" s="10" t="s">
        <v>428</v>
      </c>
      <c r="L140" s="1" t="s">
        <v>166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8">
        <v>140</v>
      </c>
      <c r="B141" s="5" t="s">
        <v>429</v>
      </c>
      <c r="C141" s="8" t="s">
        <v>87</v>
      </c>
      <c r="D141" s="1" t="s">
        <v>399</v>
      </c>
      <c r="E141" s="4" t="s">
        <v>87</v>
      </c>
      <c r="F141" s="7" t="s">
        <v>399</v>
      </c>
      <c r="G141" s="8" t="s">
        <v>13</v>
      </c>
      <c r="H141" s="35"/>
      <c r="I141" s="35"/>
      <c r="J141" s="35"/>
      <c r="K141" s="10" t="s">
        <v>430</v>
      </c>
      <c r="L141" s="1" t="s">
        <v>16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8">
        <v>141</v>
      </c>
      <c r="B142" s="9" t="s">
        <v>431</v>
      </c>
      <c r="C142" s="8" t="s">
        <v>87</v>
      </c>
      <c r="D142" s="1" t="s">
        <v>399</v>
      </c>
      <c r="E142" s="4" t="s">
        <v>87</v>
      </c>
      <c r="F142" s="7" t="s">
        <v>399</v>
      </c>
      <c r="G142" s="8" t="s">
        <v>13</v>
      </c>
      <c r="H142" s="35"/>
      <c r="I142" s="35"/>
      <c r="J142" s="35"/>
      <c r="K142" s="10" t="s">
        <v>432</v>
      </c>
      <c r="L142" s="1" t="s">
        <v>16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8">
        <v>142</v>
      </c>
      <c r="B143" s="9" t="s">
        <v>433</v>
      </c>
      <c r="C143" s="8" t="s">
        <v>87</v>
      </c>
      <c r="D143" s="1" t="s">
        <v>399</v>
      </c>
      <c r="E143" s="4" t="s">
        <v>87</v>
      </c>
      <c r="F143" s="7" t="s">
        <v>399</v>
      </c>
      <c r="G143" s="8" t="s">
        <v>13</v>
      </c>
      <c r="H143" s="35"/>
      <c r="I143" s="35" t="s">
        <v>175</v>
      </c>
      <c r="J143" s="35"/>
      <c r="K143" s="10" t="s">
        <v>434</v>
      </c>
      <c r="L143" s="1" t="s">
        <v>16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8">
        <v>143</v>
      </c>
      <c r="B144" s="9" t="s">
        <v>435</v>
      </c>
      <c r="C144" s="8" t="s">
        <v>87</v>
      </c>
      <c r="D144" s="1" t="s">
        <v>399</v>
      </c>
      <c r="E144" s="4" t="s">
        <v>87</v>
      </c>
      <c r="F144" s="7" t="s">
        <v>399</v>
      </c>
      <c r="G144" s="8" t="s">
        <v>13</v>
      </c>
      <c r="H144" s="35"/>
      <c r="I144" s="35"/>
      <c r="J144" s="35"/>
      <c r="K144" s="10" t="s">
        <v>436</v>
      </c>
      <c r="L144" s="1" t="s">
        <v>16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8">
        <v>144</v>
      </c>
      <c r="B145" s="9" t="s">
        <v>437</v>
      </c>
      <c r="C145" s="8" t="s">
        <v>87</v>
      </c>
      <c r="D145" s="1" t="s">
        <v>399</v>
      </c>
      <c r="E145" s="4" t="s">
        <v>87</v>
      </c>
      <c r="F145" s="7" t="s">
        <v>399</v>
      </c>
      <c r="G145" s="8" t="s">
        <v>13</v>
      </c>
      <c r="H145" s="35" t="s">
        <v>1271</v>
      </c>
      <c r="I145" s="35"/>
      <c r="J145" s="35"/>
      <c r="K145" s="10" t="s">
        <v>438</v>
      </c>
      <c r="L145" s="1" t="s">
        <v>16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8">
        <v>145</v>
      </c>
      <c r="B146" s="9" t="s">
        <v>439</v>
      </c>
      <c r="C146" s="8" t="s">
        <v>87</v>
      </c>
      <c r="D146" s="1" t="s">
        <v>399</v>
      </c>
      <c r="E146" s="4" t="s">
        <v>87</v>
      </c>
      <c r="F146" s="7" t="s">
        <v>399</v>
      </c>
      <c r="G146" s="8" t="s">
        <v>13</v>
      </c>
      <c r="H146" s="35" t="s">
        <v>1273</v>
      </c>
      <c r="I146" s="35"/>
      <c r="J146" s="35"/>
      <c r="K146" s="10" t="s">
        <v>440</v>
      </c>
      <c r="L146" s="1" t="s">
        <v>166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8">
        <v>146</v>
      </c>
      <c r="B147" s="9" t="s">
        <v>441</v>
      </c>
      <c r="C147" s="8" t="s">
        <v>87</v>
      </c>
      <c r="D147" s="1" t="s">
        <v>399</v>
      </c>
      <c r="E147" s="4" t="s">
        <v>87</v>
      </c>
      <c r="F147" s="7" t="s">
        <v>399</v>
      </c>
      <c r="G147" s="8" t="s">
        <v>13</v>
      </c>
      <c r="H147" s="35"/>
      <c r="I147" s="35"/>
      <c r="J147" s="35"/>
      <c r="K147" s="10" t="s">
        <v>442</v>
      </c>
      <c r="L147" s="1" t="s">
        <v>16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8">
        <v>147</v>
      </c>
      <c r="B148" s="9" t="s">
        <v>443</v>
      </c>
      <c r="C148" s="8" t="s">
        <v>87</v>
      </c>
      <c r="D148" s="7" t="s">
        <v>399</v>
      </c>
      <c r="E148" s="4" t="s">
        <v>87</v>
      </c>
      <c r="F148" s="7" t="s">
        <v>399</v>
      </c>
      <c r="G148" s="8" t="s">
        <v>13</v>
      </c>
      <c r="H148" s="35"/>
      <c r="I148" s="35"/>
      <c r="J148" s="35"/>
      <c r="K148" s="12" t="s">
        <v>444</v>
      </c>
      <c r="L148" s="13" t="s">
        <v>16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8">
        <v>148</v>
      </c>
      <c r="B149" s="9" t="s">
        <v>445</v>
      </c>
      <c r="C149" s="8" t="s">
        <v>87</v>
      </c>
      <c r="D149" s="1" t="s">
        <v>399</v>
      </c>
      <c r="E149" s="4" t="s">
        <v>87</v>
      </c>
      <c r="F149" s="7" t="s">
        <v>399</v>
      </c>
      <c r="G149" s="8" t="s">
        <v>13</v>
      </c>
      <c r="H149" s="35" t="s">
        <v>1275</v>
      </c>
      <c r="I149" s="35"/>
      <c r="J149" s="35"/>
      <c r="K149" s="10" t="s">
        <v>446</v>
      </c>
      <c r="L149" s="1" t="s">
        <v>16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8">
        <v>149</v>
      </c>
      <c r="B150" s="9" t="s">
        <v>447</v>
      </c>
      <c r="C150" s="8" t="s">
        <v>87</v>
      </c>
      <c r="D150" s="1" t="s">
        <v>399</v>
      </c>
      <c r="E150" s="4" t="s">
        <v>87</v>
      </c>
      <c r="F150" s="7" t="s">
        <v>399</v>
      </c>
      <c r="G150" s="8" t="s">
        <v>13</v>
      </c>
      <c r="H150" s="35" t="s">
        <v>1277</v>
      </c>
      <c r="I150" s="35"/>
      <c r="J150" s="35"/>
      <c r="K150" s="10" t="s">
        <v>448</v>
      </c>
      <c r="L150" s="1" t="s">
        <v>16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8">
        <v>150</v>
      </c>
      <c r="B151" s="9" t="s">
        <v>449</v>
      </c>
      <c r="C151" s="8" t="s">
        <v>11</v>
      </c>
      <c r="D151" s="1" t="s">
        <v>388</v>
      </c>
      <c r="E151" s="4" t="s">
        <v>11</v>
      </c>
      <c r="F151" s="7" t="s">
        <v>388</v>
      </c>
      <c r="G151" s="8" t="s">
        <v>13</v>
      </c>
      <c r="H151" s="1"/>
      <c r="I151" s="1"/>
      <c r="J151" s="1"/>
      <c r="K151" s="10" t="s">
        <v>450</v>
      </c>
      <c r="L151" s="1" t="s">
        <v>20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4"/>
      <c r="F152" s="7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4"/>
      <c r="F153" s="7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4"/>
      <c r="F154" s="7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4"/>
      <c r="F155" s="7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4"/>
      <c r="F156" s="7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4"/>
      <c r="F157" s="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4"/>
      <c r="F158" s="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4"/>
      <c r="F159" s="7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4"/>
      <c r="F160" s="7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4"/>
      <c r="F161" s="7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4"/>
      <c r="F162" s="7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4"/>
      <c r="F163" s="7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4"/>
      <c r="F164" s="7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4"/>
      <c r="F165" s="7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4"/>
      <c r="F166" s="7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4"/>
      <c r="F167" s="7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4"/>
      <c r="F168" s="7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4"/>
      <c r="F169" s="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4"/>
      <c r="F170" s="7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4"/>
      <c r="F171" s="7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4"/>
      <c r="F172" s="7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4"/>
      <c r="F173" s="7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4"/>
      <c r="F174" s="7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4"/>
      <c r="F175" s="7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4"/>
      <c r="F176" s="7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4"/>
      <c r="F177" s="7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4"/>
      <c r="F178" s="7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4"/>
      <c r="F179" s="7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4"/>
      <c r="F180" s="7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4"/>
      <c r="F181" s="7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4"/>
      <c r="F182" s="7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4"/>
      <c r="F183" s="7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4"/>
      <c r="F184" s="7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4"/>
      <c r="F185" s="7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4"/>
      <c r="F186" s="7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4"/>
      <c r="F187" s="7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4"/>
      <c r="F188" s="7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4"/>
      <c r="F189" s="7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4"/>
      <c r="F190" s="7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4"/>
      <c r="F191" s="7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4"/>
      <c r="F192" s="7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4"/>
      <c r="F193" s="7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4"/>
      <c r="F194" s="7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4"/>
      <c r="F195" s="7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4"/>
      <c r="F196" s="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4"/>
      <c r="F197" s="7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4"/>
      <c r="F198" s="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4"/>
      <c r="F199" s="7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4"/>
      <c r="F200" s="7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4"/>
      <c r="F201" s="7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4"/>
      <c r="F202" s="7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4"/>
      <c r="F203" s="7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4"/>
      <c r="F204" s="7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4"/>
      <c r="F205" s="7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4"/>
      <c r="F206" s="7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4"/>
      <c r="F207" s="7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4"/>
      <c r="F208" s="7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4"/>
      <c r="F209" s="7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4"/>
      <c r="F210" s="7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4"/>
      <c r="F211" s="7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4"/>
      <c r="F212" s="7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4"/>
      <c r="F213" s="7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4"/>
      <c r="F214" s="7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4"/>
      <c r="F215" s="7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4"/>
      <c r="F216" s="7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4"/>
      <c r="F217" s="7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4"/>
      <c r="F218" s="7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4"/>
      <c r="F219" s="7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4"/>
      <c r="F220" s="7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4"/>
      <c r="F221" s="7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4"/>
      <c r="F222" s="7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4"/>
      <c r="F223" s="7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4"/>
      <c r="F224" s="7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4"/>
      <c r="F225" s="7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4"/>
      <c r="F226" s="7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4"/>
      <c r="F227" s="7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4"/>
      <c r="F228" s="7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4"/>
      <c r="F229" s="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4"/>
      <c r="F230" s="7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4"/>
      <c r="F231" s="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4"/>
      <c r="F232" s="7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4"/>
      <c r="F233" s="7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4"/>
      <c r="F234" s="7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4"/>
      <c r="F235" s="7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4"/>
      <c r="F236" s="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4"/>
      <c r="F237" s="7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4"/>
      <c r="F238" s="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4"/>
      <c r="F239" s="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4"/>
      <c r="F240" s="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4"/>
      <c r="F241" s="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4"/>
      <c r="F242" s="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4"/>
      <c r="F243" s="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4"/>
      <c r="F244" s="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4"/>
      <c r="F245" s="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4"/>
      <c r="F246" s="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4"/>
      <c r="F247" s="7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4"/>
      <c r="F248" s="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4"/>
      <c r="F249" s="7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4"/>
      <c r="F250" s="7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4"/>
      <c r="F251" s="7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4"/>
      <c r="F252" s="7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4"/>
      <c r="F253" s="7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4"/>
      <c r="F254" s="7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4"/>
      <c r="F255" s="7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4"/>
      <c r="F256" s="7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4"/>
      <c r="F257" s="7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4"/>
      <c r="F258" s="7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4"/>
      <c r="F259" s="7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4"/>
      <c r="F260" s="7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4"/>
      <c r="F261" s="7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4"/>
      <c r="F262" s="7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4"/>
      <c r="F263" s="7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4"/>
      <c r="F264" s="7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4"/>
      <c r="F265" s="7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4"/>
      <c r="F266" s="7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4"/>
      <c r="F267" s="7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4"/>
      <c r="F268" s="7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4"/>
      <c r="F269" s="7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4"/>
      <c r="F270" s="7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4"/>
      <c r="F271" s="7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4"/>
      <c r="F272" s="7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4"/>
      <c r="F273" s="7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4"/>
      <c r="F274" s="7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4"/>
      <c r="F275" s="7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4"/>
      <c r="F276" s="7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4"/>
      <c r="F277" s="7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4"/>
      <c r="F278" s="7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4"/>
      <c r="F279" s="7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4"/>
      <c r="F280" s="7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4"/>
      <c r="F281" s="7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4"/>
      <c r="F282" s="7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4"/>
      <c r="F283" s="7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4"/>
      <c r="F284" s="7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4"/>
      <c r="F285" s="7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4"/>
      <c r="F286" s="7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4"/>
      <c r="F287" s="7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4"/>
      <c r="F288" s="7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4"/>
      <c r="F289" s="7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4"/>
      <c r="F290" s="7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4"/>
      <c r="F291" s="7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4"/>
      <c r="F292" s="7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4"/>
      <c r="F293" s="7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4"/>
      <c r="F294" s="7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4"/>
      <c r="F295" s="7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4"/>
      <c r="F296" s="7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4"/>
      <c r="F297" s="7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4"/>
      <c r="F298" s="7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4"/>
      <c r="F299" s="7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4"/>
      <c r="F300" s="7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4"/>
      <c r="F301" s="7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4"/>
      <c r="F302" s="7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4"/>
      <c r="F303" s="7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4"/>
      <c r="F304" s="7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4"/>
      <c r="F305" s="7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4"/>
      <c r="F306" s="7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4"/>
      <c r="F307" s="7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4"/>
      <c r="F308" s="7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4"/>
      <c r="F309" s="7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4"/>
      <c r="F310" s="7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4"/>
      <c r="F311" s="7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4"/>
      <c r="F312" s="7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4"/>
      <c r="F313" s="7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4"/>
      <c r="F314" s="7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4"/>
      <c r="F315" s="7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4"/>
      <c r="F316" s="7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4"/>
      <c r="F317" s="7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4"/>
      <c r="F318" s="7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4"/>
      <c r="F319" s="7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4"/>
      <c r="F320" s="7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4"/>
      <c r="F321" s="7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4"/>
      <c r="F322" s="7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4"/>
      <c r="F323" s="7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4"/>
      <c r="F324" s="7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4"/>
      <c r="F325" s="7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4"/>
      <c r="F326" s="7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4"/>
      <c r="F327" s="7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4"/>
      <c r="F328" s="7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4"/>
      <c r="F329" s="7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4"/>
      <c r="F330" s="7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4"/>
      <c r="F331" s="7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4"/>
      <c r="F332" s="7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4"/>
      <c r="F333" s="7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4"/>
      <c r="F334" s="7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4"/>
      <c r="F335" s="7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4"/>
      <c r="F336" s="7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4"/>
      <c r="F337" s="7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4"/>
      <c r="F338" s="7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4"/>
      <c r="F339" s="7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4"/>
      <c r="F340" s="7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4"/>
      <c r="F341" s="7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4"/>
      <c r="F342" s="7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4"/>
      <c r="F343" s="7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4"/>
      <c r="F344" s="7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4"/>
      <c r="F345" s="7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4"/>
      <c r="F346" s="7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4"/>
      <c r="F347" s="7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4"/>
      <c r="F348" s="7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4"/>
      <c r="F349" s="7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4"/>
      <c r="F350" s="7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4"/>
      <c r="F351" s="7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4"/>
      <c r="F352" s="7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4"/>
      <c r="F353" s="7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4"/>
      <c r="F354" s="7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4"/>
      <c r="F355" s="7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4"/>
      <c r="F356" s="7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4"/>
      <c r="F357" s="7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4"/>
      <c r="F358" s="7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4"/>
      <c r="F359" s="7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4"/>
      <c r="F360" s="7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4"/>
      <c r="F361" s="7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4"/>
      <c r="F362" s="7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4"/>
      <c r="F363" s="7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4"/>
      <c r="F364" s="7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4"/>
      <c r="F365" s="7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4"/>
      <c r="F366" s="7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4"/>
      <c r="F367" s="7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4"/>
      <c r="F368" s="7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4"/>
      <c r="F369" s="7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4"/>
      <c r="F370" s="7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4"/>
      <c r="F371" s="7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4"/>
      <c r="F372" s="7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4"/>
      <c r="F373" s="7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4"/>
      <c r="F374" s="7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4"/>
      <c r="F375" s="7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4"/>
      <c r="F376" s="7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4"/>
      <c r="F377" s="7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4"/>
      <c r="F378" s="7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4"/>
      <c r="F379" s="7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4"/>
      <c r="F380" s="7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4"/>
      <c r="F381" s="7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4"/>
      <c r="F382" s="7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4"/>
      <c r="F383" s="7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4"/>
      <c r="F384" s="7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4"/>
      <c r="F385" s="7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4"/>
      <c r="F386" s="7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4"/>
      <c r="F387" s="7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4"/>
      <c r="F388" s="7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4"/>
      <c r="F389" s="7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4"/>
      <c r="F390" s="7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4"/>
      <c r="F391" s="7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4"/>
      <c r="F392" s="7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4"/>
      <c r="F393" s="7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4"/>
      <c r="F394" s="7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4"/>
      <c r="F395" s="7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4"/>
      <c r="F396" s="7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4"/>
      <c r="F397" s="7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4"/>
      <c r="F398" s="7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4"/>
      <c r="F399" s="7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4"/>
      <c r="F400" s="7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4"/>
      <c r="F401" s="7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4"/>
      <c r="F402" s="7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4"/>
      <c r="F403" s="7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4"/>
      <c r="F404" s="7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4"/>
      <c r="F405" s="7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4"/>
      <c r="F406" s="7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4"/>
      <c r="F407" s="7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4"/>
      <c r="F408" s="7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4"/>
      <c r="F409" s="7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4"/>
      <c r="F410" s="7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4"/>
      <c r="F411" s="7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4"/>
      <c r="F412" s="7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4"/>
      <c r="F413" s="7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4"/>
      <c r="F414" s="7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4"/>
      <c r="F415" s="7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4"/>
      <c r="F416" s="7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4"/>
      <c r="F417" s="7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4"/>
      <c r="F418" s="7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4"/>
      <c r="F419" s="7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4"/>
      <c r="F420" s="7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4"/>
      <c r="F421" s="7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4"/>
      <c r="F422" s="7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4"/>
      <c r="F423" s="7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4"/>
      <c r="F424" s="7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4"/>
      <c r="F425" s="7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4"/>
      <c r="F426" s="7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4"/>
      <c r="F427" s="7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4"/>
      <c r="F428" s="7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4"/>
      <c r="F429" s="7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4"/>
      <c r="F430" s="7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4"/>
      <c r="F431" s="7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4"/>
      <c r="F432" s="7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4"/>
      <c r="F433" s="7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4"/>
      <c r="F434" s="7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4"/>
      <c r="F435" s="7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4"/>
      <c r="F436" s="7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4"/>
      <c r="F437" s="7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4"/>
      <c r="F438" s="7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4"/>
      <c r="F439" s="7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4"/>
      <c r="F440" s="7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4"/>
      <c r="F441" s="7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4"/>
      <c r="F442" s="7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4"/>
      <c r="F443" s="7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4"/>
      <c r="F444" s="7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4"/>
      <c r="F445" s="7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4"/>
      <c r="F446" s="7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4"/>
      <c r="F447" s="7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4"/>
      <c r="F448" s="7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4"/>
      <c r="F449" s="7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4"/>
      <c r="F450" s="7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4"/>
      <c r="F451" s="7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4"/>
      <c r="F452" s="7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4"/>
      <c r="F453" s="7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4"/>
      <c r="F454" s="7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4"/>
      <c r="F455" s="7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4"/>
      <c r="F456" s="7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4"/>
      <c r="F457" s="7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4"/>
      <c r="F458" s="7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4"/>
      <c r="F459" s="7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4"/>
      <c r="F460" s="7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4"/>
      <c r="F461" s="7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4"/>
      <c r="F462" s="7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4"/>
      <c r="F463" s="7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4"/>
      <c r="F464" s="7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4"/>
      <c r="F465" s="7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4"/>
      <c r="F466" s="7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4"/>
      <c r="F467" s="7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4"/>
      <c r="F468" s="7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4"/>
      <c r="F469" s="7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4"/>
      <c r="F470" s="7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4"/>
      <c r="F471" s="7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4"/>
      <c r="F472" s="7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4"/>
      <c r="F473" s="7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4"/>
      <c r="F474" s="7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4"/>
      <c r="F475" s="7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4"/>
      <c r="F476" s="7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4"/>
      <c r="F477" s="7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4"/>
      <c r="F478" s="7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4"/>
      <c r="F479" s="7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4"/>
      <c r="F480" s="7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4"/>
      <c r="F481" s="7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4"/>
      <c r="F482" s="7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4"/>
      <c r="F483" s="7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4"/>
      <c r="F484" s="7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4"/>
      <c r="F485" s="7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4"/>
      <c r="F486" s="7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4"/>
      <c r="F487" s="7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4"/>
      <c r="F488" s="7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4"/>
      <c r="F489" s="7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4"/>
      <c r="F490" s="7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4"/>
      <c r="F491" s="7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4"/>
      <c r="F492" s="7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4"/>
      <c r="F493" s="7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4"/>
      <c r="F494" s="7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4"/>
      <c r="F495" s="7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4"/>
      <c r="F496" s="7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4"/>
      <c r="F497" s="7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4"/>
      <c r="F498" s="7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4"/>
      <c r="F499" s="7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4"/>
      <c r="F500" s="7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4"/>
      <c r="F501" s="7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4"/>
      <c r="F502" s="7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4"/>
      <c r="F503" s="7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4"/>
      <c r="F504" s="7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4"/>
      <c r="F505" s="7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4"/>
      <c r="F506" s="7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4"/>
      <c r="F507" s="7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4"/>
      <c r="F508" s="7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4"/>
      <c r="F509" s="7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4"/>
      <c r="F510" s="7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4"/>
      <c r="F511" s="7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4"/>
      <c r="F512" s="7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4"/>
      <c r="F513" s="7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4"/>
      <c r="F514" s="7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4"/>
      <c r="F515" s="7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4"/>
      <c r="F516" s="7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4"/>
      <c r="F517" s="7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4"/>
      <c r="F518" s="7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4"/>
      <c r="F519" s="7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4"/>
      <c r="F520" s="7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4"/>
      <c r="F521" s="7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4"/>
      <c r="F522" s="7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4"/>
      <c r="F523" s="7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4"/>
      <c r="F524" s="7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4"/>
      <c r="F525" s="7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4"/>
      <c r="F526" s="7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4"/>
      <c r="F527" s="7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4"/>
      <c r="F528" s="7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4"/>
      <c r="F529" s="7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4"/>
      <c r="F530" s="7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4"/>
      <c r="F531" s="7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4"/>
      <c r="F532" s="7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4"/>
      <c r="F533" s="7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4"/>
      <c r="F534" s="7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4"/>
      <c r="F535" s="7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4"/>
      <c r="F536" s="7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4"/>
      <c r="F537" s="7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4"/>
      <c r="F538" s="7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4"/>
      <c r="F539" s="7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4"/>
      <c r="F540" s="7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4"/>
      <c r="F541" s="7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4"/>
      <c r="F542" s="7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4"/>
      <c r="F543" s="7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4"/>
      <c r="F544" s="7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4"/>
      <c r="F545" s="7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4"/>
      <c r="F546" s="7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4"/>
      <c r="F547" s="7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4"/>
      <c r="F548" s="7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4"/>
      <c r="F549" s="7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4"/>
      <c r="F550" s="7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4"/>
      <c r="F551" s="7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4"/>
      <c r="F552" s="7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4"/>
      <c r="F553" s="7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4"/>
      <c r="F554" s="7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4"/>
      <c r="F555" s="7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4"/>
      <c r="F556" s="7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4"/>
      <c r="F557" s="7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4"/>
      <c r="F558" s="7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4"/>
      <c r="F559" s="7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4"/>
      <c r="F560" s="7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4"/>
      <c r="F561" s="7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4"/>
      <c r="F562" s="7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4"/>
      <c r="F563" s="7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4"/>
      <c r="F564" s="7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4"/>
      <c r="F565" s="7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4"/>
      <c r="F566" s="7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4"/>
      <c r="F567" s="7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4"/>
      <c r="F568" s="7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4"/>
      <c r="F569" s="7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4"/>
      <c r="F570" s="7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4"/>
      <c r="F571" s="7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4"/>
      <c r="F572" s="7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4"/>
      <c r="F573" s="7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4"/>
      <c r="F574" s="7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4"/>
      <c r="F575" s="7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4"/>
      <c r="F576" s="7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4"/>
      <c r="F577" s="7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4"/>
      <c r="F578" s="7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4"/>
      <c r="F579" s="7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4"/>
      <c r="F580" s="7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4"/>
      <c r="F581" s="7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4"/>
      <c r="F582" s="7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4"/>
      <c r="F583" s="7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4"/>
      <c r="F584" s="7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4"/>
      <c r="F585" s="7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4"/>
      <c r="F586" s="7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4"/>
      <c r="F587" s="7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4"/>
      <c r="F588" s="7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4"/>
      <c r="F589" s="7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4"/>
      <c r="F590" s="7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4"/>
      <c r="F591" s="7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4"/>
      <c r="F592" s="7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4"/>
      <c r="F593" s="7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4"/>
      <c r="F594" s="7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4"/>
      <c r="F595" s="7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4"/>
      <c r="F596" s="7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4"/>
      <c r="F597" s="7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4"/>
      <c r="F598" s="7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4"/>
      <c r="F599" s="7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4"/>
      <c r="F600" s="7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4"/>
      <c r="F601" s="7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4"/>
      <c r="F602" s="7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4"/>
      <c r="F603" s="7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4"/>
      <c r="F604" s="7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4"/>
      <c r="F605" s="7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4"/>
      <c r="F606" s="7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4"/>
      <c r="F607" s="7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4"/>
      <c r="F608" s="7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4"/>
      <c r="F609" s="7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4"/>
      <c r="F610" s="7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4"/>
      <c r="F611" s="7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4"/>
      <c r="F612" s="7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4"/>
      <c r="F613" s="7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4"/>
      <c r="F614" s="7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4"/>
      <c r="F615" s="7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4"/>
      <c r="F616" s="7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4"/>
      <c r="F617" s="7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4"/>
      <c r="F618" s="7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4"/>
      <c r="F619" s="7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4"/>
      <c r="F620" s="7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4"/>
      <c r="F621" s="7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4"/>
      <c r="F622" s="7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4"/>
      <c r="F623" s="7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4"/>
      <c r="F624" s="7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4"/>
      <c r="F625" s="7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4"/>
      <c r="F626" s="7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4"/>
      <c r="F627" s="7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4"/>
      <c r="F628" s="7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4"/>
      <c r="F629" s="7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4"/>
      <c r="F630" s="7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4"/>
      <c r="F631" s="7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4"/>
      <c r="F632" s="7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4"/>
      <c r="F633" s="7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4"/>
      <c r="F634" s="7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4"/>
      <c r="F635" s="7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4"/>
      <c r="F636" s="7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4"/>
      <c r="F637" s="7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4"/>
      <c r="F638" s="7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4"/>
      <c r="F639" s="7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4"/>
      <c r="F640" s="7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4"/>
      <c r="F641" s="7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4"/>
      <c r="F642" s="7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4"/>
      <c r="F643" s="7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4"/>
      <c r="F644" s="7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4"/>
      <c r="F645" s="7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4"/>
      <c r="F646" s="7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4"/>
      <c r="F647" s="7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4"/>
      <c r="F648" s="7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4"/>
      <c r="F649" s="7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4"/>
      <c r="F650" s="7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4"/>
      <c r="F651" s="7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4"/>
      <c r="F652" s="7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4"/>
      <c r="F653" s="7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4"/>
      <c r="F654" s="7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4"/>
      <c r="F655" s="7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4"/>
      <c r="F656" s="7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4"/>
      <c r="F657" s="7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4"/>
      <c r="F658" s="7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4"/>
      <c r="F659" s="7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4"/>
      <c r="F660" s="7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4"/>
      <c r="F661" s="7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4"/>
      <c r="F662" s="7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4"/>
      <c r="F663" s="7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4"/>
      <c r="F664" s="7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4"/>
      <c r="F665" s="7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4"/>
      <c r="F666" s="7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4"/>
      <c r="F667" s="7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4"/>
      <c r="F668" s="7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4"/>
      <c r="F669" s="7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4"/>
      <c r="F670" s="7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4"/>
      <c r="F671" s="7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4"/>
      <c r="F672" s="7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4"/>
      <c r="F673" s="7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4"/>
      <c r="F674" s="7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4"/>
      <c r="F675" s="7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4"/>
      <c r="F676" s="7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4"/>
      <c r="F677" s="7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4"/>
      <c r="F678" s="7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4"/>
      <c r="F679" s="7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4"/>
      <c r="F680" s="7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4"/>
      <c r="F681" s="7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4"/>
      <c r="F682" s="7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4"/>
      <c r="F683" s="7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4"/>
      <c r="F684" s="7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4"/>
      <c r="F685" s="7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4"/>
      <c r="F686" s="7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4"/>
      <c r="F687" s="7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4"/>
      <c r="F688" s="7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4"/>
      <c r="F689" s="7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4"/>
      <c r="F690" s="7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4"/>
      <c r="F691" s="7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4"/>
      <c r="F692" s="7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4"/>
      <c r="F693" s="7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4"/>
      <c r="F694" s="7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4"/>
      <c r="F695" s="7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4"/>
      <c r="F696" s="7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4"/>
      <c r="F697" s="7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4"/>
      <c r="F698" s="7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4"/>
      <c r="F699" s="7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4"/>
      <c r="F700" s="7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4"/>
      <c r="F701" s="7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4"/>
      <c r="F702" s="7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4"/>
      <c r="F703" s="7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4"/>
      <c r="F704" s="7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4"/>
      <c r="F705" s="7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4"/>
      <c r="F706" s="7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4"/>
      <c r="F707" s="7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4"/>
      <c r="F708" s="7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4"/>
      <c r="F709" s="7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4"/>
      <c r="F710" s="7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4"/>
      <c r="F711" s="7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4"/>
      <c r="F712" s="7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4"/>
      <c r="F713" s="7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4"/>
      <c r="F714" s="7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4"/>
      <c r="F715" s="7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4"/>
      <c r="F716" s="7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4"/>
      <c r="F717" s="7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4"/>
      <c r="F718" s="7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4"/>
      <c r="F719" s="7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4"/>
      <c r="F720" s="7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4"/>
      <c r="F721" s="7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4"/>
      <c r="F722" s="7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4"/>
      <c r="F723" s="7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4"/>
      <c r="F724" s="7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4"/>
      <c r="F725" s="7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4"/>
      <c r="F726" s="7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4"/>
      <c r="F727" s="7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4"/>
      <c r="F728" s="7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4"/>
      <c r="F729" s="7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4"/>
      <c r="F730" s="7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4"/>
      <c r="F731" s="7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4"/>
      <c r="F732" s="7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4"/>
      <c r="F733" s="7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4"/>
      <c r="F734" s="7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4"/>
      <c r="F735" s="7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4"/>
      <c r="F736" s="7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4"/>
      <c r="F737" s="7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4"/>
      <c r="F738" s="7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4"/>
      <c r="F739" s="7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4"/>
      <c r="F740" s="7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4"/>
      <c r="F741" s="7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4"/>
      <c r="F742" s="7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4"/>
      <c r="F743" s="7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4"/>
      <c r="F744" s="7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4"/>
      <c r="F745" s="7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4"/>
      <c r="F746" s="7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4"/>
      <c r="F747" s="7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4"/>
      <c r="F748" s="7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4"/>
      <c r="F749" s="7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4"/>
      <c r="F750" s="7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4"/>
      <c r="F751" s="7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4"/>
      <c r="F752" s="7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4"/>
      <c r="F753" s="7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4"/>
      <c r="F754" s="7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4"/>
      <c r="F755" s="7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4"/>
      <c r="F756" s="7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4"/>
      <c r="F757" s="7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4"/>
      <c r="F758" s="7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4"/>
      <c r="F759" s="7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4"/>
      <c r="F760" s="7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4"/>
      <c r="F761" s="7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4"/>
      <c r="F762" s="7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4"/>
      <c r="F763" s="7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4"/>
      <c r="F764" s="7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4"/>
      <c r="F765" s="7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4"/>
      <c r="F766" s="7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4"/>
      <c r="F767" s="7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4"/>
      <c r="F768" s="7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4"/>
      <c r="F769" s="7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4"/>
      <c r="F770" s="7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4"/>
      <c r="F771" s="7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4"/>
      <c r="F772" s="7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4"/>
      <c r="F773" s="7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4"/>
      <c r="F774" s="7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4"/>
      <c r="F775" s="7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4"/>
      <c r="F776" s="7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4"/>
      <c r="F777" s="7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4"/>
      <c r="F778" s="7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4"/>
      <c r="F779" s="7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4"/>
      <c r="F780" s="7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4"/>
      <c r="F781" s="7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4"/>
      <c r="F782" s="7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4"/>
      <c r="F783" s="7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4"/>
      <c r="F784" s="7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4"/>
      <c r="F785" s="7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4"/>
      <c r="F786" s="7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4"/>
      <c r="F787" s="7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4"/>
      <c r="F788" s="7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4"/>
      <c r="F789" s="7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4"/>
      <c r="F790" s="7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4"/>
      <c r="F791" s="7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4"/>
      <c r="F792" s="7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4"/>
      <c r="F793" s="7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4"/>
      <c r="F794" s="7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4"/>
      <c r="F795" s="7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4"/>
      <c r="F796" s="7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4"/>
      <c r="F797" s="7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4"/>
      <c r="F798" s="7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4"/>
      <c r="F799" s="7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4"/>
      <c r="F800" s="7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4"/>
      <c r="F801" s="7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4"/>
      <c r="F802" s="7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4"/>
      <c r="F803" s="7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4"/>
      <c r="F804" s="7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4"/>
      <c r="F805" s="7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4"/>
      <c r="F806" s="7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4"/>
      <c r="F807" s="7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4"/>
      <c r="F808" s="7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4"/>
      <c r="F809" s="7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4"/>
      <c r="F810" s="7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4"/>
      <c r="F811" s="7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4"/>
      <c r="F812" s="7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4"/>
      <c r="F813" s="7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4"/>
      <c r="F814" s="7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4"/>
      <c r="F815" s="7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4"/>
      <c r="F816" s="7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4"/>
      <c r="F817" s="7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4"/>
      <c r="F818" s="7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4"/>
      <c r="F819" s="7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4"/>
      <c r="F820" s="7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4"/>
      <c r="F821" s="7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4"/>
      <c r="F822" s="7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4"/>
      <c r="F823" s="7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4"/>
      <c r="F824" s="7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4"/>
      <c r="F825" s="7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4"/>
      <c r="F826" s="7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4"/>
      <c r="F827" s="7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4"/>
      <c r="F828" s="7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4"/>
      <c r="F829" s="7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4"/>
      <c r="F830" s="7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4"/>
      <c r="F831" s="7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4"/>
      <c r="F832" s="7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4"/>
      <c r="F833" s="7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4"/>
      <c r="F834" s="7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4"/>
      <c r="F835" s="7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4"/>
      <c r="F836" s="7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4"/>
      <c r="F837" s="7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4"/>
      <c r="F838" s="7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4"/>
      <c r="F839" s="7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4"/>
      <c r="F840" s="7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4"/>
      <c r="F841" s="7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4"/>
      <c r="F842" s="7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4"/>
      <c r="F843" s="7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4"/>
      <c r="F844" s="7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4"/>
      <c r="F845" s="7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4"/>
      <c r="F846" s="7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4"/>
      <c r="F847" s="7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4"/>
      <c r="F848" s="7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4"/>
      <c r="F849" s="7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4"/>
      <c r="F850" s="7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4"/>
      <c r="F851" s="7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4"/>
      <c r="F852" s="7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4"/>
      <c r="F853" s="7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4"/>
      <c r="F854" s="7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4"/>
      <c r="F855" s="7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4"/>
      <c r="F856" s="7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4"/>
      <c r="F857" s="7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4"/>
      <c r="F858" s="7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4"/>
      <c r="F859" s="7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4"/>
      <c r="F860" s="7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4"/>
      <c r="F861" s="7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4"/>
      <c r="F862" s="7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4"/>
      <c r="F863" s="7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4"/>
      <c r="F864" s="7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4"/>
      <c r="F865" s="7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4"/>
      <c r="F866" s="7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4"/>
      <c r="F867" s="7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4"/>
      <c r="F868" s="7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4"/>
      <c r="F869" s="7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4"/>
      <c r="F870" s="7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4"/>
      <c r="F871" s="7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4"/>
      <c r="F872" s="7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4"/>
      <c r="F873" s="7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4"/>
      <c r="F874" s="7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4"/>
      <c r="F875" s="7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4"/>
      <c r="F876" s="7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4"/>
      <c r="F877" s="7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4"/>
      <c r="F878" s="7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4"/>
      <c r="F879" s="7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4"/>
      <c r="F880" s="7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4"/>
      <c r="F881" s="7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4"/>
      <c r="F882" s="7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4"/>
      <c r="F883" s="7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4"/>
      <c r="F884" s="7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4"/>
      <c r="F885" s="7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4"/>
      <c r="F886" s="7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4"/>
      <c r="F887" s="7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4"/>
      <c r="F888" s="7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4"/>
      <c r="F889" s="7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4"/>
      <c r="F890" s="7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4"/>
      <c r="F891" s="7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4"/>
      <c r="F892" s="7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4"/>
      <c r="F893" s="7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4"/>
      <c r="F894" s="7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4"/>
      <c r="F895" s="7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4"/>
      <c r="F896" s="7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4"/>
      <c r="F897" s="7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4"/>
      <c r="F898" s="7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4"/>
      <c r="F899" s="7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4"/>
      <c r="F900" s="7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4"/>
      <c r="F901" s="7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4"/>
      <c r="F902" s="7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4"/>
      <c r="F903" s="7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4"/>
      <c r="F904" s="7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4"/>
      <c r="F905" s="7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4"/>
      <c r="F906" s="7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4"/>
      <c r="F907" s="7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4"/>
      <c r="F908" s="7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4"/>
      <c r="F909" s="7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4"/>
      <c r="F910" s="7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4"/>
      <c r="F911" s="7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4"/>
      <c r="F912" s="7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4"/>
      <c r="F913" s="7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4"/>
      <c r="F914" s="7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4"/>
      <c r="F915" s="7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4"/>
      <c r="F916" s="7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4"/>
      <c r="F917" s="7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4"/>
      <c r="F918" s="7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4"/>
      <c r="F919" s="7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4"/>
      <c r="F920" s="7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4"/>
      <c r="F921" s="7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4"/>
      <c r="F922" s="7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4"/>
      <c r="F923" s="7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4"/>
      <c r="F924" s="7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4"/>
      <c r="F925" s="7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4"/>
      <c r="F926" s="7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4"/>
      <c r="F927" s="7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4"/>
      <c r="F928" s="7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4"/>
      <c r="F929" s="7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4"/>
      <c r="F930" s="7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4"/>
      <c r="F931" s="7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4"/>
      <c r="F932" s="7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4"/>
      <c r="F933" s="7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4"/>
      <c r="F934" s="7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4"/>
      <c r="F935" s="7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4"/>
      <c r="F936" s="7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4"/>
      <c r="F937" s="7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4"/>
      <c r="F938" s="7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4"/>
      <c r="F939" s="7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4"/>
      <c r="F940" s="7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4"/>
      <c r="F941" s="7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4"/>
      <c r="F942" s="7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4"/>
      <c r="F943" s="7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4"/>
      <c r="F944" s="7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4"/>
      <c r="F945" s="7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4"/>
      <c r="F946" s="7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4"/>
      <c r="F947" s="7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4"/>
      <c r="F948" s="7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4"/>
      <c r="F949" s="7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4"/>
      <c r="F950" s="7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4"/>
      <c r="F951" s="7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4"/>
      <c r="F952" s="7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4"/>
      <c r="F953" s="7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4"/>
      <c r="F954" s="7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4"/>
      <c r="F955" s="7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4"/>
      <c r="F956" s="7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4"/>
      <c r="F957" s="7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4"/>
      <c r="F958" s="7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4"/>
      <c r="F959" s="7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4"/>
      <c r="F960" s="7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4"/>
      <c r="F961" s="7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4"/>
      <c r="F962" s="7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4"/>
      <c r="F963" s="7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4"/>
      <c r="F964" s="7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4"/>
      <c r="F965" s="7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4"/>
      <c r="F966" s="7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4"/>
      <c r="F967" s="7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4"/>
      <c r="F968" s="7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4"/>
      <c r="F969" s="7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4"/>
      <c r="F970" s="7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4"/>
      <c r="F971" s="7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4"/>
      <c r="F972" s="7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4"/>
      <c r="F973" s="7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4"/>
      <c r="F974" s="7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4"/>
      <c r="F975" s="7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4"/>
      <c r="F976" s="7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4"/>
      <c r="F977" s="7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4"/>
      <c r="F978" s="7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4"/>
      <c r="F979" s="7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4"/>
      <c r="F980" s="7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4"/>
      <c r="F981" s="7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4"/>
      <c r="F982" s="7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4"/>
      <c r="F983" s="7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4"/>
      <c r="F984" s="7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4"/>
      <c r="F985" s="7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4"/>
      <c r="F986" s="7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4"/>
      <c r="F987" s="7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4"/>
      <c r="F988" s="7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4"/>
      <c r="F989" s="7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4"/>
      <c r="F990" s="7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4"/>
      <c r="F991" s="7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4"/>
      <c r="F992" s="7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4"/>
      <c r="F993" s="7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4"/>
      <c r="F994" s="7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4"/>
      <c r="F995" s="7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4"/>
      <c r="F996" s="7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4"/>
      <c r="F997" s="7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4"/>
      <c r="F998" s="7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1"/>
      <c r="B999" s="1"/>
      <c r="C999" s="1"/>
      <c r="D999" s="1"/>
      <c r="E999" s="4"/>
      <c r="F999" s="7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1"/>
      <c r="B1000" s="1"/>
      <c r="C1000" s="1"/>
      <c r="D1000" s="1"/>
      <c r="E1000" s="4"/>
      <c r="F1000" s="7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ortState xmlns:xlrd2="http://schemas.microsoft.com/office/spreadsheetml/2017/richdata2" ref="A2:Z1000">
    <sortCondition ref="A2:A1000"/>
  </sortState>
  <hyperlinks>
    <hyperlink ref="B2" location="Google_Sheet_Link_883874403" display="Gary VanDeaver" xr:uid="{00000000-0004-0000-0000-000000000000}"/>
    <hyperlink ref="H2" location="Google_Sheet_Link_205812640" display="Chris Spencer" xr:uid="{00000000-0004-0000-0000-000001000000}"/>
    <hyperlink ref="K2" r:id="rId1" xr:uid="{00000000-0004-0000-0000-000002000000}"/>
    <hyperlink ref="B3" location="Google_Sheet_Link_504933690" display="Brent Money" xr:uid="{00000000-0004-0000-0000-000003000000}"/>
    <hyperlink ref="K3" r:id="rId2" xr:uid="{00000000-0004-0000-0000-000004000000}"/>
    <hyperlink ref="B4" location="Google_Sheet_Link_176944512" display="Cecil Bell Jr." xr:uid="{00000000-0004-0000-0000-000005000000}"/>
    <hyperlink ref="K4" r:id="rId3" xr:uid="{00000000-0004-0000-0000-000006000000}"/>
    <hyperlink ref="B5" location="Google_Sheet_Link_1654993066" display="Keith Bell" xr:uid="{00000000-0004-0000-0000-000007000000}"/>
    <hyperlink ref="K5" r:id="rId4" xr:uid="{00000000-0004-0000-0000-000008000000}"/>
    <hyperlink ref="B6" location="Google_Sheet_Link_1432827842" display="Cole Hefner" xr:uid="{00000000-0004-0000-0000-000009000000}"/>
    <hyperlink ref="K6" r:id="rId5" xr:uid="{00000000-0004-0000-0000-00000A000000}"/>
    <hyperlink ref="K7" r:id="rId6" xr:uid="{00000000-0004-0000-0000-00000B000000}"/>
    <hyperlink ref="B8" location="Google_Sheet_Link_1257723074" display="Jay Dean" xr:uid="{00000000-0004-0000-0000-00000C000000}"/>
    <hyperlink ref="K8" r:id="rId7" xr:uid="{00000000-0004-0000-0000-00000D000000}"/>
    <hyperlink ref="B9" location="Google_Sheet_Link_1457757569" display="Cody Harris" xr:uid="{00000000-0004-0000-0000-00000E000000}"/>
    <hyperlink ref="K9" r:id="rId8" xr:uid="{00000000-0004-0000-0000-00000F000000}"/>
    <hyperlink ref="K10" r:id="rId9" xr:uid="{00000000-0004-0000-0000-000011000000}"/>
    <hyperlink ref="B11" location="Google_Sheet_Link_478609044" display="Brian Harrison" xr:uid="{00000000-0004-0000-0000-000012000000}"/>
    <hyperlink ref="K11" r:id="rId10" xr:uid="{00000000-0004-0000-0000-000013000000}"/>
    <hyperlink ref="B12" location="Google_Sheet_Link_95293187" display="Joanne Shofner" xr:uid="{00000000-0004-0000-0000-000014000000}"/>
    <hyperlink ref="K12" r:id="rId11" xr:uid="{00000000-0004-0000-0000-000015000000}"/>
    <hyperlink ref="B13" location="Google_Sheet_Link_73102175" display="Trey Wharton" xr:uid="{00000000-0004-0000-0000-000016000000}"/>
    <hyperlink ref="K13" r:id="rId12" xr:uid="{00000000-0004-0000-0000-000017000000}"/>
    <hyperlink ref="B14" location="Google_Sheet_Link_2117271376" display="Angelia Orr" xr:uid="{00000000-0004-0000-0000-000018000000}"/>
    <hyperlink ref="K14" r:id="rId13" xr:uid="{00000000-0004-0000-0000-000019000000}"/>
    <hyperlink ref="B15" location="Google_Sheet_Link_1384779185" display="Paul Dyson" xr:uid="{00000000-0004-0000-0000-00001A000000}"/>
    <hyperlink ref="K15" r:id="rId14" xr:uid="{00000000-0004-0000-0000-00001B000000}"/>
    <hyperlink ref="H16" location="Google_Sheet_Link_299708725" display="Brad Bailey" xr:uid="{00000000-0004-0000-0000-00001C000000}"/>
    <hyperlink ref="K16" r:id="rId15" xr:uid="{00000000-0004-0000-0000-00001D000000}"/>
    <hyperlink ref="B17" location="Google_Sheet_Link_1399245673" display="Will Metcalf" xr:uid="{00000000-0004-0000-0000-00001E000000}"/>
    <hyperlink ref="H17" location="Google_Sheet_Link_2087241979" display="JP Bouche" xr:uid="{00000000-0004-0000-0000-00001F000000}"/>
    <hyperlink ref="K17" r:id="rId16" xr:uid="{00000000-0004-0000-0000-000020000000}"/>
    <hyperlink ref="B18" location="Google_Sheet_Link_617754104" display="Stan Gerdes" xr:uid="{00000000-0004-0000-0000-000021000000}"/>
    <hyperlink ref="H18" location="Google_Sheet_Link_2078205879" display="Tom Glass" xr:uid="{00000000-0004-0000-0000-000022000000}"/>
    <hyperlink ref="K18" r:id="rId17" xr:uid="{00000000-0004-0000-0000-000023000000}"/>
    <hyperlink ref="B19" location="Google_Sheet_Link_1121621987" display="Janis Holt" xr:uid="{00000000-0004-0000-0000-000024000000}"/>
    <hyperlink ref="K19" r:id="rId18" xr:uid="{00000000-0004-0000-0000-000025000000}"/>
    <hyperlink ref="B20" location="Google_Sheet_Link_1419441711" display="Ellen Troxclair" xr:uid="{00000000-0004-0000-0000-000026000000}"/>
    <hyperlink ref="K20" r:id="rId19" xr:uid="{00000000-0004-0000-0000-000027000000}"/>
    <hyperlink ref="B21" location="Google_Sheet_Link_1240568212" display="Terry M. Wilson" xr:uid="{00000000-0004-0000-0000-000028000000}"/>
    <hyperlink ref="K21" r:id="rId20" xr:uid="{00000000-0004-0000-0000-000029000000}"/>
    <hyperlink ref="H22" location="Google_Sheet_Link_425383964" display="Ray Callas" xr:uid="{00000000-0004-0000-0000-00002A000000}"/>
    <hyperlink ref="K22" r:id="rId21" xr:uid="{00000000-0004-0000-0000-00002B000000}"/>
    <hyperlink ref="B23" location="Google_Sheet_Link_1259243370" display="Christian Manuel" xr:uid="{00000000-0004-0000-0000-00002C000000}"/>
    <hyperlink ref="K23" r:id="rId22" xr:uid="{00000000-0004-0000-0000-00002D000000}"/>
    <hyperlink ref="B24" location="Google_Sheet_Link_1881575933" display="Terri Leo-Wilson" xr:uid="{00000000-0004-0000-0000-00002E000000}"/>
    <hyperlink ref="K24" r:id="rId23" xr:uid="{00000000-0004-0000-0000-00002F000000}"/>
    <hyperlink ref="B25" location="Google_Sheet_Link_1222086207" display="Greg Bonnen" xr:uid="{00000000-0004-0000-0000-000030000000}"/>
    <hyperlink ref="K25" r:id="rId24" xr:uid="{00000000-0004-0000-0000-000031000000}"/>
    <hyperlink ref="B26" location="Google_Sheet_Link_1108363685" display="Cody Vasut" xr:uid="{00000000-0004-0000-0000-000032000000}"/>
    <hyperlink ref="K26" r:id="rId25" xr:uid="{00000000-0004-0000-0000-000033000000}"/>
    <hyperlink ref="B27" location="Google_Sheet_Link_1765872615" display="Matt Morgan" xr:uid="{00000000-0004-0000-0000-000034000000}"/>
    <hyperlink ref="K27" r:id="rId26" xr:uid="{00000000-0004-0000-0000-000035000000}"/>
    <hyperlink ref="B28" location="Google_Sheet_Link_710030280" display="Ron Reynolds" xr:uid="{00000000-0004-0000-0000-000036000000}"/>
    <hyperlink ref="K28" r:id="rId27" xr:uid="{00000000-0004-0000-0000-000037000000}"/>
    <hyperlink ref="B29" location="Google_Sheet_Link_2001052383" display="Gary Gates" xr:uid="{00000000-0004-0000-0000-000038000000}"/>
    <hyperlink ref="K29" r:id="rId28" xr:uid="{00000000-0004-0000-0000-000039000000}"/>
    <hyperlink ref="B30" location="Google_Sheet_Link_722121184" display="Jeffrey Barry" xr:uid="{00000000-0004-0000-0000-00003A000000}"/>
    <hyperlink ref="K30" r:id="rId29" xr:uid="{00000000-0004-0000-0000-00003B000000}"/>
    <hyperlink ref="B31" location="Google_Sheet_Link_93975782" display="A.J. Louderback" xr:uid="{00000000-0004-0000-0000-00003C000000}"/>
    <hyperlink ref="K31" r:id="rId30" xr:uid="{00000000-0004-0000-0000-00003D000000}"/>
    <hyperlink ref="B32" location="Google_Sheet_Link_263378422" display="Ryan Guillen" xr:uid="{00000000-0004-0000-0000-00003E000000}"/>
    <hyperlink ref="K32" r:id="rId31" xr:uid="{00000000-0004-0000-0000-00003F000000}"/>
    <hyperlink ref="B33" location="Google_Sheet_Link_1779464110" display="Todd Hunter" xr:uid="{00000000-0004-0000-0000-000040000000}"/>
    <hyperlink ref="K33" r:id="rId32" xr:uid="{00000000-0004-0000-0000-000041000000}"/>
    <hyperlink ref="B34" location="Google_Sheet_Link_1122662544" display="Katrina Pierson" xr:uid="{00000000-0004-0000-0000-000042000000}"/>
    <hyperlink ref="K34" r:id="rId33" xr:uid="{00000000-0004-0000-0000-000043000000}"/>
    <hyperlink ref="B35" location="Google_Sheet_Link_2079727205" display="Denise Villalobos" xr:uid="{00000000-0004-0000-0000-000044000000}"/>
    <hyperlink ref="K35" r:id="rId34" xr:uid="{00000000-0004-0000-0000-000045000000}"/>
    <hyperlink ref="B36" location="Google_Sheet_Link_91447535" display="Oscar Longoria" xr:uid="{00000000-0004-0000-0000-000046000000}"/>
    <hyperlink ref="K36" r:id="rId35" xr:uid="{00000000-0004-0000-0000-000047000000}"/>
    <hyperlink ref="B37" location="Google_Sheet_Link_291376997" display="Sergio Muñoz Jr." xr:uid="{00000000-0004-0000-0000-000048000000}"/>
    <hyperlink ref="K37" r:id="rId36" xr:uid="{00000000-0004-0000-0000-000049000000}"/>
    <hyperlink ref="B38" location="Google_Sheet_Link_902323734" display="Janie Lopez" xr:uid="{00000000-0004-0000-0000-00004A000000}"/>
    <hyperlink ref="K38" r:id="rId37" xr:uid="{00000000-0004-0000-0000-00004B000000}"/>
    <hyperlink ref="B39" location="Google_Sheet_Link_802742786" display="Erin Gamez" xr:uid="{00000000-0004-0000-0000-00004C000000}"/>
    <hyperlink ref="K39" r:id="rId38" xr:uid="{00000000-0004-0000-0000-00004D000000}"/>
    <hyperlink ref="B40" location="Google_Sheet_Link_241783824" display="Armando Martinez" xr:uid="{00000000-0004-0000-0000-00004E000000}"/>
    <hyperlink ref="K40" r:id="rId39" xr:uid="{00000000-0004-0000-0000-00004F000000}"/>
    <hyperlink ref="B41" location="Google_Sheet_Link_183319644" display="Terry Canales" xr:uid="{00000000-0004-0000-0000-000050000000}"/>
    <hyperlink ref="K41" r:id="rId40" xr:uid="{00000000-0004-0000-0000-000051000000}"/>
    <hyperlink ref="K42" r:id="rId41" xr:uid="{00000000-0004-0000-0000-000052000000}"/>
    <hyperlink ref="B43" location="Google_Sheet_Link_15909967" display="Richard Peña Raymond" xr:uid="{00000000-0004-0000-0000-000053000000}"/>
    <hyperlink ref="K43" r:id="rId42" xr:uid="{00000000-0004-0000-0000-000054000000}"/>
    <hyperlink ref="B44" location="Google_Sheet_Link_1923896091" display="J.M. Lozano" xr:uid="{00000000-0004-0000-0000-000055000000}"/>
    <hyperlink ref="K44" r:id="rId43" xr:uid="{00000000-0004-0000-0000-000056000000}"/>
    <hyperlink ref="B45" location="Google_Sheet_Link_583890873" display="Alan Schoolcraft" xr:uid="{00000000-0004-0000-0000-000057000000}"/>
    <hyperlink ref="I45" location="Google_Sheet_Link_1266579981" display="Steve Schwab" xr:uid="{00000000-0004-0000-0000-000058000000}"/>
    <hyperlink ref="K45" r:id="rId44" xr:uid="{00000000-0004-0000-0000-000059000000}"/>
    <hyperlink ref="B46" location="Google_Sheet_Link_1264249341" display="Erin Zwiener" xr:uid="{00000000-0004-0000-0000-00005A000000}"/>
    <hyperlink ref="K46" r:id="rId45" xr:uid="{00000000-0004-0000-0000-00005B000000}"/>
    <hyperlink ref="B47" location="Google_Sheet_Link_2073466954" display="Sheryl Cole" xr:uid="{00000000-0004-0000-0000-00005C000000}"/>
    <hyperlink ref="K47" r:id="rId46" xr:uid="{00000000-0004-0000-0000-00005D000000}"/>
    <hyperlink ref="K48" r:id="rId47" xr:uid="{00000000-0004-0000-0000-00005E000000}"/>
    <hyperlink ref="B49" location="Google_Sheet_Link_1253653764" display="Donna Howard" xr:uid="{00000000-0004-0000-0000-00005F000000}"/>
    <hyperlink ref="K49" r:id="rId48" xr:uid="{00000000-0004-0000-0000-000060000000}"/>
    <hyperlink ref="J50" location="Google_Sheet_Link_1084636502" display="Arshia Papari" xr:uid="{00000000-0004-0000-0000-000062000000}"/>
    <hyperlink ref="K50" r:id="rId49" xr:uid="{00000000-0004-0000-0000-000063000000}"/>
    <hyperlink ref="I51" location="Google_Sheet_Link_831003551" display="Multiple" xr:uid="{00000000-0004-0000-0000-000064000000}"/>
    <hyperlink ref="K51" r:id="rId50" xr:uid="{00000000-0004-0000-0000-000065000000}"/>
    <hyperlink ref="B52" location="Google_Sheet_Link_772084182" display="Maria Luisa Flores" xr:uid="{00000000-0004-0000-0000-000066000000}"/>
    <hyperlink ref="K52" r:id="rId51" xr:uid="{00000000-0004-0000-0000-000067000000}"/>
    <hyperlink ref="B53" location="Google_Sheet_Link_698213289" display="Caroline Harris" xr:uid="{00000000-0004-0000-0000-000068000000}"/>
    <hyperlink ref="K53" r:id="rId52" xr:uid="{00000000-0004-0000-0000-000069000000}"/>
    <hyperlink ref="B54" location="Google_Sheet_Link_822725154" display="Wes Virdell" xr:uid="{00000000-0004-0000-0000-00006A000000}"/>
    <hyperlink ref="K54" r:id="rId53" xr:uid="{00000000-0004-0000-0000-00006B000000}"/>
    <hyperlink ref="B55" location="Google_Sheet_Link_1241370807" display="Brad Buckley" xr:uid="{00000000-0004-0000-0000-00006C000000}"/>
    <hyperlink ref="K55" r:id="rId54" xr:uid="{00000000-0004-0000-0000-00006D000000}"/>
    <hyperlink ref="B56" location="Google_Sheet_Link_1123670009" display="Hillary Hickland" xr:uid="{00000000-0004-0000-0000-00006E000000}"/>
    <hyperlink ref="K56" r:id="rId55" xr:uid="{00000000-0004-0000-0000-00006F000000}"/>
    <hyperlink ref="B57" location="Google_Sheet_Link_392006654" display="Pat Curry" xr:uid="{00000000-0004-0000-0000-000070000000}"/>
    <hyperlink ref="K57" r:id="rId56" xr:uid="{00000000-0004-0000-0000-000071000000}"/>
    <hyperlink ref="B58" location="Google_Sheet_Link_1898557985" display="Richard Hayes" xr:uid="{00000000-0004-0000-0000-000072000000}"/>
    <hyperlink ref="K58" r:id="rId57" xr:uid="{00000000-0004-0000-0000-000073000000}"/>
    <hyperlink ref="B59" location="Google_Sheet_Link_261337487" display="Helen Kerwin" xr:uid="{00000000-0004-0000-0000-000074000000}"/>
    <hyperlink ref="K59" r:id="rId58" xr:uid="{00000000-0004-0000-0000-000075000000}"/>
    <hyperlink ref="B60" location="Google_Sheet_Link_726430390" display="Shelby Slawson" xr:uid="{00000000-0004-0000-0000-000076000000}"/>
    <hyperlink ref="I60" location="Google_Sheet_Link_1713937697" display="Andrew Turner" xr:uid="{00000000-0004-0000-0000-000077000000}"/>
    <hyperlink ref="K60" r:id="rId59" xr:uid="{00000000-0004-0000-0000-000078000000}"/>
    <hyperlink ref="B61" location="Google_Sheet_Link_325831050" display="Mike Olcott" xr:uid="{00000000-0004-0000-0000-000079000000}"/>
    <hyperlink ref="H61" location="Google_Sheet_Link_305927669" display="Amy Fennell" xr:uid="{00000000-0004-0000-0000-00007A000000}"/>
    <hyperlink ref="K61" r:id="rId60" xr:uid="{00000000-0004-0000-0000-00007B000000}"/>
    <hyperlink ref="B62" location="Google_Sheet_Link_57825858" display="Keresa Richardson" xr:uid="{00000000-0004-0000-0000-00007C000000}"/>
    <hyperlink ref="K62" r:id="rId61" xr:uid="{00000000-0004-0000-0000-00007D000000}"/>
    <hyperlink ref="B63" location="Google_Sheet_Link_1207586935" display="Shelley Luther" xr:uid="{00000000-0004-0000-0000-00007E000000}"/>
    <hyperlink ref="K63" r:id="rId62" xr:uid="{00000000-0004-0000-0000-00007F000000}"/>
    <hyperlink ref="B64" location="Google_Sheet_Link_1619763253" display="Ben Bumgarner" xr:uid="{00000000-0004-0000-0000-000080000000}"/>
    <hyperlink ref="K64" r:id="rId63" xr:uid="{00000000-0004-0000-0000-000081000000}"/>
    <hyperlink ref="B65" location="Google_Sheet_Link_1729651935" display="Andy Hopper" xr:uid="{00000000-0004-0000-0000-000082000000}"/>
    <hyperlink ref="K65" r:id="rId64" xr:uid="{00000000-0004-0000-0000-000083000000}"/>
    <hyperlink ref="B66" location="Google_Sheet_Link_11930713" display="Mitch Little" xr:uid="{00000000-0004-0000-0000-000084000000}"/>
    <hyperlink ref="K66" r:id="rId65" xr:uid="{00000000-0004-0000-0000-000085000000}"/>
    <hyperlink ref="B67" location="Google_Sheet_Link_1107718285" display="Matt Shaheen" xr:uid="{00000000-0004-0000-0000-000086000000}"/>
    <hyperlink ref="K67" r:id="rId66" xr:uid="{00000000-0004-0000-0000-000087000000}"/>
    <hyperlink ref="B68" location="Google_Sheet_Link_2135032010" display="Jeff Leach" xr:uid="{00000000-0004-0000-0000-000088000000}"/>
    <hyperlink ref="K68" r:id="rId67" xr:uid="{00000000-0004-0000-0000-00008A000000}"/>
    <hyperlink ref="B69" location="Google_Sheet_Link_1083718195" display="David Spiller" xr:uid="{00000000-0004-0000-0000-00008B000000}"/>
    <hyperlink ref="K69" r:id="rId68" xr:uid="{00000000-0004-0000-0000-00008C000000}"/>
    <hyperlink ref="B70" location="Google_Sheet_Link_2034480038" display="James Frank" xr:uid="{00000000-0004-0000-0000-00008D000000}"/>
    <hyperlink ref="K70" r:id="rId69" xr:uid="{00000000-0004-0000-0000-00008E000000}"/>
    <hyperlink ref="B71" location="Google_Sheet_Link_1841428012" display="Mihaela Plesa" xr:uid="{00000000-0004-0000-0000-00008F000000}"/>
    <hyperlink ref="H71" location="Google_Sheet_Link_1739875346" display="Jack Ryan Gallagher" xr:uid="{00000000-0004-0000-0000-000090000000}"/>
    <hyperlink ref="K71" r:id="rId70" xr:uid="{00000000-0004-0000-0000-000091000000}"/>
    <hyperlink ref="H72" location="Google_Sheet_Link_585409328" display="Multiple" xr:uid="{00000000-0004-0000-0000-000092000000}"/>
    <hyperlink ref="K72" r:id="rId71" xr:uid="{00000000-0004-0000-0000-000093000000}"/>
    <hyperlink ref="B73" location="Google_Sheet_Link_1691318615" display="Drew Darby" xr:uid="{00000000-0004-0000-0000-000094000000}"/>
    <hyperlink ref="K73" r:id="rId72" xr:uid="{00000000-0004-0000-0000-000095000000}"/>
    <hyperlink ref="B74" location="Google_Sheet_Link_1191511491" display="Carrie Isaac" xr:uid="{00000000-0004-0000-0000-000096000000}"/>
    <hyperlink ref="K74" r:id="rId73" xr:uid="{00000000-0004-0000-0000-000097000000}"/>
    <hyperlink ref="B75" location="Google_Sheet_Link_1053566119" display="Eddie Morales Jr." xr:uid="{00000000-0004-0000-0000-000098000000}"/>
    <hyperlink ref="H75" location="Google_Sheet_Link_1381449964" display="Avi Nash" xr:uid="{00000000-0004-0000-0000-000099000000}"/>
    <hyperlink ref="K75" r:id="rId74" xr:uid="{00000000-0004-0000-0000-00009A000000}"/>
    <hyperlink ref="B76" location="Google_Sheet_Link_2016687871" display="Mary E. González" xr:uid="{00000000-0004-0000-0000-00009B000000}"/>
    <hyperlink ref="K76" r:id="rId75" xr:uid="{00000000-0004-0000-0000-00009C000000}"/>
    <hyperlink ref="B77" location="Google_Sheet_Link_2142543078" display="Suleman Lalani" xr:uid="{00000000-0004-0000-0000-00009D000000}"/>
    <hyperlink ref="K77" r:id="rId76" xr:uid="{00000000-0004-0000-0000-00009E000000}"/>
    <hyperlink ref="B78" location="Google_Sheet_Link_1400010960" display="Vince Perez" xr:uid="{00000000-0004-0000-0000-00009F000000}"/>
    <hyperlink ref="K78" r:id="rId77" xr:uid="{00000000-0004-0000-0000-0000A0000000}"/>
    <hyperlink ref="B79" location="Google_Sheet_Link_953281133" display="Joe Moody" xr:uid="{00000000-0004-0000-0000-0000A1000000}"/>
    <hyperlink ref="K79" r:id="rId78" xr:uid="{00000000-0004-0000-0000-0000A2000000}"/>
    <hyperlink ref="B80" location="Google_Sheet_Link_592188008" display="Claudia Ordaz" xr:uid="{00000000-0004-0000-0000-0000A3000000}"/>
    <hyperlink ref="K80" r:id="rId79" xr:uid="{00000000-0004-0000-0000-0000A4000000}"/>
    <hyperlink ref="B81" location="Google_Sheet_Link_461971407" display="Don McLaughlin Jr." xr:uid="{00000000-0004-0000-0000-0000A5000000}"/>
    <hyperlink ref="K81" r:id="rId80" xr:uid="{00000000-0004-0000-0000-0000A6000000}"/>
    <hyperlink ref="B82" location="Google_Sheet_Link_293180582" display="Brooks Landgraf" xr:uid="{00000000-0004-0000-0000-0000A7000000}"/>
    <hyperlink ref="K82" r:id="rId81" xr:uid="{00000000-0004-0000-0000-0000A8000000}"/>
    <hyperlink ref="B83" location="Google_Sheet_Link_1198300395" display="Tom Craddick" xr:uid="{00000000-0004-0000-0000-0000A9000000}"/>
    <hyperlink ref="K83" r:id="rId82" xr:uid="{00000000-0004-0000-0000-0000AA000000}"/>
    <hyperlink ref="B84" location="Google_Sheet_Link_1096601949" display="Dustin Burrows" xr:uid="{00000000-0004-0000-0000-0000AB000000}"/>
    <hyperlink ref="K84" r:id="rId83" xr:uid="{00000000-0004-0000-0000-0000AC000000}"/>
    <hyperlink ref="B85" location="Google_Sheet_Link_2146849138" display="Carl Tepper" xr:uid="{00000000-0004-0000-0000-0000AD000000}"/>
    <hyperlink ref="K85" r:id="rId84" xr:uid="{00000000-0004-0000-0000-0000AE000000}"/>
    <hyperlink ref="B86" location="Google_Sheet_Link_1421561829" display="Stan Kitzman" xr:uid="{00000000-0004-0000-0000-0000AF000000}"/>
    <hyperlink ref="H86" location="Google_Sheet_Link_898127661" display="Multiple" xr:uid="{00000000-0004-0000-0000-0000B0000000}"/>
    <hyperlink ref="K86" r:id="rId85" xr:uid="{00000000-0004-0000-0000-0000B1000000}"/>
    <hyperlink ref="B87" location="Google_Sheet_Link_138985278" display="John Smithee" xr:uid="{00000000-0004-0000-0000-0000B2000000}"/>
    <hyperlink ref="K87" r:id="rId86" xr:uid="{00000000-0004-0000-0000-0000B3000000}"/>
    <hyperlink ref="B88" location="Google_Sheet_Link_1488899767" display="Caroline Fairly" xr:uid="{00000000-0004-0000-0000-0000B4000000}"/>
    <hyperlink ref="K88" r:id="rId87" xr:uid="{00000000-0004-0000-0000-0000B5000000}"/>
    <hyperlink ref="B89" location="Google_Sheet_Link_1814994556" display="Ken King" xr:uid="{00000000-0004-0000-0000-0000B6000000}"/>
    <hyperlink ref="K89" r:id="rId88" xr:uid="{00000000-0004-0000-0000-0000B7000000}"/>
    <hyperlink ref="B90" location="Google_Sheet_Link_1073447539" display="Candy Noble" xr:uid="{00000000-0004-0000-0000-0000B8000000}"/>
    <hyperlink ref="K90" r:id="rId89" xr:uid="{00000000-0004-0000-0000-0000B9000000}"/>
    <hyperlink ref="B91" location="Google_Sheet_Link_99427895" display="Ramon Romero Jr." xr:uid="{00000000-0004-0000-0000-0000BA000000}"/>
    <hyperlink ref="K91" r:id="rId90" xr:uid="{00000000-0004-0000-0000-0000BB000000}"/>
    <hyperlink ref="B92" location="Google_Sheet_Link_356837405" display="David Lowe" xr:uid="{00000000-0004-0000-0000-0000BC000000}"/>
    <hyperlink ref="K92" r:id="rId91" xr:uid="{00000000-0004-0000-0000-0000BD000000}"/>
    <hyperlink ref="B93" location="Google_Sheet_Link_1316690738" display="Salman Bhojani" xr:uid="{00000000-0004-0000-0000-0000BE000000}"/>
    <hyperlink ref="K93" r:id="rId92" xr:uid="{00000000-0004-0000-0000-0000BF000000}"/>
    <hyperlink ref="B94" location="Google_Sheet_Link_1838487841" display="Nate Schatzline" xr:uid="{00000000-0004-0000-0000-0000C0000000}"/>
    <hyperlink ref="K94" r:id="rId93" xr:uid="{00000000-0004-0000-0000-0000C1000000}"/>
    <hyperlink ref="H95" location="Google_Sheet_Link_520377041" display="Multiple" xr:uid="{00000000-0004-0000-0000-0000C2000000}"/>
    <hyperlink ref="K95" r:id="rId94" xr:uid="{00000000-0004-0000-0000-0000C3000000}"/>
    <hyperlink ref="B96" location="Google_Sheet_Link_1903093367" display="Nicole Collier" xr:uid="{00000000-0004-0000-0000-0000C4000000}"/>
    <hyperlink ref="K96" r:id="rId95" xr:uid="{00000000-0004-0000-0000-0000C5000000}"/>
    <hyperlink ref="B97" location="Google_Sheet_Link_1381479792" display="David Cook" xr:uid="{00000000-0004-0000-0000-0000C6000000}"/>
    <hyperlink ref="K97" r:id="rId96" xr:uid="{00000000-0004-0000-0000-0000C7000000}"/>
    <hyperlink ref="B98" location="Google_Sheet_Link_295179761" display="John McQueeney" xr:uid="{00000000-0004-0000-0000-0000C8000000}"/>
    <hyperlink ref="K98" r:id="rId97" xr:uid="{00000000-0004-0000-0000-0000C9000000}"/>
    <hyperlink ref="H99" location="Google_Sheet_Link_1596162682" display="Multiple" xr:uid="{00000000-0004-0000-0000-0000CA000000}"/>
    <hyperlink ref="K99" r:id="rId98" xr:uid="{00000000-0004-0000-0000-0000CB000000}"/>
    <hyperlink ref="B100" location="Google_Sheet_Link_539530075" display="Charlie Geren" xr:uid="{00000000-0004-0000-0000-0000CC000000}"/>
    <hyperlink ref="K100" r:id="rId99" xr:uid="{00000000-0004-0000-0000-0000CD000000}"/>
    <hyperlink ref="B101" location="Google_Sheet_Link_48024153" display="Venton Jones" xr:uid="{00000000-0004-0000-0000-0000CE000000}"/>
    <hyperlink ref="K101" r:id="rId100" xr:uid="{00000000-0004-0000-0000-0000CF000000}"/>
    <hyperlink ref="B102" location="Google_Sheet_Link_833063358" display="Chris Turner" xr:uid="{00000000-0004-0000-0000-0000D0000000}"/>
    <hyperlink ref="K102" r:id="rId101" xr:uid="{00000000-0004-0000-0000-0000D1000000}"/>
    <hyperlink ref="B103" location="Google_Sheet_Link_2008658194" display="Ana-María Rodríguez Ramos" xr:uid="{00000000-0004-0000-0000-0000D2000000}"/>
    <hyperlink ref="K103" r:id="rId102" xr:uid="{00000000-0004-0000-0000-0000D3000000}"/>
    <hyperlink ref="B104" location="Google_Sheet_Link_495306054" display="Rafael Anchía" xr:uid="{00000000-0004-0000-0000-0000D4000000}"/>
    <hyperlink ref="K104" r:id="rId103" xr:uid="{00000000-0004-0000-0000-0000D5000000}"/>
    <hyperlink ref="B105" location="Google_Sheet_Link_2093699247" display="Jessica González" xr:uid="{00000000-0004-0000-0000-0000D6000000}"/>
    <hyperlink ref="K105" r:id="rId104" xr:uid="{00000000-0004-0000-0000-0000D7000000}"/>
    <hyperlink ref="B106" location="Google_Sheet_Link_1602632344" display="Terry Meza" xr:uid="{00000000-0004-0000-0000-0000D8000000}"/>
    <hyperlink ref="K106" r:id="rId105" xr:uid="{00000000-0004-0000-0000-0000D9000000}"/>
    <hyperlink ref="B107" location="Google_Sheet_Link_1026655605" display="Jared Patterson" xr:uid="{00000000-0004-0000-0000-0000DA000000}"/>
    <hyperlink ref="H107" location="Google_Sheet_Link_616514303" display="Larry Brock" xr:uid="{00000000-0004-0000-0000-0000DB000000}"/>
    <hyperlink ref="K107" r:id="rId106" xr:uid="{00000000-0004-0000-0000-0000DC000000}"/>
    <hyperlink ref="B108" location="Google_Sheet_Link_888268387" display="Linda Garcia" xr:uid="{00000000-0004-0000-0000-0000DD000000}"/>
    <hyperlink ref="K108" r:id="rId107" xr:uid="{00000000-0004-0000-0000-0000DE000000}"/>
    <hyperlink ref="B109" location="Google_Sheet_Link_327824108" display="Morgan Meyer" xr:uid="{00000000-0004-0000-0000-0000DF000000}"/>
    <hyperlink ref="K109" r:id="rId108" xr:uid="{00000000-0004-0000-0000-0000E1000000}"/>
    <hyperlink ref="B110" location="Google_Sheet_Link_1461301620" display="Aicha Davis" xr:uid="{00000000-0004-0000-0000-0000E2000000}"/>
    <hyperlink ref="K110" r:id="rId109" xr:uid="{00000000-0004-0000-0000-0000E3000000}"/>
    <hyperlink ref="B111" location="Google_Sheet_Link_583945266" display="Toni Rose" xr:uid="{00000000-0004-0000-0000-0000E4000000}"/>
    <hyperlink ref="K111" r:id="rId110" xr:uid="{00000000-0004-0000-0000-0000E5000000}"/>
    <hyperlink ref="B112" location="Google_Sheet_Link_353035304" display="Yvonne Davis" xr:uid="{00000000-0004-0000-0000-0000E6000000}"/>
    <hyperlink ref="K112" r:id="rId111" xr:uid="{00000000-0004-0000-0000-0000E7000000}"/>
    <hyperlink ref="B113" location="Google_Sheet_Link_548172542" display="Angie Chen Button" xr:uid="{00000000-0004-0000-0000-0000E8000000}"/>
    <hyperlink ref="K113" r:id="rId112" xr:uid="{00000000-0004-0000-0000-0000E9000000}"/>
    <hyperlink ref="B114" location="Google_Sheet_Link_767050465" display="Rhetta Andrews Bowers" xr:uid="{00000000-0004-0000-0000-0000EA000000}"/>
    <hyperlink ref="K114" r:id="rId113" xr:uid="{00000000-0004-0000-0000-0000EB000000}"/>
    <hyperlink ref="B115" location="Google_Sheet_Link_170824133" display="John Bryant" xr:uid="{00000000-0004-0000-0000-0000EC000000}"/>
    <hyperlink ref="K115" r:id="rId114" xr:uid="{00000000-0004-0000-0000-0000ED000000}"/>
    <hyperlink ref="B116" location="Google_Sheet_Link_2091449987" display="Cassandra Garcia Hernandez" xr:uid="{00000000-0004-0000-0000-0000EE000000}"/>
    <hyperlink ref="K116" r:id="rId115" xr:uid="{00000000-0004-0000-0000-0000EF000000}"/>
    <hyperlink ref="B117" location="Google_Sheet_Link_397144558" display="Trey Martinez Fischer" xr:uid="{00000000-0004-0000-0000-0000F0000000}"/>
    <hyperlink ref="K117" r:id="rId116" xr:uid="{00000000-0004-0000-0000-0000F1000000}"/>
    <hyperlink ref="B118" location="Google_Sheet_Link_635424702" display="Philip Cortez" xr:uid="{00000000-0004-0000-0000-0000F2000000}"/>
    <hyperlink ref="K118" r:id="rId117" xr:uid="{00000000-0004-0000-0000-0000F3000000}"/>
    <hyperlink ref="I119" location="Google_Sheet_Link_713215475" display="Kristian Carranza" xr:uid="{00000000-0004-0000-0000-0000F5000000}"/>
    <hyperlink ref="K119" r:id="rId118" xr:uid="{00000000-0004-0000-0000-0000F6000000}"/>
    <hyperlink ref="B120" location="Google_Sheet_Link_2086629274" display="Elizabeth “Liz” Campos" xr:uid="{00000000-0004-0000-0000-0000F7000000}"/>
    <hyperlink ref="K120" r:id="rId119" xr:uid="{00000000-0004-0000-0000-0000F8000000}"/>
    <hyperlink ref="B121" location="Google_Sheet_Link_2101324974" display="Barbara Gervin-Hawkins" xr:uid="{00000000-0004-0000-0000-0000F9000000}"/>
    <hyperlink ref="K121" r:id="rId120" xr:uid="{00000000-0004-0000-0000-0000FA000000}"/>
    <hyperlink ref="B122" location="Google_Sheet_Link_546409987" display="Marc LaHood" xr:uid="{00000000-0004-0000-0000-0000FB000000}"/>
    <hyperlink ref="I122" location="Google_Sheet_Link_576106397" display="Reed Williams" xr:uid="{00000000-0004-0000-0000-0000FC000000}"/>
    <hyperlink ref="K122" r:id="rId121" xr:uid="{00000000-0004-0000-0000-0000FD000000}"/>
    <hyperlink ref="B123" location="Google_Sheet_Link_123251836" display="Mark Dorazio" xr:uid="{00000000-0004-0000-0000-0000FE000000}"/>
    <hyperlink ref="K123" r:id="rId122" xr:uid="{00000000-0004-0000-0000-0000FF000000}"/>
    <hyperlink ref="B124" location="Google_Sheet_Link_1161842240" display="Diego Bernal" xr:uid="{00000000-0004-0000-0000-000000010000}"/>
    <hyperlink ref="K124" r:id="rId123" xr:uid="{00000000-0004-0000-0000-000001010000}"/>
    <hyperlink ref="B125" location="Google_Sheet_Link_1952368846" display="Josey Garcia" xr:uid="{00000000-0004-0000-0000-000002010000}"/>
    <hyperlink ref="K125" r:id="rId124" xr:uid="{00000000-0004-0000-0000-000003010000}"/>
    <hyperlink ref="I126" location="Google_Sheet_Link_1730808431" display="Multiple" xr:uid="{00000000-0004-0000-0000-000004010000}"/>
    <hyperlink ref="K126" r:id="rId125" xr:uid="{00000000-0004-0000-0000-000005010000}"/>
    <hyperlink ref="H127" location="Google_Sheet_Link_1955823167" display="Multiple" xr:uid="{00000000-0004-0000-0000-000006010000}"/>
    <hyperlink ref="K127" r:id="rId126" xr:uid="{00000000-0004-0000-0000-000007010000}"/>
    <hyperlink ref="B128" location="Google_Sheet_Link_296405340" display="Charles Cunningham" xr:uid="{00000000-0004-0000-0000-000008010000}"/>
    <hyperlink ref="I128" location="Google_Sheet_Link_1202925725" display="Michelle Williams" xr:uid="{00000000-0004-0000-0000-000009010000}"/>
    <hyperlink ref="K128" r:id="rId127" xr:uid="{00000000-0004-0000-0000-00000A010000}"/>
    <hyperlink ref="H129" location="Google_Sheet_Link_1166037829" display="Multiple" xr:uid="{00000000-0004-0000-0000-00000B010000}"/>
    <hyperlink ref="K129" r:id="rId128" xr:uid="{00000000-0004-0000-0000-00000C010000}"/>
    <hyperlink ref="H130" location="Google_Sheet_Link_2100803670" display="Multiple" xr:uid="{00000000-0004-0000-0000-00000D010000}"/>
    <hyperlink ref="K130" r:id="rId129" xr:uid="{00000000-0004-0000-0000-00000E010000}"/>
    <hyperlink ref="B131" location="Google_Sheet_Link_1334192983" display="Tom Oliverson" xr:uid="{00000000-0004-0000-0000-00000F010000}"/>
    <hyperlink ref="H131" location="Google_Sheet_Link_340379655" display="Tanner Mizell" xr:uid="{00000000-0004-0000-0000-000010010000}"/>
    <hyperlink ref="K131" r:id="rId130" xr:uid="{00000000-0004-0000-0000-000011010000}"/>
    <hyperlink ref="K132" r:id="rId131" xr:uid="{00000000-0004-0000-0000-000012010000}"/>
    <hyperlink ref="B133" location="Google_Sheet_Link_2067091986" display="Mike Schofield" xr:uid="{00000000-0004-0000-0000-000013010000}"/>
    <hyperlink ref="I133" location="Google_Sheet_Link_647123283" display="Sara McGee" xr:uid="{00000000-0004-0000-0000-000014010000}"/>
    <hyperlink ref="K133" r:id="rId132" xr:uid="{00000000-0004-0000-0000-000015010000}"/>
    <hyperlink ref="B134" location="Google_Sheet_Link_1145352325" display="Mano DeAyala" xr:uid="{00000000-0004-0000-0000-000016010000}"/>
    <hyperlink ref="K134" r:id="rId133" xr:uid="{00000000-0004-0000-0000-000017010000}"/>
    <hyperlink ref="B135" location="Google_Sheet_Link_353699040" display="Ann Johnson" xr:uid="{00000000-0004-0000-0000-000018010000}"/>
    <hyperlink ref="K135" r:id="rId134" xr:uid="{00000000-0004-0000-0000-000019010000}"/>
    <hyperlink ref="K136" r:id="rId135" xr:uid="{00000000-0004-0000-0000-00001A010000}"/>
    <hyperlink ref="B137" location="Google_Sheet_Link_964032256" display="John Bucy III" xr:uid="{00000000-0004-0000-0000-00001B010000}"/>
    <hyperlink ref="K137" r:id="rId136" xr:uid="{00000000-0004-0000-0000-00001C010000}"/>
    <hyperlink ref="B138" location="Google_Sheet_Link_1870648910" display="Gene Wu" xr:uid="{00000000-0004-0000-0000-00001D010000}"/>
    <hyperlink ref="K138" r:id="rId137" xr:uid="{00000000-0004-0000-0000-00001E010000}"/>
    <hyperlink ref="B139" location="Google_Sheet_Link_760022121" display="Lacey Hull" xr:uid="{00000000-0004-0000-0000-00001F010000}"/>
    <hyperlink ref="I139" location="Google_Sheet_Link_1913150027" display="Tyler Smith" xr:uid="{00000000-0004-0000-0000-000020010000}"/>
    <hyperlink ref="K139" r:id="rId138" xr:uid="{00000000-0004-0000-0000-000021010000}"/>
    <hyperlink ref="B140" location="Google_Sheet_Link_1360307751" display="Charlene Ward Johnson" xr:uid="{00000000-0004-0000-0000-000022010000}"/>
    <hyperlink ref="K140" r:id="rId139" xr:uid="{00000000-0004-0000-0000-000023010000}"/>
    <hyperlink ref="B141" location="Google_Sheet_Link_101577475" display="Armando Walle" xr:uid="{00000000-0004-0000-0000-000024010000}"/>
    <hyperlink ref="K141" r:id="rId140" xr:uid="{00000000-0004-0000-0000-000025010000}"/>
    <hyperlink ref="B142" location="Google_Sheet_Link_846167670" display="Senfronia Thompson" xr:uid="{00000000-0004-0000-0000-000026010000}"/>
    <hyperlink ref="K142" r:id="rId141" xr:uid="{00000000-0004-0000-0000-000027010000}"/>
    <hyperlink ref="B143" location="Google_Sheet_Link_748390970" display="Harold Dutton Jr." xr:uid="{00000000-0004-0000-0000-000028010000}"/>
    <hyperlink ref="I143" location="Google_Sheet_Link_764459343" display="Multiple" xr:uid="{00000000-0004-0000-0000-000029010000}"/>
    <hyperlink ref="K143" r:id="rId142" xr:uid="{00000000-0004-0000-0000-00002A010000}"/>
    <hyperlink ref="B144" location="Google_Sheet_Link_394157856" display="Ana Hernandez" xr:uid="{00000000-0004-0000-0000-00002B010000}"/>
    <hyperlink ref="K144" r:id="rId143" xr:uid="{00000000-0004-0000-0000-00002C010000}"/>
    <hyperlink ref="B145" location="Google_Sheet_Link_718678175" display="Mary Ann Perez" xr:uid="{00000000-0004-0000-0000-00002D010000}"/>
    <hyperlink ref="K145" r:id="rId144" xr:uid="{00000000-0004-0000-0000-00002E010000}"/>
    <hyperlink ref="B146" location="Google_Sheet_Link_1906965354" display="Christina Morales" xr:uid="{00000000-0004-0000-0000-00002F010000}"/>
    <hyperlink ref="K146" r:id="rId145" xr:uid="{00000000-0004-0000-0000-000030010000}"/>
    <hyperlink ref="B147" location="Google_Sheet_Link_121598546" display="Lauren Ashley Simmons" xr:uid="{00000000-0004-0000-0000-000031010000}"/>
    <hyperlink ref="K147" r:id="rId146" xr:uid="{00000000-0004-0000-0000-000032010000}"/>
    <hyperlink ref="B148" location="Google_Sheet_Link_780757437" display="Jolanda Jones" xr:uid="{00000000-0004-0000-0000-000033010000}"/>
    <hyperlink ref="K148" r:id="rId147" xr:uid="{00000000-0004-0000-0000-000034010000}"/>
    <hyperlink ref="B149" location="Google_Sheet_Link_907696942" display="Penny Morales Shaw" xr:uid="{00000000-0004-0000-0000-000035010000}"/>
    <hyperlink ref="K149" r:id="rId148" xr:uid="{00000000-0004-0000-0000-000036010000}"/>
    <hyperlink ref="B150" location="Google_Sheet_Link_127265498" display="Hubert Vo" xr:uid="{00000000-0004-0000-0000-000037010000}"/>
    <hyperlink ref="K150" r:id="rId149" xr:uid="{00000000-0004-0000-0000-000038010000}"/>
    <hyperlink ref="B151" location="Google_Sheet_Link_652187814" display="Valoree Swanson" xr:uid="{00000000-0004-0000-0000-000039010000}"/>
    <hyperlink ref="K151" r:id="rId150" xr:uid="{00000000-0004-0000-0000-00003A010000}"/>
    <hyperlink ref="H4" location="Kristen_Plaisance" display="Kristen Plaisance" xr:uid="{F476E0CB-4DF8-4BB0-A510-FF0A6AB5A00F}"/>
    <hyperlink ref="H42" location="Sergio_J._Sanchez" display="Sergio J. Sanchez" xr:uid="{A4FBEE3B-C350-4A70-A29B-9EBA756E177E}"/>
    <hyperlink ref="I42" location="Eric_Holguín" display="Eric Holguín" xr:uid="{9F9D6279-63E7-4FC1-BD6B-ACB5B9DFC1EE}"/>
    <hyperlink ref="B7" location="Daniel_Alders" display="Daniel Alders" xr:uid="{8D71D09A-1D26-4905-81EA-8D82C564E33F}"/>
    <hyperlink ref="H68" location="_TX67" display="Multiple" xr:uid="{CCF01015-AE76-4672-ADAC-273BBD7A9459}"/>
    <hyperlink ref="H62" location="Frederick_Frazier" display="Frederick Frazier" xr:uid="{11C25529-C773-469A-8F81-BD6B5B5A306B}"/>
    <hyperlink ref="H87" location="Jamie_Haynes" display="Jamie Haynes" xr:uid="{EB2D1866-7E7A-4A90-A0AE-B690DCFC726D}"/>
    <hyperlink ref="I2" location="Sean_Huffman" display="Sean Huffman" xr:uid="{E5F73AB5-9487-40C3-9565-46F7FE7CA353}"/>
    <hyperlink ref="I4" location="Keith_Coleman" display="Keith Coleman" xr:uid="{8C2DDBDE-F8F2-41BA-851F-36257ACE1189}"/>
    <hyperlink ref="H6" location="Dewey_Collier" display="Dewey Collier" xr:uid="{8197614F-05DF-4D43-97C7-A618DF61DF4D}"/>
    <hyperlink ref="H8" location="Melissa_Beckett" display="Melissa Beckett" xr:uid="{D74CF9BA-A9FE-4694-9BF1-086F746FA8DB}"/>
    <hyperlink ref="I8" location="Fantasha_Allen" display="Fantasha Allen" xr:uid="{AF91CAE9-6D92-4AAC-9486-D44046D3FF6B}"/>
    <hyperlink ref="H9" location="Dan_Hunt" display="Dan Hunt" xr:uid="{1BEBB4A6-9525-4C4E-B37C-8FA5A8DA3BE1}"/>
    <hyperlink ref="I9" location="Jeff_Chavez" display="Jeff Chavez" xr:uid="{5A19768B-6DCD-4594-AD22-39F18FE09D5E}"/>
    <hyperlink ref="H10" location="_TX09R" display="Multiple" xr:uid="{3563992D-0855-4F30-B996-369235467040}"/>
    <hyperlink ref="I27" location="_TX26D" display="Multiple" xr:uid="{4AFFD8A6-CAC6-478B-8844-BB1CE5E1503A}"/>
    <hyperlink ref="H41" location="_TX40R" display="Multiple" xr:uid="{3B1856DC-C819-4EF2-9EA1-7522DC6766E9}"/>
    <hyperlink ref="I50" location="_TX49D" display="Multiple" xr:uid="{E5DF2E96-0711-485B-AAAB-11F5BE217B40}"/>
    <hyperlink ref="H11" location="Matt_Authier" display="Matt Authier" xr:uid="{E009D7AD-4CCF-4B5C-A6ED-8AB2713D8BA8}"/>
    <hyperlink ref="I12" location="Roxanne_Lathan" display="Roxanne Lathan" xr:uid="{0A9222DC-4825-4CDB-BE94-E92ADC1B44F6}"/>
    <hyperlink ref="I16" location="Moniqua_Scott" display="Moniqua Scott" xr:uid="{C230E757-AB0A-4479-9ECF-E9B2A171B0AD}"/>
    <hyperlink ref="I19" location="Alan_Mallard" display="Alan Mallard" xr:uid="{5DB6ACE6-7E8F-4791-8918-7CE2054A2BD4}"/>
    <hyperlink ref="I22" location="Jacqueline_Hernandez" display="Jacqueline Hernandez" xr:uid="{E9E04846-C629-4D58-A6B7-0E2E200475B2}"/>
    <hyperlink ref="H24" location="Sean_Foley" display="Sean Foley" xr:uid="{1FE40B3C-F448-4BCE-9FBB-8515C9BBA06C}"/>
    <hyperlink ref="I31" location="Crystal_Sedillo" display="Crystal Sedillo" xr:uid="{04F04575-385B-45FC-A8E5-7695E952085C}"/>
    <hyperlink ref="I32" location="Jennifer__JJ__Dominguez" display="Jennifer &quot;JJ&quot; Dominguez" xr:uid="{5937D21E-4364-4C3F-BCFD-7871EFAAF517}"/>
    <hyperlink ref="H34" location="Kason_Huddleston" display="Kason Huddleston" xr:uid="{56514089-5420-4E16-BBBB-C847D462B5A1}"/>
    <hyperlink ref="H35" location="Stephanie_Guerrero_Saenz" display="Stephanie Guerrero Saenz" xr:uid="{FD798627-5B20-4CC7-BBD3-77F4BE92901F}"/>
    <hyperlink ref="H38" location="Kristin_Luckey" display="Kristin Luckey" xr:uid="{29FCB7A7-8D42-4EFA-9362-DAC0B85F79FD}"/>
    <hyperlink ref="I38" location="Oziel__Ozzie__Ochoa_Jr." display="Oziel &quot;Ozzie&quot; Ochoa Jr." xr:uid="{BFCE278C-13A5-4E1E-A4EA-69C4865189E4}"/>
    <hyperlink ref="I43" location="Dr._Liza_Pena" display="Dr. Liza Pena" xr:uid="{A06A5644-CBE5-4F93-A1F9-91A98614F7E2}"/>
    <hyperlink ref="H64" location="Denise_Wooten" display="Denise Wooten" xr:uid="{D7EE19C9-4ECA-49EA-B5D0-A3C4937A3C7E}"/>
    <hyperlink ref="H65" location="Lisa_McEntire" display="Lisa McEntire" xr:uid="{0F321E66-FC8C-4D6C-A18D-0D4F153C4D30}"/>
    <hyperlink ref="I66" location="Sandeep_Srivastava" display="Sandeep Srivastava" xr:uid="{0C7535AF-6DC5-499E-B17E-32401BA272FA}"/>
    <hyperlink ref="I79" location="Alexander_Pacheco_Luquis" display="Alexander Pacheco-Luquis" xr:uid="{B3E0688A-4592-4F5D-A8DE-7C6E1FAC19A7}"/>
    <hyperlink ref="H92" location="Kyle_Morris" display="Kyle Morris" xr:uid="{3B5D79FA-43E7-4F89-8467-8909B82A2E25}"/>
    <hyperlink ref="H94" location="Steve_Sprowls" display="Steve Sprowls" xr:uid="{4630EC70-4F75-44A4-A93B-0705E44B0A2E}"/>
    <hyperlink ref="I95" location="Katie_Duzan" display="Katie Duzan" xr:uid="{3715F676-7C56-4C9B-AA28-1A26DFA8461C}"/>
    <hyperlink ref="H96" location="Kenneth_Bowens" display="Kenneth Bowens" xr:uid="{BE01D276-37BC-49A4-A399-96ACD4A78CEC}"/>
    <hyperlink ref="H97" location="Ellen_Fleischmann" display="Ellen Fleischmann" xr:uid="{B8D35CAF-84E6-4867-9DF1-3CB723D4B657}"/>
    <hyperlink ref="H109" location="_HD108R" display="Multiple" xr:uid="{E9241611-7916-4573-9930-226E23F99D5B}"/>
    <hyperlink ref="I113" location="_HD112D" display="Multiple" xr:uid="{888EBD64-E171-4983-928C-6093E9964286}"/>
    <hyperlink ref="H119" location="_HD118R" display="Multiple" xr:uid="{3BEF57B7-2D79-4FCB-9723-A024A44F1D8B}"/>
    <hyperlink ref="I130" location="_HD129D" display="Multiple" xr:uid="{ABC2831C-FBD5-467F-9D5F-4D51E4CD9C6F}"/>
    <hyperlink ref="I109" location="Allison_Mitchell" display="Allison Mitchell" xr:uid="{C4F1319C-F56C-47AD-B193-0571DC96B06E}"/>
    <hyperlink ref="I114" location="Uduak_Nkanga" display="Uduak Nkanga" xr:uid="{15606295-0229-4FB8-97F9-E4B8D7E40088}"/>
    <hyperlink ref="H115" location="Timothy_McDonough" display="Timothy McDonough" xr:uid="{E9A16CBC-ACC4-444D-B580-BEE2EA6A3583}"/>
    <hyperlink ref="H120" location="Melva_Rivera_Perez" display="Melva Rivera Perez" xr:uid="{BA18CBE4-5E75-43EA-A499-F0DDC69A0232}"/>
    <hyperlink ref="I120" location="Ryan_Ayala" display="Ryan Ayala" xr:uid="{BBB5E0AD-48C6-402B-8979-815ABB4AF7BA}"/>
    <hyperlink ref="I121" location="Bently_Paiz" display="Bently Paiz" xr:uid="{E19C5434-6452-43F4-BF9A-810589F4AE17}"/>
    <hyperlink ref="H122" location="David_McArthur" display="David McArthur" xr:uid="{244720E6-9136-4145-BF56-8E17BD130159}"/>
    <hyperlink ref="J125" location="LaKeisha__LD__Howard" display="LaKeisha &quot;LD&quot; Howard" xr:uid="{2EF6FF79-1EDD-4399-A318-BDA37CB34139}"/>
    <hyperlink ref="H126" location="Charles_Mercer" display="Charles Mercer" xr:uid="{61E90E55-6ABA-4EC4-A618-A30E43FB34E0}"/>
    <hyperlink ref="I134" location="Josh_Wallenstein" display="Josh Wallenstein" xr:uid="{DE867EB8-4BFF-4EF1-9E9D-EAF3DE4091DE}"/>
    <hyperlink ref="H136" location="Liz_Ramos" display="Liz Ramos" xr:uid="{30804831-82C1-45DB-872D-C73C03F46892}"/>
    <hyperlink ref="H145" location="David_Flores" display="David Flores" xr:uid="{94E09225-4DDF-4030-9AB3-3306775CC079}"/>
    <hyperlink ref="H146" location="Mario_Ortiz" display="Mario Ortiz" xr:uid="{EACDE11F-8B6A-4015-A931-F490774A00C2}"/>
    <hyperlink ref="H149" location="Amanda_LaBrie" display="Amanda LaBrie" xr:uid="{5709072D-0126-447A-8B8D-8B36597F83C2}"/>
    <hyperlink ref="H150" location="Dave_Bennett" display="Dave Bennett" xr:uid="{4600DD46-13BE-438B-B7FE-F685CD0B34F5}"/>
  </hyperlinks>
  <pageMargins left="0.75000000000000011" right="0.75000000000000011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92"/>
  <sheetViews>
    <sheetView tabSelected="1" workbookViewId="0"/>
  </sheetViews>
  <sheetFormatPr defaultColWidth="12.7109375" defaultRowHeight="15" x14ac:dyDescent="0.25"/>
  <cols>
    <col min="1" max="1" width="7.28515625" customWidth="1"/>
    <col min="2" max="2" width="26.28515625" customWidth="1"/>
    <col min="3" max="3" width="5.7109375" customWidth="1"/>
    <col min="4" max="4" width="27.28515625" customWidth="1"/>
    <col min="5" max="5" width="18" customWidth="1"/>
    <col min="6" max="6" width="10.5703125" bestFit="1" customWidth="1"/>
    <col min="7" max="7" width="21.7109375" customWidth="1"/>
    <col min="8" max="8" width="40.140625" customWidth="1"/>
    <col min="9" max="9" width="71.85546875" customWidth="1"/>
    <col min="10" max="10" width="38.85546875" customWidth="1"/>
    <col min="11" max="26" width="8.7109375" customWidth="1"/>
  </cols>
  <sheetData>
    <row r="1" spans="1:26" x14ac:dyDescent="0.25">
      <c r="A1" s="18" t="s">
        <v>451</v>
      </c>
      <c r="B1" s="19" t="s">
        <v>452</v>
      </c>
      <c r="C1" s="19" t="s">
        <v>2</v>
      </c>
      <c r="D1" s="19" t="s">
        <v>453</v>
      </c>
      <c r="E1" s="18" t="s">
        <v>454</v>
      </c>
      <c r="F1" s="18" t="s">
        <v>455</v>
      </c>
      <c r="G1" s="18" t="s">
        <v>456</v>
      </c>
      <c r="H1" s="19" t="s">
        <v>457</v>
      </c>
      <c r="I1" s="19" t="s">
        <v>458</v>
      </c>
      <c r="J1" s="19" t="s">
        <v>459</v>
      </c>
    </row>
    <row r="2" spans="1:26" x14ac:dyDescent="0.25">
      <c r="A2" s="4">
        <v>1</v>
      </c>
      <c r="B2" s="11" t="s">
        <v>10</v>
      </c>
      <c r="C2" s="16" t="s">
        <v>11</v>
      </c>
      <c r="D2" s="11" t="s">
        <v>460</v>
      </c>
      <c r="E2" s="20" t="s">
        <v>461</v>
      </c>
      <c r="F2" s="20" t="s">
        <v>455</v>
      </c>
      <c r="G2" s="20" t="s">
        <v>462</v>
      </c>
      <c r="H2" s="16" t="s">
        <v>463</v>
      </c>
      <c r="I2" s="21" t="s">
        <v>464</v>
      </c>
      <c r="J2" s="11" t="s">
        <v>465</v>
      </c>
    </row>
    <row r="3" spans="1:26" ht="60" x14ac:dyDescent="0.25">
      <c r="A3" s="4">
        <v>1</v>
      </c>
      <c r="B3" s="7" t="s">
        <v>14</v>
      </c>
      <c r="C3" s="4" t="s">
        <v>11</v>
      </c>
      <c r="D3" s="7" t="s">
        <v>466</v>
      </c>
      <c r="E3" s="20" t="str">
        <f>HYPERLINK("https://www.chrisspencer.com/","Spencer")</f>
        <v>Spencer</v>
      </c>
      <c r="F3" s="20" t="str">
        <f>HYPERLINK("https://www.facebook.com/spencerfortexas/","Facebook")</f>
        <v>Facebook</v>
      </c>
      <c r="G3" s="13"/>
      <c r="H3" s="4"/>
      <c r="I3" s="22" t="s">
        <v>467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26">
        <v>1</v>
      </c>
      <c r="B4" t="s">
        <v>1108</v>
      </c>
      <c r="C4" s="26" t="s">
        <v>87</v>
      </c>
      <c r="D4" t="s">
        <v>466</v>
      </c>
      <c r="E4" t="str">
        <f>HYPERLINK("https://huffmanforhd1.com/","Huffman")</f>
        <v>Huffman</v>
      </c>
      <c r="F4" t="str">
        <f>HYPERLINK("https://www.facebook.com/p/Huffman-for-HD1-61574221276104/","Facebook")</f>
        <v>Facebook</v>
      </c>
      <c r="H4" t="s">
        <v>1107</v>
      </c>
      <c r="I4" t="s">
        <v>1106</v>
      </c>
    </row>
    <row r="5" spans="1:26" x14ac:dyDescent="0.25">
      <c r="A5" s="4">
        <v>2</v>
      </c>
      <c r="B5" s="11" t="s">
        <v>17</v>
      </c>
      <c r="C5" s="16" t="s">
        <v>11</v>
      </c>
      <c r="D5" s="11" t="s">
        <v>460</v>
      </c>
      <c r="E5" s="20" t="s">
        <v>468</v>
      </c>
      <c r="F5" s="20" t="s">
        <v>455</v>
      </c>
      <c r="G5" s="20" t="s">
        <v>469</v>
      </c>
      <c r="H5" s="16" t="s">
        <v>470</v>
      </c>
      <c r="I5" s="21" t="s">
        <v>471</v>
      </c>
    </row>
    <row r="6" spans="1:26" x14ac:dyDescent="0.25">
      <c r="A6" s="4">
        <v>3</v>
      </c>
      <c r="B6" s="11" t="s">
        <v>21</v>
      </c>
      <c r="C6" s="16" t="s">
        <v>11</v>
      </c>
      <c r="D6" s="11" t="s">
        <v>460</v>
      </c>
      <c r="E6" s="20" t="s">
        <v>472</v>
      </c>
      <c r="F6" s="20" t="s">
        <v>455</v>
      </c>
      <c r="G6" s="20" t="s">
        <v>473</v>
      </c>
      <c r="H6" s="16" t="s">
        <v>474</v>
      </c>
      <c r="I6" s="21" t="s">
        <v>475</v>
      </c>
    </row>
    <row r="7" spans="1:26" x14ac:dyDescent="0.25">
      <c r="A7" s="26">
        <v>3</v>
      </c>
      <c r="B7" t="s">
        <v>1087</v>
      </c>
      <c r="C7" s="26" t="s">
        <v>11</v>
      </c>
      <c r="D7" t="s">
        <v>466</v>
      </c>
      <c r="E7" s="25" t="str">
        <f>HYPERLINK("https://www.forlibertykristenplaisance.com","Plaisance")</f>
        <v>Plaisance</v>
      </c>
      <c r="K7" t="s">
        <v>1086</v>
      </c>
    </row>
    <row r="8" spans="1:26" x14ac:dyDescent="0.25">
      <c r="A8" s="26">
        <v>3</v>
      </c>
      <c r="B8" t="s">
        <v>1110</v>
      </c>
      <c r="C8" s="26" t="s">
        <v>87</v>
      </c>
      <c r="D8" t="s">
        <v>466</v>
      </c>
      <c r="E8" t="str">
        <f>HYPERLINK("https://www.colemanfortexas.com/","Coleman")</f>
        <v>Coleman</v>
      </c>
      <c r="F8" t="str">
        <f>HYPERLINK("https://www.facebook.com/colemanfortexas/","Facebook")</f>
        <v>Facebook</v>
      </c>
      <c r="H8" t="s">
        <v>1107</v>
      </c>
      <c r="I8" t="s">
        <v>1109</v>
      </c>
    </row>
    <row r="9" spans="1:26" x14ac:dyDescent="0.25">
      <c r="A9" s="4">
        <v>4</v>
      </c>
      <c r="B9" s="11" t="s">
        <v>24</v>
      </c>
      <c r="C9" s="16" t="s">
        <v>11</v>
      </c>
      <c r="D9" s="11" t="s">
        <v>460</v>
      </c>
      <c r="E9" s="20" t="s">
        <v>476</v>
      </c>
      <c r="F9" s="20" t="s">
        <v>455</v>
      </c>
      <c r="G9" s="13"/>
      <c r="H9" s="16" t="s">
        <v>477</v>
      </c>
      <c r="I9" s="21" t="s">
        <v>478</v>
      </c>
    </row>
    <row r="10" spans="1:26" x14ac:dyDescent="0.25">
      <c r="A10" s="4">
        <v>5</v>
      </c>
      <c r="B10" s="11" t="s">
        <v>27</v>
      </c>
      <c r="C10" s="16" t="s">
        <v>11</v>
      </c>
      <c r="D10" s="11" t="s">
        <v>460</v>
      </c>
      <c r="E10" s="20" t="s">
        <v>479</v>
      </c>
      <c r="F10" s="20" t="s">
        <v>455</v>
      </c>
      <c r="G10" s="20" t="s">
        <v>480</v>
      </c>
      <c r="H10" s="16" t="s">
        <v>481</v>
      </c>
      <c r="I10" s="21" t="s">
        <v>482</v>
      </c>
    </row>
    <row r="11" spans="1:26" x14ac:dyDescent="0.25">
      <c r="A11" s="26">
        <v>5</v>
      </c>
      <c r="B11" t="s">
        <v>1113</v>
      </c>
      <c r="C11" s="26" t="s">
        <v>11</v>
      </c>
      <c r="D11" t="s">
        <v>466</v>
      </c>
      <c r="E11" t="str">
        <f>HYPERLINK("https://www.collier4texas.com/","Collier")</f>
        <v>Collier</v>
      </c>
      <c r="F11" t="str">
        <f>HYPERLINK("https://www.facebook.com/Collier4Texas/","Facebook")</f>
        <v>Facebook</v>
      </c>
      <c r="G11" t="str">
        <f>HYPERLINK("https://twitter.com/Collier4Texas","@Collier4Texas")</f>
        <v>@Collier4Texas</v>
      </c>
      <c r="H11" t="s">
        <v>1112</v>
      </c>
      <c r="I11" t="s">
        <v>1111</v>
      </c>
    </row>
    <row r="12" spans="1:26" ht="45" x14ac:dyDescent="0.25">
      <c r="A12" s="4">
        <v>6</v>
      </c>
      <c r="B12" s="13" t="s">
        <v>30</v>
      </c>
      <c r="C12" s="4" t="s">
        <v>11</v>
      </c>
      <c r="D12" s="13" t="s">
        <v>460</v>
      </c>
      <c r="E12" s="23" t="str">
        <f>HYPERLINK("https://danielalders.com","Alders")</f>
        <v>Alders</v>
      </c>
      <c r="F12" s="23" t="str">
        <f>HYPERLINK("https://facebook.com/DanielAldersTX","Facebook")</f>
        <v>Facebook</v>
      </c>
      <c r="G12" s="23" t="str">
        <f>HYPERLINK("https://twitter.com/DanielAldersTX","@DanielAldersTX")</f>
        <v>@DanielAldersTX</v>
      </c>
      <c r="H12" s="13" t="s">
        <v>483</v>
      </c>
      <c r="I12" s="22" t="s">
        <v>484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4">
        <v>7</v>
      </c>
      <c r="B13" s="11" t="s">
        <v>33</v>
      </c>
      <c r="C13" s="16" t="s">
        <v>11</v>
      </c>
      <c r="D13" s="11" t="s">
        <v>460</v>
      </c>
      <c r="E13" s="13" t="s">
        <v>485</v>
      </c>
      <c r="F13" s="20" t="s">
        <v>455</v>
      </c>
      <c r="G13" s="20" t="s">
        <v>486</v>
      </c>
      <c r="H13" s="16" t="s">
        <v>487</v>
      </c>
      <c r="I13" s="21" t="s">
        <v>488</v>
      </c>
      <c r="J13" s="11" t="s">
        <v>465</v>
      </c>
    </row>
    <row r="14" spans="1:26" x14ac:dyDescent="0.25">
      <c r="A14" s="26">
        <v>7</v>
      </c>
      <c r="B14" t="s">
        <v>1117</v>
      </c>
      <c r="C14" s="26" t="s">
        <v>11</v>
      </c>
      <c r="D14" t="s">
        <v>466</v>
      </c>
      <c r="E14" t="str">
        <f>HYPERLINK("https://melissafortexas.com/","Beckett")</f>
        <v>Beckett</v>
      </c>
      <c r="F14" t="str">
        <f>HYPERLINK("https://www.facebook.com/p/Melissa-Beckett-for-Texas-61577660630575/","Facebook")</f>
        <v>Facebook</v>
      </c>
      <c r="H14" t="s">
        <v>1107</v>
      </c>
      <c r="I14" t="s">
        <v>1116</v>
      </c>
    </row>
    <row r="15" spans="1:26" x14ac:dyDescent="0.25">
      <c r="A15" s="26">
        <v>7</v>
      </c>
      <c r="B15" t="s">
        <v>1115</v>
      </c>
      <c r="C15" s="26" t="s">
        <v>87</v>
      </c>
      <c r="D15" t="s">
        <v>466</v>
      </c>
      <c r="E15" t="str">
        <f>HYPERLINK("https://sites.google.com/view/allenforthepeople/home","Allen")</f>
        <v>Allen</v>
      </c>
      <c r="F15" t="str">
        <f>HYPERLINK("https://www.facebook.com/p/Fantasha-Allen-For-Texas-61579346410167/","Facebook")</f>
        <v>Facebook</v>
      </c>
      <c r="H15" t="s">
        <v>1107</v>
      </c>
      <c r="I15" t="s">
        <v>1114</v>
      </c>
    </row>
    <row r="16" spans="1:26" x14ac:dyDescent="0.25">
      <c r="A16" s="4">
        <v>8</v>
      </c>
      <c r="B16" s="11" t="s">
        <v>36</v>
      </c>
      <c r="C16" s="16" t="s">
        <v>11</v>
      </c>
      <c r="D16" s="11" t="s">
        <v>460</v>
      </c>
      <c r="E16" s="20" t="s">
        <v>36</v>
      </c>
      <c r="F16" s="20" t="s">
        <v>455</v>
      </c>
      <c r="G16" s="20" t="s">
        <v>489</v>
      </c>
      <c r="H16" s="16" t="s">
        <v>490</v>
      </c>
      <c r="I16" s="21" t="s">
        <v>491</v>
      </c>
      <c r="J16" s="11" t="s">
        <v>465</v>
      </c>
    </row>
    <row r="17" spans="1:10" x14ac:dyDescent="0.25">
      <c r="A17" s="26">
        <v>8</v>
      </c>
      <c r="B17" t="s">
        <v>1121</v>
      </c>
      <c r="C17" s="26" t="s">
        <v>11</v>
      </c>
      <c r="D17" t="s">
        <v>466</v>
      </c>
      <c r="E17" t="str">
        <f>HYPERLINK("https://www.danielhunttx.com/","Hunt")</f>
        <v>Hunt</v>
      </c>
      <c r="I17" t="s">
        <v>1120</v>
      </c>
    </row>
    <row r="18" spans="1:10" x14ac:dyDescent="0.25">
      <c r="A18" s="26">
        <v>8</v>
      </c>
      <c r="B18" t="s">
        <v>1119</v>
      </c>
      <c r="C18" s="26" t="s">
        <v>87</v>
      </c>
      <c r="D18" t="s">
        <v>466</v>
      </c>
      <c r="E18" t="str">
        <f>HYPERLINK("https://www.chavezfortexas.org/","Chavez")</f>
        <v>Chavez</v>
      </c>
      <c r="F18" t="str">
        <f>HYPERLINK("https://www.facebook.com/107433452262783","Facebook")</f>
        <v>Facebook</v>
      </c>
      <c r="H18" t="s">
        <v>1107</v>
      </c>
      <c r="I18" t="s">
        <v>1118</v>
      </c>
    </row>
    <row r="19" spans="1:10" x14ac:dyDescent="0.25">
      <c r="A19" s="4">
        <v>9</v>
      </c>
      <c r="B19" s="11" t="s">
        <v>39</v>
      </c>
      <c r="C19" s="16" t="s">
        <v>11</v>
      </c>
      <c r="D19" s="11" t="s">
        <v>492</v>
      </c>
      <c r="E19" s="13" t="s">
        <v>493</v>
      </c>
      <c r="F19" s="13" t="s">
        <v>493</v>
      </c>
      <c r="G19" s="13" t="s">
        <v>493</v>
      </c>
      <c r="H19" s="16" t="s">
        <v>493</v>
      </c>
      <c r="I19" s="4" t="s">
        <v>493</v>
      </c>
      <c r="J19" s="11" t="s">
        <v>494</v>
      </c>
    </row>
    <row r="20" spans="1:10" x14ac:dyDescent="0.25">
      <c r="A20" s="4">
        <v>9</v>
      </c>
      <c r="B20" s="11" t="s">
        <v>42</v>
      </c>
      <c r="C20" s="16" t="s">
        <v>11</v>
      </c>
      <c r="D20" s="11" t="s">
        <v>466</v>
      </c>
      <c r="E20" s="20" t="str">
        <f>HYPERLINK("https://carsonfortexas.com/","Carson")</f>
        <v>Carson</v>
      </c>
      <c r="F20" s="20" t="str">
        <f>HYPERLINK("https://www.facebook.com/p/Carson-For-Texas-61552935754817/","Facebook")</f>
        <v>Facebook</v>
      </c>
      <c r="G20" s="20" t="str">
        <f>HYPERLINK("https://x.com/CarsonforTexas","@CarsonforTexas")</f>
        <v>@CarsonforTexas</v>
      </c>
      <c r="H20" s="16" t="s">
        <v>495</v>
      </c>
      <c r="I20" s="11" t="s">
        <v>496</v>
      </c>
    </row>
    <row r="21" spans="1:10" x14ac:dyDescent="0.25">
      <c r="A21" s="26">
        <v>9</v>
      </c>
      <c r="B21" t="s">
        <v>1126</v>
      </c>
      <c r="C21" s="26" t="s">
        <v>11</v>
      </c>
      <c r="D21" t="s">
        <v>466</v>
      </c>
      <c r="I21" t="s">
        <v>1125</v>
      </c>
      <c r="J21" t="s">
        <v>1124</v>
      </c>
    </row>
    <row r="22" spans="1:10" x14ac:dyDescent="0.25">
      <c r="A22" s="26">
        <v>9</v>
      </c>
      <c r="B22" t="s">
        <v>1123</v>
      </c>
      <c r="C22" s="26" t="s">
        <v>87</v>
      </c>
      <c r="D22" t="s">
        <v>466</v>
      </c>
      <c r="E22" t="str">
        <f>HYPERLINK("https://secure.actblue.com/donate/tatum4texas9","Tatum")</f>
        <v>Tatum</v>
      </c>
      <c r="F22" t="str">
        <f>HYPERLINK("https://www.facebook.com/61582193977016","Facebook")</f>
        <v>Facebook</v>
      </c>
      <c r="H22" t="s">
        <v>1107</v>
      </c>
      <c r="I22" t="s">
        <v>1122</v>
      </c>
    </row>
    <row r="23" spans="1:10" x14ac:dyDescent="0.25">
      <c r="A23" s="4">
        <v>10</v>
      </c>
      <c r="B23" s="11" t="s">
        <v>44</v>
      </c>
      <c r="C23" s="16" t="s">
        <v>11</v>
      </c>
      <c r="D23" s="11" t="s">
        <v>460</v>
      </c>
      <c r="E23" s="20" t="s">
        <v>497</v>
      </c>
      <c r="F23" s="20" t="s">
        <v>455</v>
      </c>
      <c r="G23" s="20" t="s">
        <v>498</v>
      </c>
      <c r="H23" s="16" t="s">
        <v>499</v>
      </c>
      <c r="I23" s="21" t="s">
        <v>500</v>
      </c>
    </row>
    <row r="24" spans="1:10" x14ac:dyDescent="0.25">
      <c r="A24" s="26">
        <v>10</v>
      </c>
      <c r="B24" t="s">
        <v>1128</v>
      </c>
      <c r="C24" s="26" t="s">
        <v>11</v>
      </c>
      <c r="D24" t="s">
        <v>466</v>
      </c>
      <c r="E24" t="str">
        <f>HYPERLINK("https://mattforhd10.com/","Authier")</f>
        <v>Authier</v>
      </c>
      <c r="F24" t="str">
        <f>HYPERLINK("https://www.facebook.com/mattforhd10","Facebook")</f>
        <v>Facebook</v>
      </c>
      <c r="G24" t="str">
        <f>HYPERLINK("https://twitter.com/m_authier","@m_authier")</f>
        <v>@m_authier</v>
      </c>
      <c r="I24" t="s">
        <v>1127</v>
      </c>
    </row>
    <row r="25" spans="1:10" x14ac:dyDescent="0.25">
      <c r="A25" s="4">
        <v>11</v>
      </c>
      <c r="B25" s="11" t="s">
        <v>47</v>
      </c>
      <c r="C25" s="16" t="s">
        <v>11</v>
      </c>
      <c r="D25" s="11" t="s">
        <v>460</v>
      </c>
      <c r="E25" s="20" t="s">
        <v>501</v>
      </c>
      <c r="F25" s="20" t="s">
        <v>455</v>
      </c>
      <c r="G25" s="20" t="s">
        <v>502</v>
      </c>
      <c r="H25" s="16" t="s">
        <v>503</v>
      </c>
      <c r="I25" s="21" t="s">
        <v>504</v>
      </c>
    </row>
    <row r="26" spans="1:10" x14ac:dyDescent="0.25">
      <c r="A26" s="26">
        <v>11</v>
      </c>
      <c r="B26" t="s">
        <v>1130</v>
      </c>
      <c r="C26" s="26" t="s">
        <v>87</v>
      </c>
      <c r="D26" t="s">
        <v>466</v>
      </c>
      <c r="E26" t="str">
        <f>HYPERLINK("https://www.roxanne4texans.com/","Lathan")</f>
        <v>Lathan</v>
      </c>
      <c r="F26" t="str">
        <f>HYPERLINK("https://www.facebook.com/people/Roxanne-for-HD-11/61581618671297/","Facebook")</f>
        <v>Facebook</v>
      </c>
      <c r="G26" t="str">
        <f>HYPERLINK("https://x.com/RoxanneforHD11","@RoxanneforHD11")</f>
        <v>@RoxanneforHD11</v>
      </c>
      <c r="I26" t="s">
        <v>1129</v>
      </c>
    </row>
    <row r="27" spans="1:10" x14ac:dyDescent="0.25">
      <c r="A27" s="4">
        <v>12</v>
      </c>
      <c r="B27" s="11" t="s">
        <v>50</v>
      </c>
      <c r="C27" s="16" t="s">
        <v>11</v>
      </c>
      <c r="D27" s="11" t="s">
        <v>460</v>
      </c>
      <c r="E27" s="20" t="s">
        <v>505</v>
      </c>
      <c r="F27" s="20" t="s">
        <v>455</v>
      </c>
      <c r="G27" s="20" t="str">
        <f>HYPERLINK("https://x.com/WhartonForTexas","@WhartonForTexas")</f>
        <v>@WhartonForTexas</v>
      </c>
      <c r="H27" s="16" t="s">
        <v>506</v>
      </c>
      <c r="I27" s="21" t="s">
        <v>507</v>
      </c>
      <c r="J27" s="11" t="s">
        <v>465</v>
      </c>
    </row>
    <row r="28" spans="1:10" x14ac:dyDescent="0.25">
      <c r="A28" s="4">
        <v>13</v>
      </c>
      <c r="B28" s="11" t="s">
        <v>53</v>
      </c>
      <c r="C28" s="16" t="s">
        <v>11</v>
      </c>
      <c r="D28" s="11" t="s">
        <v>460</v>
      </c>
      <c r="E28" s="20" t="s">
        <v>508</v>
      </c>
      <c r="F28" s="20" t="s">
        <v>455</v>
      </c>
      <c r="G28" s="20" t="s">
        <v>509</v>
      </c>
      <c r="H28" s="16" t="s">
        <v>510</v>
      </c>
      <c r="I28" s="21" t="s">
        <v>511</v>
      </c>
      <c r="J28" s="11" t="s">
        <v>465</v>
      </c>
    </row>
    <row r="29" spans="1:10" x14ac:dyDescent="0.25">
      <c r="A29" s="4">
        <v>13</v>
      </c>
      <c r="B29" s="11" t="s">
        <v>512</v>
      </c>
      <c r="C29" s="16" t="s">
        <v>11</v>
      </c>
      <c r="D29" s="11" t="s">
        <v>466</v>
      </c>
      <c r="E29" s="20" t="str">
        <f>HYPERLINK("https://katwallfortexas.com","Wall")</f>
        <v>Wall</v>
      </c>
      <c r="F29" s="20" t="str">
        <f>HYPERLINK("https://www.facebook.com/katwallfortexas","Facebook")</f>
        <v>Facebook</v>
      </c>
      <c r="G29" s="20" t="str">
        <f>HYPERLINK("https://x.com/KatWallForTexas","@KatWallForTexas")</f>
        <v>@KatWallForTexas</v>
      </c>
      <c r="J29" s="11" t="s">
        <v>513</v>
      </c>
    </row>
    <row r="30" spans="1:10" x14ac:dyDescent="0.25">
      <c r="A30" s="4">
        <v>14</v>
      </c>
      <c r="B30" s="11" t="s">
        <v>56</v>
      </c>
      <c r="C30" s="16" t="s">
        <v>11</v>
      </c>
      <c r="D30" s="11" t="s">
        <v>460</v>
      </c>
      <c r="E30" s="20" t="s">
        <v>514</v>
      </c>
      <c r="F30" s="20" t="s">
        <v>455</v>
      </c>
      <c r="G30" s="20" t="s">
        <v>515</v>
      </c>
      <c r="H30" s="16" t="s">
        <v>516</v>
      </c>
      <c r="I30" s="21" t="s">
        <v>517</v>
      </c>
      <c r="J30" s="11" t="s">
        <v>465</v>
      </c>
    </row>
    <row r="31" spans="1:10" x14ac:dyDescent="0.25">
      <c r="A31" s="4">
        <v>15</v>
      </c>
      <c r="B31" s="11" t="s">
        <v>59</v>
      </c>
      <c r="C31" s="16" t="s">
        <v>11</v>
      </c>
      <c r="D31" s="11" t="s">
        <v>492</v>
      </c>
      <c r="E31" s="13" t="s">
        <v>493</v>
      </c>
      <c r="F31" s="13" t="s">
        <v>493</v>
      </c>
      <c r="G31" s="13" t="s">
        <v>493</v>
      </c>
      <c r="H31" s="16" t="s">
        <v>493</v>
      </c>
      <c r="I31" s="4" t="s">
        <v>493</v>
      </c>
      <c r="J31" s="11" t="s">
        <v>518</v>
      </c>
    </row>
    <row r="32" spans="1:10" x14ac:dyDescent="0.25">
      <c r="A32" s="4">
        <v>15</v>
      </c>
      <c r="B32" s="11" t="s">
        <v>62</v>
      </c>
      <c r="C32" s="16" t="s">
        <v>11</v>
      </c>
      <c r="D32" s="11" t="s">
        <v>466</v>
      </c>
      <c r="E32" s="20" t="str">
        <f>HYPERLINK("http://bradbaileycampaign.com/","Bailey")</f>
        <v>Bailey</v>
      </c>
      <c r="F32" s="20" t="s">
        <v>455</v>
      </c>
      <c r="G32" s="20" t="str">
        <f>HYPERLINK("https://x.com/BradBaileyTX","@BradBaileyTX")</f>
        <v>@BradBaileyTX</v>
      </c>
      <c r="H32" s="16" t="s">
        <v>495</v>
      </c>
      <c r="I32" s="11" t="s">
        <v>519</v>
      </c>
    </row>
    <row r="33" spans="1:26" x14ac:dyDescent="0.25">
      <c r="A33" s="26">
        <v>15</v>
      </c>
      <c r="B33" t="s">
        <v>1132</v>
      </c>
      <c r="C33" s="26" t="s">
        <v>87</v>
      </c>
      <c r="D33" t="s">
        <v>466</v>
      </c>
      <c r="E33" t="str">
        <f>HYPERLINK("https://www.scottforhd15.com/","Scott")</f>
        <v>Scott</v>
      </c>
      <c r="F33" t="str">
        <f>HYPERLINK("https://www.facebook.com/61582570646462","Facebook")</f>
        <v>Facebook</v>
      </c>
      <c r="H33" t="s">
        <v>1107</v>
      </c>
      <c r="I33" t="s">
        <v>1131</v>
      </c>
    </row>
    <row r="34" spans="1:26" x14ac:dyDescent="0.25">
      <c r="A34" s="4">
        <v>16</v>
      </c>
      <c r="B34" s="11" t="s">
        <v>64</v>
      </c>
      <c r="C34" s="16" t="s">
        <v>11</v>
      </c>
      <c r="D34" s="11" t="s">
        <v>460</v>
      </c>
      <c r="E34" s="20" t="s">
        <v>520</v>
      </c>
      <c r="F34" s="20" t="s">
        <v>455</v>
      </c>
      <c r="G34" s="20" t="s">
        <v>521</v>
      </c>
      <c r="H34" s="16" t="s">
        <v>522</v>
      </c>
      <c r="I34" s="21" t="s">
        <v>523</v>
      </c>
      <c r="J34" s="11" t="s">
        <v>465</v>
      </c>
    </row>
    <row r="35" spans="1:26" x14ac:dyDescent="0.25">
      <c r="A35" s="4">
        <v>16</v>
      </c>
      <c r="B35" s="11" t="s">
        <v>66</v>
      </c>
      <c r="C35" s="16" t="s">
        <v>11</v>
      </c>
      <c r="D35" s="11" t="s">
        <v>466</v>
      </c>
      <c r="E35" s="20" t="str">
        <f>HYPERLINK("https://bouchefortexas.com/","Bouche")</f>
        <v>Bouche</v>
      </c>
      <c r="F35" s="20" t="str">
        <f>HYPERLINK("https://www.facebook.com/JonBouche4Texas","Facebook")</f>
        <v>Facebook</v>
      </c>
      <c r="G35" s="20" t="str">
        <f>HYPERLINK("https://x.com/jpbouche","@jpbouche")</f>
        <v>@jpbouche</v>
      </c>
      <c r="I35" s="11" t="s">
        <v>524</v>
      </c>
    </row>
    <row r="36" spans="1:26" x14ac:dyDescent="0.25">
      <c r="A36" s="4">
        <v>17</v>
      </c>
      <c r="B36" s="11" t="s">
        <v>68</v>
      </c>
      <c r="C36" s="16" t="s">
        <v>11</v>
      </c>
      <c r="D36" s="11" t="s">
        <v>460</v>
      </c>
      <c r="E36" s="20" t="s">
        <v>525</v>
      </c>
      <c r="F36" s="20" t="s">
        <v>455</v>
      </c>
      <c r="G36" s="20" t="s">
        <v>526</v>
      </c>
      <c r="H36" s="16" t="s">
        <v>527</v>
      </c>
      <c r="I36" s="21" t="s">
        <v>528</v>
      </c>
    </row>
    <row r="37" spans="1:26" x14ac:dyDescent="0.25">
      <c r="A37" s="4">
        <v>17</v>
      </c>
      <c r="B37" s="11" t="s">
        <v>70</v>
      </c>
      <c r="C37" s="16" t="s">
        <v>11</v>
      </c>
      <c r="D37" s="11" t="s">
        <v>466</v>
      </c>
      <c r="E37" s="20" t="s">
        <v>529</v>
      </c>
      <c r="F37" s="20" t="s">
        <v>455</v>
      </c>
      <c r="G37" s="20" t="s">
        <v>530</v>
      </c>
      <c r="H37" s="16" t="s">
        <v>531</v>
      </c>
      <c r="I37" s="21" t="s">
        <v>532</v>
      </c>
      <c r="J37" s="11" t="s">
        <v>533</v>
      </c>
    </row>
    <row r="38" spans="1:26" x14ac:dyDescent="0.25">
      <c r="A38" s="4">
        <v>18</v>
      </c>
      <c r="B38" s="11" t="s">
        <v>72</v>
      </c>
      <c r="C38" s="16" t="s">
        <v>11</v>
      </c>
      <c r="D38" s="11" t="s">
        <v>460</v>
      </c>
      <c r="E38" s="20" t="s">
        <v>534</v>
      </c>
      <c r="F38" s="20" t="s">
        <v>455</v>
      </c>
      <c r="G38" s="20" t="s">
        <v>535</v>
      </c>
      <c r="H38" s="16" t="s">
        <v>536</v>
      </c>
      <c r="I38" s="21" t="s">
        <v>537</v>
      </c>
      <c r="J38" s="11" t="s">
        <v>465</v>
      </c>
    </row>
    <row r="39" spans="1:26" x14ac:dyDescent="0.25">
      <c r="A39" s="26">
        <v>18</v>
      </c>
      <c r="B39" t="s">
        <v>1134</v>
      </c>
      <c r="C39" s="26" t="s">
        <v>87</v>
      </c>
      <c r="D39" t="s">
        <v>466</v>
      </c>
      <c r="F39" t="str">
        <f>HYPERLINK("https://www.facebook.com/profile.php?id=61576694065680","Facebook")</f>
        <v>Facebook</v>
      </c>
      <c r="H39" t="s">
        <v>1107</v>
      </c>
      <c r="I39" t="s">
        <v>1133</v>
      </c>
    </row>
    <row r="40" spans="1:26" x14ac:dyDescent="0.25">
      <c r="A40" s="4">
        <v>19</v>
      </c>
      <c r="B40" s="11" t="s">
        <v>75</v>
      </c>
      <c r="C40" s="16" t="s">
        <v>11</v>
      </c>
      <c r="D40" s="11" t="s">
        <v>460</v>
      </c>
      <c r="E40" s="20" t="s">
        <v>538</v>
      </c>
      <c r="F40" s="20" t="s">
        <v>455</v>
      </c>
      <c r="G40" s="20" t="s">
        <v>539</v>
      </c>
      <c r="H40" s="16" t="s">
        <v>540</v>
      </c>
      <c r="I40" s="21" t="s">
        <v>541</v>
      </c>
    </row>
    <row r="41" spans="1:26" x14ac:dyDescent="0.25">
      <c r="A41" s="4">
        <v>20</v>
      </c>
      <c r="B41" s="11" t="s">
        <v>78</v>
      </c>
      <c r="C41" s="16" t="s">
        <v>11</v>
      </c>
      <c r="D41" s="11" t="s">
        <v>460</v>
      </c>
      <c r="E41" s="20" t="s">
        <v>542</v>
      </c>
      <c r="F41" s="20" t="s">
        <v>455</v>
      </c>
      <c r="G41" s="20" t="s">
        <v>543</v>
      </c>
      <c r="H41" s="16" t="s">
        <v>544</v>
      </c>
      <c r="I41" s="21" t="s">
        <v>545</v>
      </c>
    </row>
    <row r="42" spans="1:26" x14ac:dyDescent="0.25">
      <c r="A42" s="4">
        <v>21</v>
      </c>
      <c r="B42" s="11" t="s">
        <v>81</v>
      </c>
      <c r="C42" s="16" t="s">
        <v>11</v>
      </c>
      <c r="D42" s="11" t="s">
        <v>83</v>
      </c>
      <c r="E42" s="13" t="s">
        <v>493</v>
      </c>
      <c r="F42" s="13" t="s">
        <v>493</v>
      </c>
      <c r="G42" s="13" t="s">
        <v>493</v>
      </c>
      <c r="H42" s="4" t="s">
        <v>493</v>
      </c>
      <c r="I42" s="24" t="s">
        <v>546</v>
      </c>
      <c r="J42" s="11" t="s">
        <v>547</v>
      </c>
    </row>
    <row r="43" spans="1:26" ht="30" x14ac:dyDescent="0.25">
      <c r="A43" s="4">
        <v>21</v>
      </c>
      <c r="B43" s="13" t="s">
        <v>84</v>
      </c>
      <c r="C43" s="4" t="s">
        <v>11</v>
      </c>
      <c r="D43" s="7" t="s">
        <v>466</v>
      </c>
      <c r="E43" s="20" t="s">
        <v>548</v>
      </c>
      <c r="F43" s="20" t="s">
        <v>455</v>
      </c>
      <c r="G43" s="20" t="s">
        <v>549</v>
      </c>
      <c r="H43" s="13" t="s">
        <v>550</v>
      </c>
      <c r="I43" s="22" t="s">
        <v>551</v>
      </c>
      <c r="J43" s="13" t="s">
        <v>552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25">
      <c r="A44" s="26">
        <v>21</v>
      </c>
      <c r="B44" t="s">
        <v>1136</v>
      </c>
      <c r="C44" s="26" t="s">
        <v>87</v>
      </c>
      <c r="D44" t="s">
        <v>466</v>
      </c>
      <c r="I44" t="s">
        <v>1135</v>
      </c>
    </row>
    <row r="45" spans="1:26" x14ac:dyDescent="0.25">
      <c r="A45" s="4">
        <v>22</v>
      </c>
      <c r="B45" s="11" t="s">
        <v>86</v>
      </c>
      <c r="C45" s="16" t="s">
        <v>87</v>
      </c>
      <c r="D45" s="11" t="s">
        <v>460</v>
      </c>
      <c r="E45" s="13" t="s">
        <v>485</v>
      </c>
      <c r="F45" s="20" t="s">
        <v>455</v>
      </c>
      <c r="G45" s="20" t="s">
        <v>553</v>
      </c>
      <c r="H45" s="16" t="s">
        <v>554</v>
      </c>
      <c r="I45" s="21" t="s">
        <v>555</v>
      </c>
    </row>
    <row r="46" spans="1:26" x14ac:dyDescent="0.25">
      <c r="A46" s="4">
        <v>23</v>
      </c>
      <c r="B46" s="11" t="s">
        <v>90</v>
      </c>
      <c r="C46" s="16" t="s">
        <v>11</v>
      </c>
      <c r="D46" s="11" t="s">
        <v>460</v>
      </c>
      <c r="E46" s="20" t="s">
        <v>556</v>
      </c>
      <c r="F46" s="20" t="s">
        <v>455</v>
      </c>
      <c r="G46" s="20" t="s">
        <v>557</v>
      </c>
      <c r="H46" s="16" t="s">
        <v>558</v>
      </c>
      <c r="I46" s="21" t="s">
        <v>559</v>
      </c>
    </row>
    <row r="47" spans="1:26" x14ac:dyDescent="0.25">
      <c r="A47" s="26">
        <v>23</v>
      </c>
      <c r="B47" t="s">
        <v>1138</v>
      </c>
      <c r="C47" s="26" t="s">
        <v>11</v>
      </c>
      <c r="D47" t="s">
        <v>466</v>
      </c>
      <c r="E47" t="str">
        <f>HYPERLINK("https://www.foleyfortexas.com/","Foley")</f>
        <v>Foley</v>
      </c>
      <c r="F47" t="str">
        <f>HYPERLINK("https://www.facebook.com/FoleyForTexas","Facebook")</f>
        <v>Facebook</v>
      </c>
      <c r="H47" t="s">
        <v>1107</v>
      </c>
      <c r="I47" t="s">
        <v>1137</v>
      </c>
    </row>
    <row r="48" spans="1:26" x14ac:dyDescent="0.25">
      <c r="A48" s="4">
        <v>24</v>
      </c>
      <c r="B48" s="11" t="s">
        <v>93</v>
      </c>
      <c r="C48" s="16" t="s">
        <v>11</v>
      </c>
      <c r="D48" s="11" t="s">
        <v>460</v>
      </c>
      <c r="E48" s="20" t="s">
        <v>560</v>
      </c>
      <c r="F48" s="20" t="s">
        <v>455</v>
      </c>
      <c r="G48" s="20" t="s">
        <v>561</v>
      </c>
      <c r="H48" s="16" t="s">
        <v>562</v>
      </c>
      <c r="I48" s="21" t="s">
        <v>563</v>
      </c>
    </row>
    <row r="49" spans="1:9" x14ac:dyDescent="0.25">
      <c r="A49" s="4">
        <v>25</v>
      </c>
      <c r="B49" s="11" t="s">
        <v>96</v>
      </c>
      <c r="C49" s="16" t="s">
        <v>11</v>
      </c>
      <c r="D49" s="11" t="s">
        <v>460</v>
      </c>
      <c r="E49" s="20" t="s">
        <v>564</v>
      </c>
      <c r="F49" s="20" t="s">
        <v>455</v>
      </c>
      <c r="G49" s="20" t="s">
        <v>565</v>
      </c>
      <c r="H49" s="16" t="s">
        <v>566</v>
      </c>
      <c r="I49" s="21" t="s">
        <v>567</v>
      </c>
    </row>
    <row r="50" spans="1:9" x14ac:dyDescent="0.25">
      <c r="A50" s="4">
        <v>26</v>
      </c>
      <c r="B50" s="11" t="s">
        <v>99</v>
      </c>
      <c r="C50" s="16" t="s">
        <v>11</v>
      </c>
      <c r="D50" s="11" t="s">
        <v>460</v>
      </c>
      <c r="E50" s="20" t="s">
        <v>568</v>
      </c>
      <c r="F50" s="20" t="s">
        <v>455</v>
      </c>
      <c r="G50" s="20" t="s">
        <v>569</v>
      </c>
      <c r="H50" s="16" t="s">
        <v>570</v>
      </c>
      <c r="I50" s="21" t="s">
        <v>571</v>
      </c>
    </row>
    <row r="51" spans="1:9" x14ac:dyDescent="0.25">
      <c r="A51" s="26">
        <v>26</v>
      </c>
      <c r="B51" t="s">
        <v>1142</v>
      </c>
      <c r="C51" s="26" t="s">
        <v>87</v>
      </c>
      <c r="D51" t="s">
        <v>466</v>
      </c>
      <c r="E51" t="str">
        <f>HYPERLINK("https://www.eliz4tx.com/","Markowitz")</f>
        <v>Markowitz</v>
      </c>
      <c r="F51" t="str">
        <f>HYPERLINK("https://www.facebook.com/Eliz4TX/","Facebook")</f>
        <v>Facebook</v>
      </c>
      <c r="G51" t="str">
        <f>HYPERLINK("https://x.com/ElizMarkowitz","@ElizMarkowitz")</f>
        <v>@ElizMarkowitz</v>
      </c>
      <c r="I51" t="s">
        <v>1141</v>
      </c>
    </row>
    <row r="52" spans="1:9" x14ac:dyDescent="0.25">
      <c r="A52" s="26">
        <v>26</v>
      </c>
      <c r="B52" t="s">
        <v>1140</v>
      </c>
      <c r="C52" s="26" t="s">
        <v>87</v>
      </c>
      <c r="D52" t="s">
        <v>466</v>
      </c>
      <c r="E52" t="str">
        <f>HYPERLINK("https://votefordaniel.com/","Lee")</f>
        <v>Lee</v>
      </c>
      <c r="F52" t="str">
        <f>HYPERLINK("https://www.facebook.com/DanielLeeHD26/","Facebook")</f>
        <v>Facebook</v>
      </c>
      <c r="H52" t="s">
        <v>1107</v>
      </c>
      <c r="I52" t="s">
        <v>1139</v>
      </c>
    </row>
    <row r="53" spans="1:9" x14ac:dyDescent="0.25">
      <c r="A53" s="4">
        <v>27</v>
      </c>
      <c r="B53" s="11" t="s">
        <v>102</v>
      </c>
      <c r="C53" s="16" t="s">
        <v>87</v>
      </c>
      <c r="D53" s="11" t="s">
        <v>460</v>
      </c>
      <c r="E53" s="20" t="s">
        <v>572</v>
      </c>
      <c r="F53" s="20" t="s">
        <v>455</v>
      </c>
      <c r="G53" s="20" t="s">
        <v>573</v>
      </c>
      <c r="H53" s="16" t="s">
        <v>574</v>
      </c>
      <c r="I53" s="21" t="s">
        <v>575</v>
      </c>
    </row>
    <row r="54" spans="1:9" x14ac:dyDescent="0.25">
      <c r="A54" s="4">
        <v>28</v>
      </c>
      <c r="B54" s="11" t="s">
        <v>105</v>
      </c>
      <c r="C54" s="16" t="s">
        <v>11</v>
      </c>
      <c r="D54" s="11" t="s">
        <v>460</v>
      </c>
      <c r="E54" s="20" t="s">
        <v>576</v>
      </c>
      <c r="F54" s="20" t="s">
        <v>455</v>
      </c>
      <c r="G54" s="20" t="s">
        <v>577</v>
      </c>
      <c r="H54" s="16" t="s">
        <v>578</v>
      </c>
      <c r="I54" s="21" t="s">
        <v>579</v>
      </c>
    </row>
    <row r="55" spans="1:9" x14ac:dyDescent="0.25">
      <c r="A55" s="4">
        <v>29</v>
      </c>
      <c r="B55" s="11" t="s">
        <v>108</v>
      </c>
      <c r="C55" s="16" t="s">
        <v>11</v>
      </c>
      <c r="D55" s="11" t="s">
        <v>460</v>
      </c>
      <c r="E55" s="20" t="s">
        <v>580</v>
      </c>
      <c r="F55" s="20" t="s">
        <v>455</v>
      </c>
      <c r="G55" s="20" t="s">
        <v>581</v>
      </c>
      <c r="H55" s="16" t="s">
        <v>582</v>
      </c>
      <c r="I55" s="21" t="s">
        <v>583</v>
      </c>
    </row>
    <row r="56" spans="1:9" x14ac:dyDescent="0.25">
      <c r="A56" s="4">
        <v>30</v>
      </c>
      <c r="B56" s="11" t="s">
        <v>111</v>
      </c>
      <c r="C56" s="16" t="s">
        <v>11</v>
      </c>
      <c r="D56" s="11" t="s">
        <v>460</v>
      </c>
      <c r="E56" s="20" t="s">
        <v>584</v>
      </c>
      <c r="F56" s="20" t="s">
        <v>455</v>
      </c>
      <c r="G56" s="20" t="s">
        <v>585</v>
      </c>
      <c r="H56" s="16" t="s">
        <v>586</v>
      </c>
      <c r="I56" s="21" t="s">
        <v>587</v>
      </c>
    </row>
    <row r="57" spans="1:9" x14ac:dyDescent="0.25">
      <c r="A57" s="26">
        <v>30</v>
      </c>
      <c r="B57" t="s">
        <v>1144</v>
      </c>
      <c r="C57" s="26" t="s">
        <v>87</v>
      </c>
      <c r="D57" t="s">
        <v>466</v>
      </c>
      <c r="F57" t="str">
        <f>HYPERLINK("https://www.facebook.com/61582599430763","Facebook")</f>
        <v>Facebook</v>
      </c>
      <c r="H57" t="s">
        <v>1107</v>
      </c>
      <c r="I57" t="s">
        <v>1143</v>
      </c>
    </row>
    <row r="58" spans="1:9" x14ac:dyDescent="0.25">
      <c r="A58" s="4">
        <v>31</v>
      </c>
      <c r="B58" s="11" t="s">
        <v>114</v>
      </c>
      <c r="C58" s="16" t="s">
        <v>11</v>
      </c>
      <c r="D58" s="11" t="s">
        <v>460</v>
      </c>
      <c r="E58" s="20" t="s">
        <v>588</v>
      </c>
      <c r="F58" s="20" t="s">
        <v>455</v>
      </c>
      <c r="G58" s="20" t="s">
        <v>589</v>
      </c>
      <c r="H58" s="16" t="s">
        <v>590</v>
      </c>
      <c r="I58" s="21" t="s">
        <v>591</v>
      </c>
    </row>
    <row r="59" spans="1:9" x14ac:dyDescent="0.25">
      <c r="A59" s="26">
        <v>31</v>
      </c>
      <c r="B59" t="s">
        <v>1146</v>
      </c>
      <c r="C59" s="26" t="s">
        <v>87</v>
      </c>
      <c r="D59" t="s">
        <v>466</v>
      </c>
      <c r="E59" t="str">
        <f>HYPERLINK("https://jjdominguez4tx.com/","Dominguez")</f>
        <v>Dominguez</v>
      </c>
      <c r="I59" t="s">
        <v>1145</v>
      </c>
    </row>
    <row r="60" spans="1:9" x14ac:dyDescent="0.25">
      <c r="A60" s="26">
        <v>31</v>
      </c>
      <c r="B60" t="s">
        <v>1149</v>
      </c>
      <c r="C60" s="26" t="s">
        <v>11</v>
      </c>
      <c r="D60" t="s">
        <v>1148</v>
      </c>
      <c r="I60" t="s">
        <v>1147</v>
      </c>
    </row>
    <row r="61" spans="1:9" x14ac:dyDescent="0.25">
      <c r="A61" s="4">
        <v>32</v>
      </c>
      <c r="B61" s="11" t="s">
        <v>117</v>
      </c>
      <c r="C61" s="16" t="s">
        <v>11</v>
      </c>
      <c r="D61" s="11" t="s">
        <v>460</v>
      </c>
      <c r="E61" s="20" t="s">
        <v>592</v>
      </c>
      <c r="F61" s="20" t="s">
        <v>455</v>
      </c>
      <c r="G61" s="20" t="s">
        <v>593</v>
      </c>
      <c r="H61" s="16" t="s">
        <v>594</v>
      </c>
      <c r="I61" s="21" t="s">
        <v>595</v>
      </c>
    </row>
    <row r="62" spans="1:9" x14ac:dyDescent="0.25">
      <c r="A62" s="4">
        <v>33</v>
      </c>
      <c r="B62" s="11" t="s">
        <v>120</v>
      </c>
      <c r="C62" s="16" t="s">
        <v>11</v>
      </c>
      <c r="D62" s="11" t="s">
        <v>460</v>
      </c>
      <c r="E62" s="20" t="s">
        <v>596</v>
      </c>
      <c r="F62" s="20" t="s">
        <v>455</v>
      </c>
      <c r="G62" s="20" t="s">
        <v>597</v>
      </c>
      <c r="H62" s="16" t="s">
        <v>598</v>
      </c>
      <c r="I62" s="21" t="s">
        <v>599</v>
      </c>
    </row>
    <row r="63" spans="1:9" x14ac:dyDescent="0.25">
      <c r="A63" s="26">
        <v>33</v>
      </c>
      <c r="B63" t="s">
        <v>1151</v>
      </c>
      <c r="C63" s="26" t="s">
        <v>11</v>
      </c>
      <c r="D63" t="s">
        <v>466</v>
      </c>
      <c r="F63" t="str">
        <f>HYPERLINK("https://www.facebook.com/PastorKason/","Facebook")</f>
        <v>Facebook</v>
      </c>
      <c r="H63" t="s">
        <v>1107</v>
      </c>
      <c r="I63" t="s">
        <v>1150</v>
      </c>
    </row>
    <row r="64" spans="1:9" x14ac:dyDescent="0.25">
      <c r="A64" s="4">
        <v>34</v>
      </c>
      <c r="B64" s="11" t="s">
        <v>123</v>
      </c>
      <c r="C64" s="16" t="s">
        <v>87</v>
      </c>
      <c r="D64" s="11" t="s">
        <v>460</v>
      </c>
      <c r="E64" s="20" t="s">
        <v>600</v>
      </c>
      <c r="F64" s="20" t="s">
        <v>455</v>
      </c>
      <c r="G64" s="20" t="s">
        <v>601</v>
      </c>
      <c r="H64" s="16" t="s">
        <v>602</v>
      </c>
      <c r="I64" s="21" t="s">
        <v>603</v>
      </c>
    </row>
    <row r="65" spans="1:11" x14ac:dyDescent="0.25">
      <c r="A65" s="26">
        <v>34</v>
      </c>
      <c r="B65" t="s">
        <v>1153</v>
      </c>
      <c r="C65" s="26" t="s">
        <v>11</v>
      </c>
      <c r="D65" t="s">
        <v>466</v>
      </c>
      <c r="F65" t="str">
        <f>HYPERLINK("https://www.facebook.com/sd20Stephanie/","Facebook")</f>
        <v>Facebook</v>
      </c>
      <c r="H65" t="s">
        <v>1107</v>
      </c>
      <c r="I65" t="s">
        <v>1152</v>
      </c>
    </row>
    <row r="66" spans="1:11" x14ac:dyDescent="0.25">
      <c r="A66" s="4">
        <v>35</v>
      </c>
      <c r="B66" s="11" t="s">
        <v>126</v>
      </c>
      <c r="C66" s="16" t="s">
        <v>87</v>
      </c>
      <c r="D66" s="11" t="s">
        <v>460</v>
      </c>
      <c r="E66" s="20" t="s">
        <v>604</v>
      </c>
      <c r="F66" s="20" t="s">
        <v>455</v>
      </c>
      <c r="G66" s="20" t="s">
        <v>605</v>
      </c>
      <c r="H66" s="16" t="s">
        <v>606</v>
      </c>
      <c r="I66" s="21" t="s">
        <v>607</v>
      </c>
    </row>
    <row r="67" spans="1:11" x14ac:dyDescent="0.25">
      <c r="A67" s="4">
        <v>36</v>
      </c>
      <c r="B67" s="11" t="s">
        <v>129</v>
      </c>
      <c r="C67" s="16" t="s">
        <v>87</v>
      </c>
      <c r="D67" s="11" t="s">
        <v>460</v>
      </c>
      <c r="E67" s="13" t="s">
        <v>485</v>
      </c>
      <c r="F67" s="20" t="s">
        <v>455</v>
      </c>
      <c r="G67" s="20" t="s">
        <v>608</v>
      </c>
      <c r="H67" s="16" t="s">
        <v>609</v>
      </c>
      <c r="I67" s="21" t="s">
        <v>610</v>
      </c>
    </row>
    <row r="68" spans="1:11" x14ac:dyDescent="0.25">
      <c r="A68" s="4">
        <v>37</v>
      </c>
      <c r="B68" s="11" t="s">
        <v>132</v>
      </c>
      <c r="C68" s="16" t="s">
        <v>11</v>
      </c>
      <c r="D68" s="11" t="s">
        <v>460</v>
      </c>
      <c r="E68" s="20" t="s">
        <v>611</v>
      </c>
      <c r="F68" s="20" t="s">
        <v>455</v>
      </c>
      <c r="G68" s="20" t="s">
        <v>612</v>
      </c>
      <c r="H68" s="16" t="s">
        <v>613</v>
      </c>
      <c r="I68" s="21" t="s">
        <v>614</v>
      </c>
    </row>
    <row r="69" spans="1:11" x14ac:dyDescent="0.25">
      <c r="A69" s="26">
        <v>37</v>
      </c>
      <c r="B69" t="s">
        <v>1157</v>
      </c>
      <c r="C69" s="26" t="s">
        <v>11</v>
      </c>
      <c r="D69" t="s">
        <v>466</v>
      </c>
      <c r="E69" t="str">
        <f>HYPERLINK("https://www.voteluckey.com/","Luckey")</f>
        <v>Luckey</v>
      </c>
      <c r="F69" t="str">
        <f>HYPERLINK("https://www.facebook.com/p/Kristin-Luckey-for-TX-HD-37-61578144935948/","Facebook")</f>
        <v>Facebook</v>
      </c>
      <c r="G69" t="str">
        <f>HYPERLINK("https://x.com/LuckeyTX_HD37","@LuckeyTX_HD37")</f>
        <v>@LuckeyTX_HD37</v>
      </c>
      <c r="I69" t="s">
        <v>1156</v>
      </c>
    </row>
    <row r="70" spans="1:11" x14ac:dyDescent="0.25">
      <c r="A70" s="26">
        <v>37</v>
      </c>
      <c r="B70" t="s">
        <v>1155</v>
      </c>
      <c r="C70" s="26" t="s">
        <v>87</v>
      </c>
      <c r="D70" t="s">
        <v>466</v>
      </c>
      <c r="F70" t="str">
        <f>HYPERLINK("https://www.facebook.com/p/Ochoa-for-Texas-State-Representative-37-61580311295298/","Facebook")</f>
        <v>Facebook</v>
      </c>
      <c r="H70" t="s">
        <v>1107</v>
      </c>
      <c r="I70" t="s">
        <v>1154</v>
      </c>
    </row>
    <row r="71" spans="1:11" x14ac:dyDescent="0.25">
      <c r="A71" s="4">
        <v>38</v>
      </c>
      <c r="B71" s="11" t="s">
        <v>135</v>
      </c>
      <c r="C71" s="16" t="s">
        <v>87</v>
      </c>
      <c r="D71" s="11" t="s">
        <v>460</v>
      </c>
      <c r="E71" s="20" t="s">
        <v>615</v>
      </c>
      <c r="F71" s="20" t="s">
        <v>455</v>
      </c>
      <c r="G71" s="20" t="s">
        <v>616</v>
      </c>
      <c r="H71" s="16" t="s">
        <v>617</v>
      </c>
      <c r="I71" s="21" t="s">
        <v>618</v>
      </c>
    </row>
    <row r="72" spans="1:11" x14ac:dyDescent="0.25">
      <c r="A72" s="4">
        <v>39</v>
      </c>
      <c r="B72" s="11" t="s">
        <v>138</v>
      </c>
      <c r="C72" s="16" t="s">
        <v>87</v>
      </c>
      <c r="D72" s="11" t="s">
        <v>460</v>
      </c>
      <c r="E72" s="20" t="s">
        <v>619</v>
      </c>
      <c r="F72" s="20" t="s">
        <v>455</v>
      </c>
      <c r="G72" s="20" t="s">
        <v>620</v>
      </c>
      <c r="H72" s="16" t="s">
        <v>621</v>
      </c>
      <c r="I72" s="21" t="s">
        <v>622</v>
      </c>
    </row>
    <row r="73" spans="1:11" x14ac:dyDescent="0.25">
      <c r="A73" s="4">
        <v>40</v>
      </c>
      <c r="B73" s="11" t="s">
        <v>141</v>
      </c>
      <c r="C73" s="16" t="s">
        <v>87</v>
      </c>
      <c r="D73" s="11" t="s">
        <v>460</v>
      </c>
      <c r="E73" s="20" t="s">
        <v>623</v>
      </c>
      <c r="F73" s="20" t="s">
        <v>455</v>
      </c>
      <c r="G73" s="20" t="s">
        <v>624</v>
      </c>
      <c r="H73" s="16" t="s">
        <v>625</v>
      </c>
      <c r="I73" s="21" t="s">
        <v>626</v>
      </c>
    </row>
    <row r="74" spans="1:11" x14ac:dyDescent="0.25">
      <c r="A74" s="26">
        <v>40</v>
      </c>
      <c r="B74" t="s">
        <v>1163</v>
      </c>
      <c r="C74" s="26" t="s">
        <v>11</v>
      </c>
      <c r="D74" t="s">
        <v>466</v>
      </c>
      <c r="E74" t="str">
        <f>HYPERLINK("https://celestefortexas.com/","Cabrera-Huff")</f>
        <v>Cabrera-Huff</v>
      </c>
      <c r="F74" t="str">
        <f>HYPERLINK("https://www.facebook.com/CelesteForTexas/","Facebook")</f>
        <v>Facebook</v>
      </c>
      <c r="H74" t="s">
        <v>1107</v>
      </c>
      <c r="I74" t="s">
        <v>1162</v>
      </c>
    </row>
    <row r="75" spans="1:11" x14ac:dyDescent="0.25">
      <c r="A75" s="26">
        <v>40</v>
      </c>
      <c r="B75" t="s">
        <v>1161</v>
      </c>
      <c r="C75" s="26" t="s">
        <v>11</v>
      </c>
      <c r="D75" t="s">
        <v>466</v>
      </c>
      <c r="F75" t="str">
        <f>HYPERLINK("https://www.facebook.com/p/Nehemias-Gomez-for-State-Representative-district-40-61580519223414/","Facebook")</f>
        <v>Facebook</v>
      </c>
      <c r="H75" t="s">
        <v>1107</v>
      </c>
      <c r="I75" t="s">
        <v>1160</v>
      </c>
    </row>
    <row r="76" spans="1:11" x14ac:dyDescent="0.25">
      <c r="A76" s="26">
        <v>40</v>
      </c>
      <c r="B76" t="s">
        <v>1159</v>
      </c>
      <c r="C76" s="26" t="s">
        <v>11</v>
      </c>
      <c r="D76" t="s">
        <v>466</v>
      </c>
      <c r="F76" t="str">
        <f>HYPERLINK("https://www.facebook.com/vangelachurchill/","Facebook")</f>
        <v>Facebook</v>
      </c>
      <c r="H76" t="s">
        <v>1107</v>
      </c>
      <c r="I76" t="s">
        <v>1158</v>
      </c>
    </row>
    <row r="77" spans="1:11" x14ac:dyDescent="0.25">
      <c r="A77" s="4">
        <v>41</v>
      </c>
      <c r="B77" s="11" t="s">
        <v>144</v>
      </c>
      <c r="C77" s="16" t="s">
        <v>87</v>
      </c>
      <c r="D77" s="11" t="s">
        <v>627</v>
      </c>
      <c r="E77" s="13" t="s">
        <v>493</v>
      </c>
      <c r="F77" s="13" t="s">
        <v>493</v>
      </c>
      <c r="G77" s="13" t="s">
        <v>493</v>
      </c>
      <c r="H77" s="13" t="s">
        <v>493</v>
      </c>
      <c r="I77" s="13" t="s">
        <v>493</v>
      </c>
    </row>
    <row r="78" spans="1:11" x14ac:dyDescent="0.25">
      <c r="A78" s="26">
        <v>41</v>
      </c>
      <c r="B78" t="s">
        <v>1089</v>
      </c>
      <c r="C78" s="26" t="s">
        <v>87</v>
      </c>
      <c r="D78" t="s">
        <v>466</v>
      </c>
      <c r="K78" t="s">
        <v>1088</v>
      </c>
    </row>
    <row r="79" spans="1:11" x14ac:dyDescent="0.25">
      <c r="A79" s="26">
        <v>41</v>
      </c>
      <c r="B79" t="s">
        <v>1091</v>
      </c>
      <c r="C79" s="26" t="s">
        <v>11</v>
      </c>
      <c r="D79" t="s">
        <v>466</v>
      </c>
      <c r="G79" t="str">
        <f>HYPERLINK("https://x.com/Sergio4TX","@Sergio4TX")</f>
        <v>@Sergio4TX</v>
      </c>
      <c r="K79" t="s">
        <v>1090</v>
      </c>
    </row>
    <row r="80" spans="1:11" x14ac:dyDescent="0.25">
      <c r="A80" s="26">
        <v>41</v>
      </c>
      <c r="B80" t="s">
        <v>1171</v>
      </c>
      <c r="C80" s="26" t="s">
        <v>87</v>
      </c>
      <c r="D80" t="s">
        <v>1148</v>
      </c>
      <c r="I80" t="s">
        <v>1170</v>
      </c>
    </row>
    <row r="81" spans="1:10" x14ac:dyDescent="0.25">
      <c r="A81" s="26">
        <v>41</v>
      </c>
      <c r="B81" t="s">
        <v>1169</v>
      </c>
      <c r="C81" s="26" t="s">
        <v>87</v>
      </c>
      <c r="D81" t="s">
        <v>1148</v>
      </c>
      <c r="I81" t="s">
        <v>1168</v>
      </c>
    </row>
    <row r="82" spans="1:10" x14ac:dyDescent="0.25">
      <c r="A82" s="26">
        <v>41</v>
      </c>
      <c r="B82" t="s">
        <v>1167</v>
      </c>
      <c r="C82" s="26" t="s">
        <v>87</v>
      </c>
      <c r="D82" t="s">
        <v>1148</v>
      </c>
      <c r="I82" t="s">
        <v>1166</v>
      </c>
    </row>
    <row r="83" spans="1:10" x14ac:dyDescent="0.25">
      <c r="A83" s="26">
        <v>41</v>
      </c>
      <c r="B83" t="s">
        <v>1165</v>
      </c>
      <c r="C83" s="26" t="s">
        <v>11</v>
      </c>
      <c r="D83" t="s">
        <v>1148</v>
      </c>
      <c r="I83" t="s">
        <v>1164</v>
      </c>
    </row>
    <row r="84" spans="1:10" x14ac:dyDescent="0.25">
      <c r="A84" s="4">
        <v>42</v>
      </c>
      <c r="B84" s="11" t="s">
        <v>147</v>
      </c>
      <c r="C84" s="16" t="s">
        <v>87</v>
      </c>
      <c r="D84" s="11" t="s">
        <v>460</v>
      </c>
      <c r="E84" s="20" t="s">
        <v>628</v>
      </c>
      <c r="F84" s="20" t="s">
        <v>455</v>
      </c>
      <c r="G84" s="20" t="s">
        <v>629</v>
      </c>
      <c r="H84" s="16" t="s">
        <v>630</v>
      </c>
      <c r="I84" s="21" t="s">
        <v>631</v>
      </c>
    </row>
    <row r="85" spans="1:10" x14ac:dyDescent="0.25">
      <c r="A85" s="26">
        <v>42</v>
      </c>
      <c r="B85" t="s">
        <v>1175</v>
      </c>
      <c r="C85" s="26" t="s">
        <v>11</v>
      </c>
      <c r="D85" t="s">
        <v>466</v>
      </c>
      <c r="E85" s="25" t="str">
        <f>HYPERLINK("https://www.termlimits.com/dr-liza-pena-pledges-to-support-congressional-term-limits/","Pena")</f>
        <v>Pena</v>
      </c>
      <c r="I85" t="s">
        <v>1174</v>
      </c>
    </row>
    <row r="86" spans="1:10" x14ac:dyDescent="0.25">
      <c r="A86" s="26">
        <v>42</v>
      </c>
      <c r="B86" t="s">
        <v>1173</v>
      </c>
      <c r="C86" s="26" t="s">
        <v>11</v>
      </c>
      <c r="D86" t="s">
        <v>1148</v>
      </c>
      <c r="I86" t="s">
        <v>1172</v>
      </c>
    </row>
    <row r="87" spans="1:10" x14ac:dyDescent="0.25">
      <c r="A87" s="4">
        <v>43</v>
      </c>
      <c r="B87" s="11" t="s">
        <v>150</v>
      </c>
      <c r="C87" s="16" t="s">
        <v>11</v>
      </c>
      <c r="D87" s="11" t="s">
        <v>460</v>
      </c>
      <c r="E87" s="20" t="s">
        <v>632</v>
      </c>
      <c r="F87" s="20" t="s">
        <v>455</v>
      </c>
      <c r="G87" s="20" t="s">
        <v>633</v>
      </c>
      <c r="H87" s="16" t="s">
        <v>634</v>
      </c>
      <c r="I87" s="21" t="s">
        <v>635</v>
      </c>
    </row>
    <row r="88" spans="1:10" x14ac:dyDescent="0.25">
      <c r="A88" s="4">
        <v>44</v>
      </c>
      <c r="B88" s="11" t="s">
        <v>153</v>
      </c>
      <c r="C88" s="16" t="s">
        <v>11</v>
      </c>
      <c r="D88" s="11" t="s">
        <v>460</v>
      </c>
      <c r="E88" s="20" t="s">
        <v>636</v>
      </c>
      <c r="F88" s="20" t="s">
        <v>455</v>
      </c>
      <c r="G88" s="20" t="s">
        <v>637</v>
      </c>
      <c r="H88" s="16" t="s">
        <v>638</v>
      </c>
      <c r="I88" s="21" t="s">
        <v>639</v>
      </c>
    </row>
    <row r="89" spans="1:10" x14ac:dyDescent="0.25">
      <c r="A89" s="4">
        <v>44</v>
      </c>
      <c r="B89" s="11" t="s">
        <v>155</v>
      </c>
      <c r="C89" s="16" t="s">
        <v>87</v>
      </c>
      <c r="D89" s="11" t="s">
        <v>466</v>
      </c>
      <c r="E89" s="20" t="str">
        <f>HYPERLINK("https://www.schwabfortexas.com/","Schwab")</f>
        <v>Schwab</v>
      </c>
      <c r="F89" s="20" t="str">
        <f>HYPERLINK("https://www.facebook.com/steve.schwab.870587","Facebook")</f>
        <v>Facebook</v>
      </c>
      <c r="G89" s="13"/>
      <c r="I89" s="11" t="s">
        <v>640</v>
      </c>
    </row>
    <row r="90" spans="1:10" x14ac:dyDescent="0.25">
      <c r="A90" s="4">
        <v>45</v>
      </c>
      <c r="B90" s="11" t="s">
        <v>157</v>
      </c>
      <c r="C90" s="16" t="s">
        <v>87</v>
      </c>
      <c r="D90" s="11" t="s">
        <v>460</v>
      </c>
      <c r="E90" s="20" t="s">
        <v>641</v>
      </c>
      <c r="F90" s="20" t="s">
        <v>455</v>
      </c>
      <c r="G90" s="20" t="s">
        <v>642</v>
      </c>
      <c r="H90" s="16" t="s">
        <v>643</v>
      </c>
      <c r="I90" s="21" t="s">
        <v>644</v>
      </c>
    </row>
    <row r="91" spans="1:10" x14ac:dyDescent="0.25">
      <c r="A91" s="26">
        <v>45</v>
      </c>
      <c r="B91" t="s">
        <v>1179</v>
      </c>
      <c r="C91" s="26" t="s">
        <v>11</v>
      </c>
      <c r="D91" t="s">
        <v>1148</v>
      </c>
      <c r="I91" t="s">
        <v>1178</v>
      </c>
    </row>
    <row r="92" spans="1:10" x14ac:dyDescent="0.25">
      <c r="A92" s="26">
        <v>45</v>
      </c>
      <c r="B92" t="s">
        <v>1177</v>
      </c>
      <c r="C92" s="26" t="s">
        <v>11</v>
      </c>
      <c r="D92" t="s">
        <v>1148</v>
      </c>
      <c r="I92" t="s">
        <v>1176</v>
      </c>
    </row>
    <row r="93" spans="1:10" x14ac:dyDescent="0.25">
      <c r="A93" s="4">
        <v>46</v>
      </c>
      <c r="B93" s="11" t="s">
        <v>160</v>
      </c>
      <c r="C93" s="16" t="s">
        <v>87</v>
      </c>
      <c r="D93" s="11" t="s">
        <v>460</v>
      </c>
      <c r="E93" s="20" t="s">
        <v>645</v>
      </c>
      <c r="F93" s="20" t="s">
        <v>455</v>
      </c>
      <c r="G93" s="20" t="s">
        <v>646</v>
      </c>
      <c r="H93" s="16" t="s">
        <v>647</v>
      </c>
      <c r="I93" s="21" t="s">
        <v>648</v>
      </c>
    </row>
    <row r="94" spans="1:10" x14ac:dyDescent="0.25">
      <c r="A94" s="4">
        <v>47</v>
      </c>
      <c r="B94" s="11" t="s">
        <v>163</v>
      </c>
      <c r="C94" s="16" t="s">
        <v>87</v>
      </c>
      <c r="D94" s="11" t="s">
        <v>492</v>
      </c>
      <c r="E94" s="13" t="s">
        <v>493</v>
      </c>
      <c r="F94" s="13" t="s">
        <v>493</v>
      </c>
      <c r="G94" s="13" t="s">
        <v>493</v>
      </c>
      <c r="H94" s="16" t="s">
        <v>493</v>
      </c>
      <c r="I94" s="4" t="s">
        <v>493</v>
      </c>
      <c r="J94" s="11" t="s">
        <v>649</v>
      </c>
    </row>
    <row r="95" spans="1:10" x14ac:dyDescent="0.25">
      <c r="A95" s="4">
        <v>47</v>
      </c>
      <c r="B95" s="11" t="s">
        <v>650</v>
      </c>
      <c r="C95" s="16" t="s">
        <v>87</v>
      </c>
      <c r="D95" s="11" t="s">
        <v>466</v>
      </c>
      <c r="E95" s="20" t="str">
        <f>HYPERLINK("https://poojafortexas.com","Sethi")</f>
        <v>Sethi</v>
      </c>
      <c r="F95" s="20" t="str">
        <f>HYPERLINK("https://www.facebook.com/p/61553918226483","Facebook")</f>
        <v>Facebook</v>
      </c>
      <c r="G95" s="20" t="str">
        <f>HYPERLINK("https://x.com/PoojaforTexas","@PoojaforTexas")</f>
        <v>@PoojaforTexas</v>
      </c>
      <c r="I95" s="11" t="s">
        <v>651</v>
      </c>
      <c r="J95" s="11" t="s">
        <v>513</v>
      </c>
    </row>
    <row r="96" spans="1:10" x14ac:dyDescent="0.25">
      <c r="A96" s="4">
        <v>48</v>
      </c>
      <c r="B96" s="11" t="s">
        <v>167</v>
      </c>
      <c r="C96" s="16" t="s">
        <v>87</v>
      </c>
      <c r="D96" s="11" t="s">
        <v>460</v>
      </c>
      <c r="E96" s="20" t="s">
        <v>652</v>
      </c>
      <c r="F96" s="20" t="s">
        <v>455</v>
      </c>
      <c r="G96" s="20" t="s">
        <v>653</v>
      </c>
      <c r="H96" s="16" t="s">
        <v>654</v>
      </c>
      <c r="I96" s="21" t="s">
        <v>655</v>
      </c>
    </row>
    <row r="97" spans="1:26" x14ac:dyDescent="0.25">
      <c r="A97" s="4">
        <v>49</v>
      </c>
      <c r="B97" s="11" t="s">
        <v>169</v>
      </c>
      <c r="C97" s="16" t="s">
        <v>87</v>
      </c>
      <c r="D97" s="11" t="s">
        <v>492</v>
      </c>
      <c r="E97" s="13" t="s">
        <v>493</v>
      </c>
      <c r="F97" s="13" t="s">
        <v>493</v>
      </c>
      <c r="G97" s="13" t="s">
        <v>493</v>
      </c>
      <c r="H97" s="16" t="s">
        <v>493</v>
      </c>
      <c r="I97" s="4" t="s">
        <v>493</v>
      </c>
      <c r="J97" s="13" t="s">
        <v>1097</v>
      </c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25">
      <c r="A98" s="4">
        <v>49</v>
      </c>
      <c r="B98" s="11" t="s">
        <v>1096</v>
      </c>
      <c r="C98" s="16" t="s">
        <v>87</v>
      </c>
      <c r="D98" s="7" t="s">
        <v>466</v>
      </c>
      <c r="G98" s="20" t="str">
        <f>HYPERLINK("https://x.com/joshreyna_tx", "@joshreyna_tx")</f>
        <v>@joshreyna_tx</v>
      </c>
      <c r="I98" t="s">
        <v>1095</v>
      </c>
      <c r="J98" s="29">
        <v>45931</v>
      </c>
    </row>
    <row r="99" spans="1:26" ht="13.5" customHeight="1" x14ac:dyDescent="0.25">
      <c r="A99" s="26">
        <v>49</v>
      </c>
      <c r="B99" t="s">
        <v>1188</v>
      </c>
      <c r="C99" s="26" t="s">
        <v>87</v>
      </c>
      <c r="D99" t="s">
        <v>466</v>
      </c>
      <c r="E99" t="str">
        <f>HYPERLINK("https://www.wangfortexas.com/","Wang")</f>
        <v>Wang</v>
      </c>
      <c r="H99" t="s">
        <v>1187</v>
      </c>
      <c r="I99" t="s">
        <v>1186</v>
      </c>
    </row>
    <row r="100" spans="1:26" x14ac:dyDescent="0.25">
      <c r="A100" s="26">
        <v>49</v>
      </c>
      <c r="B100" t="s">
        <v>1185</v>
      </c>
      <c r="C100" s="26" t="s">
        <v>87</v>
      </c>
      <c r="D100" t="s">
        <v>466</v>
      </c>
      <c r="G100" t="str">
        <f>HYPERLINK("https://x.com/kathietovo","@kathietovo")</f>
        <v>@kathietovo</v>
      </c>
      <c r="I100" t="s">
        <v>1184</v>
      </c>
    </row>
    <row r="101" spans="1:26" ht="45" x14ac:dyDescent="0.25">
      <c r="A101" s="4">
        <v>49</v>
      </c>
      <c r="B101" s="7" t="s">
        <v>170</v>
      </c>
      <c r="C101" s="4" t="s">
        <v>656</v>
      </c>
      <c r="D101" s="7" t="s">
        <v>466</v>
      </c>
      <c r="E101" s="23" t="str">
        <f>HYPERLINK("https://arshiafortexas.org/","Papari")</f>
        <v>Papari</v>
      </c>
      <c r="F101" s="7"/>
      <c r="G101" s="7"/>
      <c r="H101" s="7"/>
      <c r="I101" s="6" t="s">
        <v>657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26">
        <v>49</v>
      </c>
      <c r="B102" t="s">
        <v>1183</v>
      </c>
      <c r="C102" s="26" t="s">
        <v>87</v>
      </c>
      <c r="D102" t="s">
        <v>1148</v>
      </c>
      <c r="I102" t="s">
        <v>1182</v>
      </c>
    </row>
    <row r="103" spans="1:26" x14ac:dyDescent="0.25">
      <c r="A103" s="26">
        <v>49</v>
      </c>
      <c r="B103" t="s">
        <v>1181</v>
      </c>
      <c r="C103" s="26" t="s">
        <v>87</v>
      </c>
      <c r="D103" t="s">
        <v>1148</v>
      </c>
      <c r="I103" t="s">
        <v>1180</v>
      </c>
    </row>
    <row r="104" spans="1:26" x14ac:dyDescent="0.25">
      <c r="A104" s="4">
        <v>50</v>
      </c>
      <c r="B104" s="11" t="s">
        <v>172</v>
      </c>
      <c r="C104" s="16" t="s">
        <v>87</v>
      </c>
      <c r="D104" s="11" t="s">
        <v>492</v>
      </c>
      <c r="E104" s="13" t="s">
        <v>493</v>
      </c>
      <c r="F104" s="13" t="s">
        <v>493</v>
      </c>
      <c r="G104" s="13" t="s">
        <v>493</v>
      </c>
      <c r="H104" s="7" t="s">
        <v>493</v>
      </c>
      <c r="I104" s="7" t="s">
        <v>493</v>
      </c>
      <c r="J104" s="7" t="s">
        <v>658</v>
      </c>
    </row>
    <row r="105" spans="1:26" x14ac:dyDescent="0.25">
      <c r="A105" s="4">
        <v>50</v>
      </c>
      <c r="B105" s="11" t="s">
        <v>659</v>
      </c>
      <c r="C105" s="16" t="s">
        <v>87</v>
      </c>
      <c r="D105" s="11" t="s">
        <v>466</v>
      </c>
      <c r="E105" s="20" t="str">
        <f>HYPERLINK("https://www.samanthafortexas.com","Lopez-Resendez")</f>
        <v>Lopez-Resendez</v>
      </c>
      <c r="F105" s="13"/>
      <c r="G105" s="13"/>
      <c r="H105" s="11" t="s">
        <v>495</v>
      </c>
      <c r="I105" s="11" t="s">
        <v>660</v>
      </c>
    </row>
    <row r="106" spans="1:26" ht="45" x14ac:dyDescent="0.25">
      <c r="A106" s="4">
        <v>50</v>
      </c>
      <c r="B106" s="13" t="s">
        <v>661</v>
      </c>
      <c r="C106" s="4" t="s">
        <v>87</v>
      </c>
      <c r="D106" s="13" t="s">
        <v>466</v>
      </c>
      <c r="E106" s="20" t="str">
        <f>HYPERLINK("https://www.klgfortexas.com/","Lincoln-Goldfinch")</f>
        <v>Lincoln-Goldfinch</v>
      </c>
      <c r="F106" s="20" t="str">
        <f>HYPERLINK("https://www.facebook.com/katelincolngoldfinch","Facebook")</f>
        <v>Facebook</v>
      </c>
      <c r="G106" s="13"/>
      <c r="H106" s="13" t="s">
        <v>662</v>
      </c>
      <c r="I106" s="22" t="s">
        <v>663</v>
      </c>
      <c r="J106" s="13" t="s">
        <v>664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45" x14ac:dyDescent="0.25">
      <c r="A107" s="4">
        <v>50</v>
      </c>
      <c r="B107" s="13" t="s">
        <v>665</v>
      </c>
      <c r="C107" s="4" t="s">
        <v>87</v>
      </c>
      <c r="D107" s="13" t="s">
        <v>466</v>
      </c>
      <c r="E107" s="13"/>
      <c r="F107" s="20" t="str">
        <f>HYPERLINK("https://www.facebook.com/61580418758455","Facebook")</f>
        <v>Facebook</v>
      </c>
      <c r="G107" s="13"/>
      <c r="H107" s="13" t="s">
        <v>662</v>
      </c>
      <c r="I107" s="22" t="s">
        <v>666</v>
      </c>
      <c r="J107" s="13" t="s">
        <v>667</v>
      </c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25">
      <c r="A108" s="26">
        <v>50</v>
      </c>
      <c r="B108" t="s">
        <v>1190</v>
      </c>
      <c r="C108" s="26" t="s">
        <v>87</v>
      </c>
      <c r="D108" t="s">
        <v>1148</v>
      </c>
      <c r="I108" t="s">
        <v>1189</v>
      </c>
    </row>
    <row r="109" spans="1:26" ht="30" x14ac:dyDescent="0.25">
      <c r="A109" s="4">
        <v>51</v>
      </c>
      <c r="B109" s="13" t="s">
        <v>177</v>
      </c>
      <c r="C109" s="4" t="s">
        <v>87</v>
      </c>
      <c r="D109" s="7" t="s">
        <v>460</v>
      </c>
      <c r="E109" s="20" t="s">
        <v>668</v>
      </c>
      <c r="F109" s="20" t="s">
        <v>455</v>
      </c>
      <c r="G109" s="20" t="s">
        <v>669</v>
      </c>
      <c r="H109" s="4" t="s">
        <v>670</v>
      </c>
      <c r="I109" s="22" t="s">
        <v>671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25">
      <c r="A110" s="4">
        <v>52</v>
      </c>
      <c r="B110" s="11" t="s">
        <v>179</v>
      </c>
      <c r="C110" s="16" t="s">
        <v>11</v>
      </c>
      <c r="D110" s="11" t="s">
        <v>460</v>
      </c>
      <c r="E110" s="20" t="s">
        <v>179</v>
      </c>
      <c r="F110" s="20" t="s">
        <v>455</v>
      </c>
      <c r="G110" s="20" t="s">
        <v>672</v>
      </c>
      <c r="H110" s="16" t="s">
        <v>673</v>
      </c>
      <c r="I110" s="21" t="s">
        <v>674</v>
      </c>
    </row>
    <row r="111" spans="1:26" x14ac:dyDescent="0.25">
      <c r="A111" s="4">
        <v>53</v>
      </c>
      <c r="B111" s="11" t="s">
        <v>182</v>
      </c>
      <c r="C111" s="16" t="s">
        <v>11</v>
      </c>
      <c r="D111" s="11" t="s">
        <v>460</v>
      </c>
      <c r="E111" s="20" t="s">
        <v>675</v>
      </c>
      <c r="F111" s="20" t="s">
        <v>455</v>
      </c>
      <c r="G111" s="20" t="str">
        <f>HYPERLINK("https://x.com/WesVirdell","@WesVirdell")</f>
        <v>@WesVirdell</v>
      </c>
      <c r="H111" s="16" t="s">
        <v>676</v>
      </c>
      <c r="I111" s="21" t="s">
        <v>677</v>
      </c>
    </row>
    <row r="112" spans="1:26" x14ac:dyDescent="0.25">
      <c r="A112" s="4">
        <v>54</v>
      </c>
      <c r="B112" s="11" t="s">
        <v>185</v>
      </c>
      <c r="C112" s="16" t="s">
        <v>11</v>
      </c>
      <c r="D112" s="11" t="s">
        <v>460</v>
      </c>
      <c r="E112" s="20" t="s">
        <v>678</v>
      </c>
      <c r="F112" s="20" t="s">
        <v>455</v>
      </c>
      <c r="G112" s="20" t="s">
        <v>679</v>
      </c>
      <c r="H112" s="16" t="s">
        <v>680</v>
      </c>
      <c r="I112" s="21" t="s">
        <v>681</v>
      </c>
    </row>
    <row r="113" spans="1:26" x14ac:dyDescent="0.25">
      <c r="A113" s="4">
        <v>55</v>
      </c>
      <c r="B113" s="11" t="s">
        <v>188</v>
      </c>
      <c r="C113" s="16" t="s">
        <v>11</v>
      </c>
      <c r="D113" s="11" t="s">
        <v>460</v>
      </c>
      <c r="E113" s="20" t="s">
        <v>682</v>
      </c>
      <c r="F113" s="20" t="s">
        <v>455</v>
      </c>
      <c r="G113" s="20" t="str">
        <f>HYPERLINK("https://x.com/HicklandHillary","@HicklandHillary")</f>
        <v>@HicklandHillary</v>
      </c>
      <c r="H113" s="16" t="s">
        <v>683</v>
      </c>
      <c r="I113" s="21" t="s">
        <v>684</v>
      </c>
    </row>
    <row r="114" spans="1:26" x14ac:dyDescent="0.25">
      <c r="A114" s="4">
        <v>56</v>
      </c>
      <c r="B114" s="11" t="s">
        <v>191</v>
      </c>
      <c r="C114" s="16" t="s">
        <v>11</v>
      </c>
      <c r="D114" s="11" t="s">
        <v>460</v>
      </c>
      <c r="E114" s="20" t="s">
        <v>685</v>
      </c>
      <c r="F114" s="20" t="s">
        <v>455</v>
      </c>
      <c r="G114" s="20" t="str">
        <f>HYPERLINK("https://twitter.com/PatrickJCurry1","@PatrickJCurry1")</f>
        <v>@PatrickJCurry1</v>
      </c>
      <c r="H114" s="16" t="s">
        <v>686</v>
      </c>
      <c r="I114" s="21" t="s">
        <v>687</v>
      </c>
    </row>
    <row r="115" spans="1:26" x14ac:dyDescent="0.25">
      <c r="A115" s="4">
        <v>57</v>
      </c>
      <c r="B115" s="11" t="s">
        <v>194</v>
      </c>
      <c r="C115" s="16" t="s">
        <v>11</v>
      </c>
      <c r="D115" s="11" t="s">
        <v>460</v>
      </c>
      <c r="E115" s="20" t="s">
        <v>688</v>
      </c>
      <c r="F115" s="20" t="s">
        <v>455</v>
      </c>
      <c r="G115" s="20" t="s">
        <v>689</v>
      </c>
      <c r="H115" s="16" t="s">
        <v>690</v>
      </c>
      <c r="I115" s="21" t="s">
        <v>691</v>
      </c>
    </row>
    <row r="116" spans="1:26" x14ac:dyDescent="0.25">
      <c r="A116" s="4">
        <v>58</v>
      </c>
      <c r="B116" s="11" t="s">
        <v>197</v>
      </c>
      <c r="C116" s="16" t="s">
        <v>11</v>
      </c>
      <c r="D116" s="11" t="s">
        <v>460</v>
      </c>
      <c r="E116" s="20" t="s">
        <v>692</v>
      </c>
      <c r="F116" s="20" t="s">
        <v>455</v>
      </c>
      <c r="G116" s="20" t="s">
        <v>693</v>
      </c>
      <c r="H116" s="16" t="s">
        <v>694</v>
      </c>
      <c r="I116" s="21" t="s">
        <v>695</v>
      </c>
    </row>
    <row r="117" spans="1:26" x14ac:dyDescent="0.25">
      <c r="A117" s="4">
        <v>59</v>
      </c>
      <c r="B117" s="11" t="s">
        <v>200</v>
      </c>
      <c r="C117" s="16" t="s">
        <v>11</v>
      </c>
      <c r="D117" s="11" t="s">
        <v>460</v>
      </c>
      <c r="E117" s="20" t="s">
        <v>696</v>
      </c>
      <c r="F117" s="20" t="s">
        <v>455</v>
      </c>
      <c r="G117" s="20" t="s">
        <v>697</v>
      </c>
      <c r="H117" s="16" t="s">
        <v>698</v>
      </c>
      <c r="I117" s="21" t="s">
        <v>699</v>
      </c>
    </row>
    <row r="118" spans="1:26" ht="105" x14ac:dyDescent="0.25">
      <c r="A118" s="4">
        <v>59</v>
      </c>
      <c r="B118" s="7" t="s">
        <v>202</v>
      </c>
      <c r="C118" s="4" t="s">
        <v>87</v>
      </c>
      <c r="D118" s="13" t="s">
        <v>466</v>
      </c>
      <c r="E118" s="20" t="str">
        <f>HYPERLINK("https://www.sgtturnerforstatehouse.com/","Turner")</f>
        <v>Turner</v>
      </c>
      <c r="F118" s="20" t="str">
        <f>HYPERLINK("https://www.facebook.com/61578210681866/","Facebook")</f>
        <v>Facebook</v>
      </c>
      <c r="G118" s="20" t="str">
        <f>HYPERLINK("https://twitter.com/repandrewturner","repandrewturner")</f>
        <v>repandrewturner</v>
      </c>
      <c r="H118" s="13" t="s">
        <v>662</v>
      </c>
      <c r="I118" s="22" t="s">
        <v>700</v>
      </c>
      <c r="J118" s="13" t="s">
        <v>664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25">
      <c r="A119" s="4">
        <v>60</v>
      </c>
      <c r="B119" s="11" t="s">
        <v>204</v>
      </c>
      <c r="C119" s="16" t="s">
        <v>11</v>
      </c>
      <c r="D119" s="11" t="s">
        <v>460</v>
      </c>
      <c r="E119" s="20" t="s">
        <v>701</v>
      </c>
      <c r="F119" s="20" t="s">
        <v>455</v>
      </c>
      <c r="G119" s="20" t="str">
        <f>HYPERLINK("https://x.com/Olcott4Texas","@Olcott4Texas")</f>
        <v>@Olcott4Texas</v>
      </c>
      <c r="H119" s="16" t="s">
        <v>702</v>
      </c>
      <c r="I119" s="21" t="s">
        <v>703</v>
      </c>
    </row>
    <row r="120" spans="1:26" x14ac:dyDescent="0.25">
      <c r="A120" s="4">
        <v>60</v>
      </c>
      <c r="B120" s="11" t="s">
        <v>206</v>
      </c>
      <c r="C120" s="16" t="s">
        <v>11</v>
      </c>
      <c r="D120" s="11" t="s">
        <v>466</v>
      </c>
      <c r="E120" s="20" t="str">
        <f>HYPERLINK("https://www.amyfennellfortexas.com/","Fennell")</f>
        <v>Fennell</v>
      </c>
      <c r="F120" s="20" t="str">
        <f>HYPERLINK("https://www.facebook.com/p/Amy-Fennell-for-Texas-61578596120758/","Facebook")</f>
        <v>Facebook</v>
      </c>
      <c r="G120" s="20" t="str">
        <f>HYPERLINK("https://x.com/amydfennell","@amyDfennell")</f>
        <v>@amyDfennell</v>
      </c>
      <c r="H120" s="11" t="s">
        <v>704</v>
      </c>
      <c r="I120" s="11" t="s">
        <v>705</v>
      </c>
    </row>
    <row r="121" spans="1:26" x14ac:dyDescent="0.25">
      <c r="A121" s="4">
        <v>61</v>
      </c>
      <c r="B121" s="11" t="s">
        <v>208</v>
      </c>
      <c r="C121" s="16" t="s">
        <v>11</v>
      </c>
      <c r="D121" s="11" t="s">
        <v>460</v>
      </c>
      <c r="E121" s="20" t="s">
        <v>352</v>
      </c>
      <c r="F121" s="20" t="s">
        <v>455</v>
      </c>
      <c r="G121" s="20" t="str">
        <f>HYPERLINK("https://x.com/KeresaForTexas","@KeresaForTexas")</f>
        <v>@KeresaForTexas</v>
      </c>
      <c r="H121" s="16" t="s">
        <v>706</v>
      </c>
      <c r="I121" s="21" t="s">
        <v>707</v>
      </c>
    </row>
    <row r="122" spans="1:26" x14ac:dyDescent="0.25">
      <c r="A122" s="4">
        <v>61</v>
      </c>
      <c r="B122" s="36" t="s">
        <v>1102</v>
      </c>
      <c r="C122" s="16" t="s">
        <v>11</v>
      </c>
      <c r="D122" s="11" t="s">
        <v>466</v>
      </c>
      <c r="F122" t="str">
        <f>HYPERLINK("https://www.facebook.com/FrazierForTexas/","Facebook")</f>
        <v>Facebook</v>
      </c>
      <c r="G122" s="25" t="str">
        <f>HYPERLINK("https://x.com/FrazierForTexas","@FrazierForTexas")</f>
        <v>@FrazierForTexas</v>
      </c>
      <c r="H122" t="s">
        <v>1101</v>
      </c>
      <c r="I122" t="s">
        <v>1100</v>
      </c>
      <c r="J122" t="s">
        <v>1099</v>
      </c>
    </row>
    <row r="123" spans="1:26" x14ac:dyDescent="0.25">
      <c r="A123" s="4">
        <v>62</v>
      </c>
      <c r="B123" s="36" t="s">
        <v>211</v>
      </c>
      <c r="C123" s="16" t="s">
        <v>11</v>
      </c>
      <c r="D123" s="11" t="s">
        <v>460</v>
      </c>
      <c r="E123" s="20" t="s">
        <v>708</v>
      </c>
      <c r="F123" s="20" t="s">
        <v>455</v>
      </c>
      <c r="G123" s="20" t="str">
        <f>HYPERLINK("https://x.com/ShelleyLuther","@ShelleyLuther")</f>
        <v>@ShelleyLuther</v>
      </c>
      <c r="H123" s="16" t="s">
        <v>709</v>
      </c>
      <c r="I123" s="21" t="s">
        <v>710</v>
      </c>
    </row>
    <row r="124" spans="1:26" x14ac:dyDescent="0.25">
      <c r="A124" s="4">
        <v>63</v>
      </c>
      <c r="B124" s="36" t="s">
        <v>214</v>
      </c>
      <c r="C124" s="16" t="s">
        <v>11</v>
      </c>
      <c r="D124" s="11" t="s">
        <v>460</v>
      </c>
      <c r="E124" s="20" t="s">
        <v>711</v>
      </c>
      <c r="F124" s="20" t="s">
        <v>455</v>
      </c>
      <c r="G124" s="20" t="str">
        <f>HYPERLINK("https://x.com/Bumgarner4HD63","@Bumgarner4HD63")</f>
        <v>@Bumgarner4HD63</v>
      </c>
      <c r="H124" s="16" t="s">
        <v>712</v>
      </c>
      <c r="I124" s="21" t="s">
        <v>713</v>
      </c>
      <c r="J124" s="11" t="s">
        <v>465</v>
      </c>
    </row>
    <row r="125" spans="1:26" x14ac:dyDescent="0.25">
      <c r="A125" s="33">
        <v>63</v>
      </c>
      <c r="B125" s="34" t="s">
        <v>1192</v>
      </c>
      <c r="C125" s="26" t="s">
        <v>87</v>
      </c>
      <c r="D125" t="s">
        <v>466</v>
      </c>
      <c r="E125" t="str">
        <f>HYPERLINK("https://www.wooten-for-texas.com/","Wooten")</f>
        <v>Wooten</v>
      </c>
      <c r="F125" t="str">
        <f>HYPERLINK("https://www.facebook.com/profile.php?id=100076356917597","Facebook")</f>
        <v>Facebook</v>
      </c>
      <c r="I125" t="s">
        <v>1191</v>
      </c>
    </row>
    <row r="126" spans="1:26" x14ac:dyDescent="0.25">
      <c r="A126" s="4">
        <v>64</v>
      </c>
      <c r="B126" s="36" t="s">
        <v>217</v>
      </c>
      <c r="C126" s="16" t="s">
        <v>11</v>
      </c>
      <c r="D126" s="11" t="s">
        <v>460</v>
      </c>
      <c r="E126" s="20" t="s">
        <v>714</v>
      </c>
      <c r="F126" s="20" t="s">
        <v>455</v>
      </c>
      <c r="G126" s="20" t="str">
        <f>HYPERLINK("https://x.com/AndyHopperTX","@AndyHopperTX")</f>
        <v>@AndyHopperTX</v>
      </c>
      <c r="H126" s="16" t="s">
        <v>715</v>
      </c>
      <c r="I126" s="21" t="s">
        <v>716</v>
      </c>
    </row>
    <row r="127" spans="1:26" x14ac:dyDescent="0.25">
      <c r="A127" s="33">
        <v>64</v>
      </c>
      <c r="B127" s="34" t="s">
        <v>1194</v>
      </c>
      <c r="C127" s="26" t="s">
        <v>11</v>
      </c>
      <c r="D127" t="s">
        <v>466</v>
      </c>
      <c r="F127" t="str">
        <f>HYPERLINK("https://www.facebook.com/lisamcentirefortexas","Facebook")</f>
        <v>Facebook</v>
      </c>
      <c r="I127" t="s">
        <v>1193</v>
      </c>
    </row>
    <row r="128" spans="1:26" x14ac:dyDescent="0.25">
      <c r="A128" s="4">
        <v>65</v>
      </c>
      <c r="B128" s="36" t="s">
        <v>220</v>
      </c>
      <c r="C128" s="16" t="s">
        <v>11</v>
      </c>
      <c r="D128" s="11" t="s">
        <v>460</v>
      </c>
      <c r="E128" s="20" t="s">
        <v>717</v>
      </c>
      <c r="F128" s="20" t="s">
        <v>455</v>
      </c>
      <c r="G128" s="20" t="str">
        <f>HYPERLINK("https://x.com/realmitchlittle","@realmitchlittle")</f>
        <v>@realmitchlittle</v>
      </c>
      <c r="H128" s="16" t="s">
        <v>718</v>
      </c>
      <c r="I128" s="21" t="s">
        <v>719</v>
      </c>
    </row>
    <row r="129" spans="1:10" x14ac:dyDescent="0.25">
      <c r="A129" s="33">
        <v>65</v>
      </c>
      <c r="B129" s="34" t="s">
        <v>1196</v>
      </c>
      <c r="C129" s="26" t="s">
        <v>87</v>
      </c>
      <c r="D129" t="s">
        <v>466</v>
      </c>
      <c r="F129" t="str">
        <f>HYPERLINK("https://www.facebook.com/sandeepfortexas","Facebook")</f>
        <v>Facebook</v>
      </c>
      <c r="I129" t="s">
        <v>1195</v>
      </c>
    </row>
    <row r="130" spans="1:10" x14ac:dyDescent="0.25">
      <c r="A130" s="4">
        <v>66</v>
      </c>
      <c r="B130" s="36" t="s">
        <v>223</v>
      </c>
      <c r="C130" s="16" t="s">
        <v>11</v>
      </c>
      <c r="D130" s="11" t="s">
        <v>460</v>
      </c>
      <c r="E130" s="20" t="s">
        <v>720</v>
      </c>
      <c r="F130" s="20" t="s">
        <v>455</v>
      </c>
      <c r="G130" s="20" t="s">
        <v>721</v>
      </c>
      <c r="H130" s="16" t="s">
        <v>722</v>
      </c>
      <c r="I130" s="21" t="s">
        <v>723</v>
      </c>
      <c r="J130" s="11" t="s">
        <v>465</v>
      </c>
    </row>
    <row r="131" spans="1:10" x14ac:dyDescent="0.25">
      <c r="A131" s="4">
        <v>67</v>
      </c>
      <c r="B131" s="36" t="s">
        <v>226</v>
      </c>
      <c r="C131" s="16" t="s">
        <v>11</v>
      </c>
      <c r="D131" s="11" t="s">
        <v>460</v>
      </c>
      <c r="E131" s="20" t="s">
        <v>724</v>
      </c>
      <c r="F131" s="20" t="s">
        <v>455</v>
      </c>
      <c r="G131" s="20" t="s">
        <v>725</v>
      </c>
      <c r="H131" s="16" t="s">
        <v>726</v>
      </c>
      <c r="I131" s="21" t="s">
        <v>727</v>
      </c>
      <c r="J131" s="11" t="s">
        <v>728</v>
      </c>
    </row>
    <row r="132" spans="1:10" x14ac:dyDescent="0.25">
      <c r="A132" s="4">
        <v>67</v>
      </c>
      <c r="B132" s="36" t="s">
        <v>228</v>
      </c>
      <c r="C132" s="16" t="s">
        <v>11</v>
      </c>
      <c r="D132" s="11" t="s">
        <v>466</v>
      </c>
      <c r="E132" s="20" t="s">
        <v>729</v>
      </c>
      <c r="F132" s="20" t="s">
        <v>455</v>
      </c>
      <c r="G132" s="20" t="s">
        <v>730</v>
      </c>
      <c r="I132" s="11" t="s">
        <v>731</v>
      </c>
    </row>
    <row r="133" spans="1:10" x14ac:dyDescent="0.25">
      <c r="A133" s="4">
        <v>67</v>
      </c>
      <c r="B133" s="36" t="s">
        <v>1093</v>
      </c>
      <c r="C133" s="16" t="s">
        <v>11</v>
      </c>
      <c r="D133" t="s">
        <v>466</v>
      </c>
      <c r="E133" s="20" t="str">
        <f>HYPERLINK("https://www.thorsenfortexas.com/","Thorsen")</f>
        <v>Thorsen</v>
      </c>
      <c r="F133" t="s">
        <v>493</v>
      </c>
      <c r="G133" s="20" t="str">
        <f>HYPERLINK("https://x.com/thorsen_matt","@thorsen_matt")</f>
        <v>@thorsen_matt</v>
      </c>
      <c r="I133" t="s">
        <v>1094</v>
      </c>
      <c r="J133" s="29"/>
    </row>
    <row r="134" spans="1:10" x14ac:dyDescent="0.25">
      <c r="A134" s="4">
        <v>68</v>
      </c>
      <c r="B134" s="36" t="s">
        <v>230</v>
      </c>
      <c r="C134" s="16" t="s">
        <v>11</v>
      </c>
      <c r="D134" s="11" t="s">
        <v>460</v>
      </c>
      <c r="E134" s="20" t="s">
        <v>732</v>
      </c>
      <c r="F134" s="20" t="s">
        <v>455</v>
      </c>
      <c r="G134" s="20" t="s">
        <v>733</v>
      </c>
      <c r="H134" s="16" t="s">
        <v>734</v>
      </c>
      <c r="I134" s="21" t="s">
        <v>735</v>
      </c>
    </row>
    <row r="135" spans="1:10" x14ac:dyDescent="0.25">
      <c r="A135" s="4">
        <v>69</v>
      </c>
      <c r="B135" s="36" t="s">
        <v>233</v>
      </c>
      <c r="C135" s="16" t="s">
        <v>11</v>
      </c>
      <c r="D135" s="11" t="s">
        <v>460</v>
      </c>
      <c r="E135" s="20" t="s">
        <v>736</v>
      </c>
      <c r="F135" s="20" t="s">
        <v>455</v>
      </c>
      <c r="G135" s="20" t="s">
        <v>737</v>
      </c>
      <c r="H135" s="16" t="s">
        <v>738</v>
      </c>
      <c r="I135" s="21" t="s">
        <v>739</v>
      </c>
    </row>
    <row r="136" spans="1:10" x14ac:dyDescent="0.25">
      <c r="A136" s="4">
        <v>70</v>
      </c>
      <c r="B136" s="36" t="s">
        <v>236</v>
      </c>
      <c r="C136" s="16" t="s">
        <v>87</v>
      </c>
      <c r="D136" s="11" t="s">
        <v>460</v>
      </c>
      <c r="E136" s="20" t="s">
        <v>740</v>
      </c>
      <c r="F136" s="20" t="s">
        <v>455</v>
      </c>
      <c r="G136" s="20" t="s">
        <v>741</v>
      </c>
      <c r="H136" s="16" t="s">
        <v>742</v>
      </c>
      <c r="I136" s="21" t="s">
        <v>743</v>
      </c>
      <c r="J136" s="11" t="s">
        <v>547</v>
      </c>
    </row>
    <row r="137" spans="1:10" x14ac:dyDescent="0.25">
      <c r="A137" s="4">
        <v>70</v>
      </c>
      <c r="B137" s="36" t="s">
        <v>237</v>
      </c>
      <c r="C137" s="16" t="s">
        <v>11</v>
      </c>
      <c r="D137" s="11" t="s">
        <v>466</v>
      </c>
      <c r="E137" s="20" t="str">
        <f>HYPERLINK("https://jackryangallagher.com/","Gallagher")</f>
        <v>Gallagher</v>
      </c>
      <c r="F137" s="13"/>
      <c r="G137" s="20" t="str">
        <f>HYPERLINK("https://x.com/Gallagreat","@Gallagreat")</f>
        <v>@Gallagreat</v>
      </c>
      <c r="I137" s="11" t="s">
        <v>744</v>
      </c>
    </row>
    <row r="138" spans="1:10" x14ac:dyDescent="0.25">
      <c r="A138" s="4">
        <v>71</v>
      </c>
      <c r="B138" s="36" t="s">
        <v>239</v>
      </c>
      <c r="C138" s="16" t="s">
        <v>11</v>
      </c>
      <c r="D138" s="11" t="s">
        <v>83</v>
      </c>
      <c r="E138" s="13" t="s">
        <v>493</v>
      </c>
      <c r="F138" s="13" t="s">
        <v>493</v>
      </c>
      <c r="G138" s="13" t="s">
        <v>493</v>
      </c>
      <c r="H138" s="16" t="s">
        <v>493</v>
      </c>
      <c r="I138" s="4" t="s">
        <v>493</v>
      </c>
    </row>
    <row r="139" spans="1:10" x14ac:dyDescent="0.25">
      <c r="A139" s="4">
        <v>71</v>
      </c>
      <c r="B139" s="36" t="s">
        <v>745</v>
      </c>
      <c r="C139" s="16" t="s">
        <v>11</v>
      </c>
      <c r="D139" s="11" t="s">
        <v>466</v>
      </c>
      <c r="E139" s="20" t="str">
        <f>HYPERLINK("https://liz4texas.org/","Case")</f>
        <v>Case</v>
      </c>
      <c r="F139" s="20" t="str">
        <f>HYPERLINK("https://www.facebook.com/lizcase4texas/","Facebook")</f>
        <v>Facebook</v>
      </c>
      <c r="G139" s="13"/>
      <c r="H139" s="16" t="s">
        <v>495</v>
      </c>
      <c r="I139" s="11" t="s">
        <v>746</v>
      </c>
    </row>
    <row r="140" spans="1:10" x14ac:dyDescent="0.25">
      <c r="A140" s="4">
        <v>71</v>
      </c>
      <c r="B140" s="36" t="s">
        <v>747</v>
      </c>
      <c r="C140" s="16" t="s">
        <v>11</v>
      </c>
      <c r="D140" s="11" t="s">
        <v>466</v>
      </c>
      <c r="E140" s="20" t="str">
        <f>HYPERLINK("https://jayhardaway.com/","Hardaway")</f>
        <v>Hardaway</v>
      </c>
      <c r="F140" s="13"/>
      <c r="G140" s="20" t="str">
        <f>HYPERLINK("https://x.com/JayHardaway","@JayHardaway")</f>
        <v>@JayHardaway</v>
      </c>
      <c r="I140" s="11" t="s">
        <v>748</v>
      </c>
      <c r="J140" s="11" t="s">
        <v>749</v>
      </c>
    </row>
    <row r="141" spans="1:10" x14ac:dyDescent="0.25">
      <c r="A141" s="4">
        <v>71</v>
      </c>
      <c r="B141" s="36" t="s">
        <v>750</v>
      </c>
      <c r="C141" s="16" t="s">
        <v>11</v>
      </c>
      <c r="D141" s="11" t="s">
        <v>751</v>
      </c>
      <c r="E141" s="13" t="s">
        <v>493</v>
      </c>
      <c r="F141" s="13" t="s">
        <v>493</v>
      </c>
      <c r="G141" s="13" t="s">
        <v>493</v>
      </c>
      <c r="H141" s="16" t="s">
        <v>493</v>
      </c>
      <c r="I141" s="4" t="s">
        <v>493</v>
      </c>
      <c r="J141" s="11" t="s">
        <v>752</v>
      </c>
    </row>
    <row r="142" spans="1:10" x14ac:dyDescent="0.25">
      <c r="A142" s="4">
        <v>71</v>
      </c>
      <c r="B142" s="36" t="s">
        <v>753</v>
      </c>
      <c r="C142" s="16" t="s">
        <v>11</v>
      </c>
      <c r="D142" s="11" t="s">
        <v>466</v>
      </c>
      <c r="E142" s="20" t="str">
        <f>HYPERLINK("https://ohlemacherfortexas.com/","Ohlemacher")</f>
        <v>Ohlemacher</v>
      </c>
      <c r="F142" s="20" t="str">
        <f>HYPERLINK("https://www.facebook.com/OhlemacherForTexas","Facebook")</f>
        <v>Facebook</v>
      </c>
      <c r="G142" s="20" t="str">
        <f>HYPERLINK("https://x.com/Ohlemacher4HD71","@Ohlemacher4HD71")</f>
        <v>@Ohlemacher4HD71</v>
      </c>
      <c r="H142" s="16" t="s">
        <v>495</v>
      </c>
      <c r="I142" s="11" t="s">
        <v>754</v>
      </c>
    </row>
    <row r="143" spans="1:10" x14ac:dyDescent="0.25">
      <c r="A143" s="4">
        <v>72</v>
      </c>
      <c r="B143" s="36" t="s">
        <v>242</v>
      </c>
      <c r="C143" s="16" t="s">
        <v>11</v>
      </c>
      <c r="D143" s="11" t="s">
        <v>460</v>
      </c>
      <c r="E143" s="20" t="s">
        <v>755</v>
      </c>
      <c r="F143" s="20" t="s">
        <v>455</v>
      </c>
      <c r="G143" s="20" t="s">
        <v>756</v>
      </c>
      <c r="H143" s="16" t="s">
        <v>757</v>
      </c>
      <c r="I143" s="21" t="s">
        <v>758</v>
      </c>
    </row>
    <row r="144" spans="1:10" x14ac:dyDescent="0.25">
      <c r="A144" s="4">
        <v>73</v>
      </c>
      <c r="B144" s="36" t="s">
        <v>245</v>
      </c>
      <c r="C144" s="16" t="s">
        <v>11</v>
      </c>
      <c r="D144" s="11" t="s">
        <v>460</v>
      </c>
      <c r="E144" s="20" t="s">
        <v>759</v>
      </c>
      <c r="F144" s="20" t="s">
        <v>455</v>
      </c>
      <c r="G144" s="20" t="s">
        <v>760</v>
      </c>
      <c r="H144" s="16" t="s">
        <v>761</v>
      </c>
      <c r="I144" s="21" t="s">
        <v>762</v>
      </c>
      <c r="J144" s="11" t="s">
        <v>465</v>
      </c>
    </row>
    <row r="145" spans="1:26" x14ac:dyDescent="0.25">
      <c r="A145" s="4">
        <v>74</v>
      </c>
      <c r="B145" s="36" t="s">
        <v>248</v>
      </c>
      <c r="C145" s="16" t="s">
        <v>87</v>
      </c>
      <c r="D145" s="11" t="s">
        <v>460</v>
      </c>
      <c r="E145" s="20" t="s">
        <v>763</v>
      </c>
      <c r="F145" s="20" t="s">
        <v>455</v>
      </c>
      <c r="G145" s="20" t="s">
        <v>764</v>
      </c>
      <c r="H145" s="16" t="s">
        <v>765</v>
      </c>
      <c r="I145" s="21" t="s">
        <v>766</v>
      </c>
    </row>
    <row r="146" spans="1:26" ht="30" x14ac:dyDescent="0.25">
      <c r="A146" s="4">
        <v>74</v>
      </c>
      <c r="B146" s="37" t="s">
        <v>250</v>
      </c>
      <c r="C146" s="4" t="s">
        <v>11</v>
      </c>
      <c r="D146" s="13" t="s">
        <v>466</v>
      </c>
      <c r="E146" s="13"/>
      <c r="F146" s="13"/>
      <c r="G146" s="13"/>
      <c r="H146" s="13" t="s">
        <v>662</v>
      </c>
      <c r="I146" s="22" t="s">
        <v>767</v>
      </c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25">
      <c r="A147" s="4">
        <v>75</v>
      </c>
      <c r="B147" s="36" t="s">
        <v>252</v>
      </c>
      <c r="C147" s="16" t="s">
        <v>87</v>
      </c>
      <c r="D147" s="11" t="s">
        <v>460</v>
      </c>
      <c r="E147" s="13" t="s">
        <v>485</v>
      </c>
      <c r="F147" s="20" t="s">
        <v>455</v>
      </c>
      <c r="G147" s="20" t="s">
        <v>768</v>
      </c>
      <c r="H147" s="16" t="s">
        <v>769</v>
      </c>
      <c r="I147" s="21" t="s">
        <v>770</v>
      </c>
      <c r="J147" s="11" t="s">
        <v>465</v>
      </c>
    </row>
    <row r="148" spans="1:26" x14ac:dyDescent="0.25">
      <c r="A148" s="33">
        <v>75</v>
      </c>
      <c r="B148" s="34" t="s">
        <v>1198</v>
      </c>
      <c r="C148" s="26" t="s">
        <v>87</v>
      </c>
      <c r="D148" t="s">
        <v>1148</v>
      </c>
      <c r="I148" t="s">
        <v>1197</v>
      </c>
    </row>
    <row r="149" spans="1:26" x14ac:dyDescent="0.25">
      <c r="A149" s="4">
        <v>76</v>
      </c>
      <c r="B149" s="36" t="s">
        <v>255</v>
      </c>
      <c r="C149" s="16" t="s">
        <v>87</v>
      </c>
      <c r="D149" s="13" t="s">
        <v>460</v>
      </c>
      <c r="E149" s="20" t="s">
        <v>771</v>
      </c>
      <c r="F149" s="20" t="s">
        <v>455</v>
      </c>
      <c r="G149" s="20" t="s">
        <v>772</v>
      </c>
      <c r="H149" s="16" t="s">
        <v>773</v>
      </c>
      <c r="I149" s="22" t="s">
        <v>774</v>
      </c>
    </row>
    <row r="150" spans="1:26" x14ac:dyDescent="0.25">
      <c r="A150" s="33">
        <v>76</v>
      </c>
      <c r="B150" s="34" t="s">
        <v>1200</v>
      </c>
      <c r="C150" s="26" t="s">
        <v>87</v>
      </c>
      <c r="D150" t="s">
        <v>1148</v>
      </c>
      <c r="I150" t="s">
        <v>1199</v>
      </c>
    </row>
    <row r="151" spans="1:26" x14ac:dyDescent="0.25">
      <c r="A151" s="4">
        <v>77</v>
      </c>
      <c r="B151" s="36" t="s">
        <v>258</v>
      </c>
      <c r="C151" s="16" t="s">
        <v>87</v>
      </c>
      <c r="D151" s="13" t="s">
        <v>460</v>
      </c>
      <c r="E151" s="20" t="s">
        <v>775</v>
      </c>
      <c r="F151" s="20" t="s">
        <v>455</v>
      </c>
      <c r="G151" s="20" t="s">
        <v>776</v>
      </c>
      <c r="H151" s="16" t="s">
        <v>777</v>
      </c>
      <c r="I151" s="22" t="s">
        <v>778</v>
      </c>
      <c r="J151" s="11" t="s">
        <v>465</v>
      </c>
    </row>
    <row r="152" spans="1:26" x14ac:dyDescent="0.25">
      <c r="A152" s="4">
        <v>78</v>
      </c>
      <c r="B152" s="36" t="s">
        <v>261</v>
      </c>
      <c r="C152" s="16" t="s">
        <v>87</v>
      </c>
      <c r="D152" s="13" t="s">
        <v>460</v>
      </c>
      <c r="E152" s="13" t="s">
        <v>485</v>
      </c>
      <c r="F152" s="20" t="s">
        <v>455</v>
      </c>
      <c r="G152" s="20" t="s">
        <v>779</v>
      </c>
      <c r="H152" s="16" t="s">
        <v>780</v>
      </c>
      <c r="I152" s="22" t="s">
        <v>781</v>
      </c>
      <c r="J152" s="11" t="s">
        <v>465</v>
      </c>
    </row>
    <row r="153" spans="1:26" x14ac:dyDescent="0.25">
      <c r="A153" s="33">
        <v>78</v>
      </c>
      <c r="B153" s="34" t="s">
        <v>1202</v>
      </c>
      <c r="C153" s="26" t="s">
        <v>87</v>
      </c>
      <c r="D153" t="s">
        <v>466</v>
      </c>
      <c r="I153" t="s">
        <v>1201</v>
      </c>
    </row>
    <row r="154" spans="1:26" x14ac:dyDescent="0.25">
      <c r="A154" s="4">
        <v>79</v>
      </c>
      <c r="B154" s="36" t="s">
        <v>263</v>
      </c>
      <c r="C154" s="16" t="s">
        <v>87</v>
      </c>
      <c r="D154" s="13" t="s">
        <v>460</v>
      </c>
      <c r="E154" s="20" t="s">
        <v>782</v>
      </c>
      <c r="F154" s="20" t="s">
        <v>455</v>
      </c>
      <c r="G154" s="20" t="s">
        <v>783</v>
      </c>
      <c r="H154" s="16" t="s">
        <v>784</v>
      </c>
      <c r="I154" s="22" t="s">
        <v>785</v>
      </c>
      <c r="J154" s="11" t="s">
        <v>465</v>
      </c>
    </row>
    <row r="155" spans="1:26" x14ac:dyDescent="0.25">
      <c r="A155" s="4">
        <v>80</v>
      </c>
      <c r="B155" s="36" t="s">
        <v>265</v>
      </c>
      <c r="C155" s="16" t="s">
        <v>11</v>
      </c>
      <c r="D155" s="13" t="s">
        <v>460</v>
      </c>
      <c r="E155" s="20" t="s">
        <v>786</v>
      </c>
      <c r="F155" s="20" t="s">
        <v>455</v>
      </c>
      <c r="G155" s="20" t="str">
        <f>HYPERLINK("https://x.com/Donfortexas","@Donfortexas")</f>
        <v>@Donfortexas</v>
      </c>
      <c r="H155" s="16" t="s">
        <v>787</v>
      </c>
      <c r="I155" s="22" t="s">
        <v>788</v>
      </c>
      <c r="J155" s="11" t="s">
        <v>465</v>
      </c>
    </row>
    <row r="156" spans="1:26" x14ac:dyDescent="0.25">
      <c r="A156" s="4">
        <v>81</v>
      </c>
      <c r="B156" s="36" t="s">
        <v>268</v>
      </c>
      <c r="C156" s="16" t="s">
        <v>11</v>
      </c>
      <c r="D156" s="13" t="s">
        <v>460</v>
      </c>
      <c r="E156" s="20" t="s">
        <v>789</v>
      </c>
      <c r="F156" s="20" t="s">
        <v>455</v>
      </c>
      <c r="G156" s="20" t="s">
        <v>790</v>
      </c>
      <c r="H156" s="16" t="s">
        <v>791</v>
      </c>
      <c r="I156" s="22" t="s">
        <v>792</v>
      </c>
      <c r="J156" s="11" t="s">
        <v>465</v>
      </c>
    </row>
    <row r="157" spans="1:26" x14ac:dyDescent="0.25">
      <c r="A157" s="4">
        <v>82</v>
      </c>
      <c r="B157" s="36" t="s">
        <v>271</v>
      </c>
      <c r="C157" s="16" t="s">
        <v>11</v>
      </c>
      <c r="D157" s="13" t="s">
        <v>460</v>
      </c>
      <c r="E157" s="13" t="s">
        <v>485</v>
      </c>
      <c r="F157" s="13"/>
      <c r="G157" s="20" t="s">
        <v>793</v>
      </c>
      <c r="H157" s="16" t="s">
        <v>794</v>
      </c>
      <c r="I157" s="22" t="s">
        <v>795</v>
      </c>
      <c r="J157" s="11" t="s">
        <v>465</v>
      </c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25">
      <c r="A158" s="4">
        <v>83</v>
      </c>
      <c r="B158" s="36" t="s">
        <v>274</v>
      </c>
      <c r="C158" s="16" t="s">
        <v>11</v>
      </c>
      <c r="D158" s="13" t="s">
        <v>460</v>
      </c>
      <c r="E158" s="20" t="s">
        <v>16</v>
      </c>
      <c r="F158" s="20" t="s">
        <v>455</v>
      </c>
      <c r="G158" s="20" t="s">
        <v>796</v>
      </c>
      <c r="H158" s="16" t="s">
        <v>797</v>
      </c>
      <c r="I158" s="22" t="s">
        <v>798</v>
      </c>
      <c r="J158" s="11" t="s">
        <v>465</v>
      </c>
    </row>
    <row r="159" spans="1:26" x14ac:dyDescent="0.25">
      <c r="A159" s="4">
        <v>84</v>
      </c>
      <c r="B159" s="36" t="s">
        <v>277</v>
      </c>
      <c r="C159" s="16" t="s">
        <v>11</v>
      </c>
      <c r="D159" s="13" t="s">
        <v>460</v>
      </c>
      <c r="E159" s="20" t="s">
        <v>799</v>
      </c>
      <c r="F159" s="20" t="s">
        <v>455</v>
      </c>
      <c r="G159" s="20" t="s">
        <v>800</v>
      </c>
      <c r="H159" s="16" t="s">
        <v>801</v>
      </c>
      <c r="I159" s="22" t="s">
        <v>802</v>
      </c>
      <c r="J159" s="11" t="s">
        <v>465</v>
      </c>
    </row>
    <row r="160" spans="1:26" x14ac:dyDescent="0.25">
      <c r="A160" s="4">
        <v>85</v>
      </c>
      <c r="B160" s="36" t="s">
        <v>279</v>
      </c>
      <c r="C160" s="16" t="s">
        <v>11</v>
      </c>
      <c r="D160" s="13" t="s">
        <v>460</v>
      </c>
      <c r="E160" s="20" t="s">
        <v>803</v>
      </c>
      <c r="F160" s="20" t="s">
        <v>455</v>
      </c>
      <c r="G160" s="20" t="s">
        <v>804</v>
      </c>
      <c r="H160" s="16" t="s">
        <v>805</v>
      </c>
      <c r="I160" s="22" t="s">
        <v>806</v>
      </c>
      <c r="J160" s="13"/>
    </row>
    <row r="161" spans="1:26" ht="30" x14ac:dyDescent="0.25">
      <c r="A161" s="4">
        <v>85</v>
      </c>
      <c r="B161" s="37" t="s">
        <v>807</v>
      </c>
      <c r="C161" s="4" t="s">
        <v>11</v>
      </c>
      <c r="D161" s="13" t="s">
        <v>466</v>
      </c>
      <c r="E161" s="20" t="s">
        <v>808</v>
      </c>
      <c r="F161" s="20" t="s">
        <v>455</v>
      </c>
      <c r="G161" s="20" t="str">
        <f>HYPERLINK("https://x.com/Goose4texrep","@Goose4texrep")</f>
        <v>@Goose4texrep</v>
      </c>
      <c r="H161" s="4" t="s">
        <v>809</v>
      </c>
      <c r="I161" s="22" t="s">
        <v>810</v>
      </c>
      <c r="J161" s="13" t="s">
        <v>465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25">
      <c r="A162" s="4">
        <v>85</v>
      </c>
      <c r="B162" s="36" t="s">
        <v>811</v>
      </c>
      <c r="C162" s="16" t="s">
        <v>11</v>
      </c>
      <c r="D162" s="11" t="s">
        <v>466</v>
      </c>
      <c r="E162" s="20" t="str">
        <f>HYPERLINK("https://alexandraforhd85.com/","Schilling")</f>
        <v>Schilling</v>
      </c>
      <c r="F162" s="13"/>
      <c r="G162" s="20" t="str">
        <f>HYPERLINK("https://x.com/AmericanGirlnTX","@AmericanGirlnTX")</f>
        <v>@AmericanGirlnTX</v>
      </c>
      <c r="I162" s="11" t="s">
        <v>812</v>
      </c>
    </row>
    <row r="163" spans="1:26" x14ac:dyDescent="0.25">
      <c r="A163" s="4">
        <v>86</v>
      </c>
      <c r="B163" s="36" t="s">
        <v>282</v>
      </c>
      <c r="C163" s="16" t="s">
        <v>11</v>
      </c>
      <c r="D163" s="13" t="s">
        <v>83</v>
      </c>
      <c r="E163" s="13" t="s">
        <v>493</v>
      </c>
      <c r="F163" s="13" t="s">
        <v>493</v>
      </c>
      <c r="G163" s="13" t="s">
        <v>493</v>
      </c>
      <c r="H163" s="16" t="s">
        <v>493</v>
      </c>
      <c r="I163" s="4" t="s">
        <v>493</v>
      </c>
      <c r="J163" s="11" t="s">
        <v>465</v>
      </c>
    </row>
    <row r="164" spans="1:26" x14ac:dyDescent="0.25">
      <c r="A164" s="4">
        <v>86</v>
      </c>
      <c r="B164" s="36" t="s">
        <v>1105</v>
      </c>
      <c r="C164" s="16" t="s">
        <v>11</v>
      </c>
      <c r="D164" s="13" t="s">
        <v>466</v>
      </c>
      <c r="E164" s="20" t="str">
        <f>HYPERLINK("https://jamiefortexans.com","Haynes")</f>
        <v>Haynes</v>
      </c>
      <c r="F164" s="20" t="str">
        <f>HYPERLINK("https://www.facebook.com/JamieforTexans/","Facebook")</f>
        <v>Facebook</v>
      </c>
      <c r="G164" s="20" t="str">
        <f>HYPERLINK("https://x.com/JamieforTexans","@JamieforTexans")</f>
        <v>@JamieforTexans</v>
      </c>
      <c r="I164" t="s">
        <v>1104</v>
      </c>
      <c r="K164" t="s">
        <v>1103</v>
      </c>
    </row>
    <row r="165" spans="1:26" x14ac:dyDescent="0.25">
      <c r="A165" s="4">
        <v>87</v>
      </c>
      <c r="B165" s="36" t="s">
        <v>285</v>
      </c>
      <c r="C165" s="16" t="s">
        <v>11</v>
      </c>
      <c r="D165" s="13" t="s">
        <v>460</v>
      </c>
      <c r="E165" s="20" t="s">
        <v>814</v>
      </c>
      <c r="F165" s="20" t="s">
        <v>455</v>
      </c>
      <c r="G165" s="20" t="str">
        <f>HYPERLINK("https://x.com/FairlyForTexas","@FairlyForTexas")</f>
        <v>@FairlyForTexas</v>
      </c>
      <c r="H165" s="16" t="s">
        <v>815</v>
      </c>
      <c r="I165" s="22" t="s">
        <v>816</v>
      </c>
      <c r="J165" s="11" t="s">
        <v>465</v>
      </c>
    </row>
    <row r="166" spans="1:26" x14ac:dyDescent="0.25">
      <c r="A166" s="4">
        <v>88</v>
      </c>
      <c r="B166" s="36" t="s">
        <v>287</v>
      </c>
      <c r="C166" s="16" t="s">
        <v>11</v>
      </c>
      <c r="D166" s="13" t="s">
        <v>460</v>
      </c>
      <c r="E166" s="20" t="s">
        <v>817</v>
      </c>
      <c r="F166" s="20" t="s">
        <v>455</v>
      </c>
      <c r="G166" s="20" t="s">
        <v>818</v>
      </c>
      <c r="H166" s="16" t="s">
        <v>819</v>
      </c>
      <c r="I166" s="22" t="s">
        <v>820</v>
      </c>
      <c r="J166" s="11" t="s">
        <v>465</v>
      </c>
    </row>
    <row r="167" spans="1:26" x14ac:dyDescent="0.25">
      <c r="A167" s="4">
        <v>89</v>
      </c>
      <c r="B167" s="36" t="s">
        <v>290</v>
      </c>
      <c r="C167" s="16" t="s">
        <v>11</v>
      </c>
      <c r="D167" s="13" t="s">
        <v>460</v>
      </c>
      <c r="E167" s="20" t="s">
        <v>821</v>
      </c>
      <c r="F167" s="20" t="s">
        <v>455</v>
      </c>
      <c r="G167" s="20" t="s">
        <v>822</v>
      </c>
      <c r="H167" s="16" t="s">
        <v>823</v>
      </c>
      <c r="I167" s="22" t="s">
        <v>824</v>
      </c>
      <c r="J167" s="11" t="s">
        <v>465</v>
      </c>
    </row>
    <row r="168" spans="1:26" x14ac:dyDescent="0.25">
      <c r="A168" s="4">
        <v>90</v>
      </c>
      <c r="B168" s="36" t="s">
        <v>293</v>
      </c>
      <c r="C168" s="16" t="s">
        <v>87</v>
      </c>
      <c r="D168" s="13" t="s">
        <v>460</v>
      </c>
      <c r="E168" s="20" t="s">
        <v>825</v>
      </c>
      <c r="F168" s="20" t="s">
        <v>455</v>
      </c>
      <c r="G168" s="20" t="s">
        <v>826</v>
      </c>
      <c r="H168" s="16" t="s">
        <v>827</v>
      </c>
      <c r="I168" s="22" t="s">
        <v>828</v>
      </c>
      <c r="J168" s="11" t="s">
        <v>465</v>
      </c>
    </row>
    <row r="169" spans="1:26" x14ac:dyDescent="0.25">
      <c r="A169" s="4">
        <v>91</v>
      </c>
      <c r="B169" s="36" t="s">
        <v>296</v>
      </c>
      <c r="C169" s="16" t="s">
        <v>11</v>
      </c>
      <c r="D169" s="13" t="s">
        <v>460</v>
      </c>
      <c r="E169" s="20" t="s">
        <v>829</v>
      </c>
      <c r="F169" s="20" t="s">
        <v>455</v>
      </c>
      <c r="G169" s="20" t="str">
        <f>HYPERLINK("https://x.com/DavidLowe4Texas","@DavidLowe4Texas")</f>
        <v>@DavidLowe4Texas</v>
      </c>
      <c r="H169" s="16" t="s">
        <v>830</v>
      </c>
      <c r="I169" s="22" t="s">
        <v>831</v>
      </c>
      <c r="J169" s="11" t="s">
        <v>465</v>
      </c>
    </row>
    <row r="170" spans="1:26" x14ac:dyDescent="0.25">
      <c r="A170" s="33">
        <v>91</v>
      </c>
      <c r="B170" s="34" t="s">
        <v>1204</v>
      </c>
      <c r="C170" s="26" t="s">
        <v>11</v>
      </c>
      <c r="D170" t="s">
        <v>466</v>
      </c>
      <c r="E170" t="str">
        <f>HYPERLINK("https://www.morris4texas.com/","Morris")</f>
        <v>Morris</v>
      </c>
      <c r="F170" t="str">
        <f>HYPERLINK("https://www.facebook.com/morris4texas","Facebook")</f>
        <v>Facebook</v>
      </c>
      <c r="G170" t="str">
        <f>HYPERLINK("https://x.com/Morris4Texas","@Morris4Texas")</f>
        <v>@Morris4Texas</v>
      </c>
      <c r="I170" t="s">
        <v>1203</v>
      </c>
    </row>
    <row r="171" spans="1:26" x14ac:dyDescent="0.25">
      <c r="A171" s="4">
        <v>92</v>
      </c>
      <c r="B171" s="36" t="s">
        <v>299</v>
      </c>
      <c r="C171" s="16" t="s">
        <v>87</v>
      </c>
      <c r="D171" s="13" t="s">
        <v>460</v>
      </c>
      <c r="E171" s="20" t="s">
        <v>832</v>
      </c>
      <c r="F171" s="20" t="s">
        <v>455</v>
      </c>
      <c r="G171" s="20" t="s">
        <v>833</v>
      </c>
      <c r="H171" s="16" t="s">
        <v>834</v>
      </c>
      <c r="I171" s="22" t="s">
        <v>835</v>
      </c>
      <c r="J171" s="11" t="s">
        <v>465</v>
      </c>
    </row>
    <row r="172" spans="1:26" x14ac:dyDescent="0.25">
      <c r="A172" s="33">
        <v>92</v>
      </c>
      <c r="B172" s="34" t="s">
        <v>1206</v>
      </c>
      <c r="C172" s="26" t="s">
        <v>87</v>
      </c>
      <c r="D172" t="s">
        <v>1148</v>
      </c>
      <c r="I172" t="s">
        <v>1205</v>
      </c>
    </row>
    <row r="173" spans="1:26" x14ac:dyDescent="0.25">
      <c r="A173" s="4">
        <v>93</v>
      </c>
      <c r="B173" s="36" t="s">
        <v>302</v>
      </c>
      <c r="C173" s="16" t="s">
        <v>11</v>
      </c>
      <c r="D173" s="13" t="s">
        <v>460</v>
      </c>
      <c r="E173" s="20" t="s">
        <v>836</v>
      </c>
      <c r="F173" s="20" t="s">
        <v>455</v>
      </c>
      <c r="G173" s="20" t="s">
        <v>837</v>
      </c>
      <c r="H173" s="16" t="s">
        <v>838</v>
      </c>
      <c r="I173" s="22" t="s">
        <v>839</v>
      </c>
    </row>
    <row r="174" spans="1:26" x14ac:dyDescent="0.25">
      <c r="A174" s="33">
        <v>93</v>
      </c>
      <c r="B174" s="34" t="s">
        <v>1208</v>
      </c>
      <c r="C174" s="26" t="s">
        <v>11</v>
      </c>
      <c r="D174" t="s">
        <v>466</v>
      </c>
      <c r="E174" t="str">
        <f>HYPERLINK("https://www.stevefor93.com/","Sprowls")</f>
        <v>Sprowls</v>
      </c>
      <c r="F174" t="str">
        <f>HYPERLINK("https://www.facebook.com/stevefor93/","Facebook")</f>
        <v>Facebook</v>
      </c>
      <c r="G174" t="str">
        <f>HYPERLINK("https://x.com/stevefor93","@SteveFor93")</f>
        <v>@SteveFor93</v>
      </c>
      <c r="I174" t="s">
        <v>1207</v>
      </c>
    </row>
    <row r="175" spans="1:26" x14ac:dyDescent="0.25">
      <c r="A175" s="4">
        <v>94</v>
      </c>
      <c r="B175" s="36" t="s">
        <v>304</v>
      </c>
      <c r="C175" s="16" t="s">
        <v>11</v>
      </c>
      <c r="D175" s="13" t="s">
        <v>492</v>
      </c>
      <c r="J175" s="13" t="s">
        <v>306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30" x14ac:dyDescent="0.25">
      <c r="A176" s="4">
        <v>94</v>
      </c>
      <c r="B176" s="37" t="s">
        <v>840</v>
      </c>
      <c r="C176" s="4" t="s">
        <v>11</v>
      </c>
      <c r="D176" s="13" t="s">
        <v>466</v>
      </c>
      <c r="E176" s="20" t="str">
        <f>HYPERLINK("https://valliantforhd94.com","Valliant")</f>
        <v>Valliant</v>
      </c>
      <c r="F176" s="20" t="s">
        <v>455</v>
      </c>
      <c r="G176" s="20" t="str">
        <f>HYPERLINK("https://x.com/Valliant4TX","@Valliant4TX")</f>
        <v>@Valliant4TX</v>
      </c>
      <c r="H176" s="4" t="s">
        <v>841</v>
      </c>
      <c r="I176" s="22" t="s">
        <v>842</v>
      </c>
      <c r="J176" s="11" t="s">
        <v>843</v>
      </c>
    </row>
    <row r="177" spans="1:10" x14ac:dyDescent="0.25">
      <c r="A177" s="4">
        <v>94</v>
      </c>
      <c r="B177" s="36" t="s">
        <v>844</v>
      </c>
      <c r="C177" s="16" t="s">
        <v>11</v>
      </c>
      <c r="D177" s="11" t="s">
        <v>466</v>
      </c>
      <c r="E177" s="20" t="s">
        <v>845</v>
      </c>
      <c r="F177" s="20" t="s">
        <v>455</v>
      </c>
      <c r="G177" s="20" t="s">
        <v>846</v>
      </c>
      <c r="H177" s="16" t="s">
        <v>493</v>
      </c>
      <c r="I177" s="11" t="s">
        <v>847</v>
      </c>
      <c r="J177" s="11" t="s">
        <v>843</v>
      </c>
    </row>
    <row r="178" spans="1:10" x14ac:dyDescent="0.25">
      <c r="A178" s="4">
        <v>94</v>
      </c>
      <c r="B178" s="36" t="s">
        <v>848</v>
      </c>
      <c r="C178" s="16" t="s">
        <v>11</v>
      </c>
      <c r="D178" s="11" t="s">
        <v>466</v>
      </c>
      <c r="E178" s="20" t="s">
        <v>849</v>
      </c>
      <c r="F178" s="20" t="s">
        <v>455</v>
      </c>
      <c r="G178" s="20" t="s">
        <v>850</v>
      </c>
      <c r="H178" s="16" t="s">
        <v>493</v>
      </c>
      <c r="I178" s="11" t="s">
        <v>851</v>
      </c>
      <c r="J178" s="11" t="s">
        <v>465</v>
      </c>
    </row>
    <row r="179" spans="1:10" x14ac:dyDescent="0.25">
      <c r="A179" s="33">
        <v>94</v>
      </c>
      <c r="B179" s="34" t="s">
        <v>1210</v>
      </c>
      <c r="C179" s="26" t="s">
        <v>11</v>
      </c>
      <c r="D179" t="s">
        <v>466</v>
      </c>
      <c r="E179" t="str">
        <f>HYPERLINK("https://www.mikeingraham.com/","Ingraham")</f>
        <v>Ingraham</v>
      </c>
      <c r="F179" t="str">
        <f>HYPERLINK("https://www.facebook.com/mikeingrahamfortexas","Facebook")</f>
        <v>Facebook</v>
      </c>
      <c r="G179" t="str">
        <f>HYPERLINK("https://x.com/MikeforTXHD94","@MikeforTXHD94")</f>
        <v>@MikeforTXHD94</v>
      </c>
      <c r="I179" t="s">
        <v>1209</v>
      </c>
    </row>
    <row r="180" spans="1:10" x14ac:dyDescent="0.25">
      <c r="A180" s="33">
        <v>94</v>
      </c>
      <c r="B180" s="34" t="s">
        <v>1212</v>
      </c>
      <c r="C180" s="26" t="s">
        <v>87</v>
      </c>
      <c r="D180" t="s">
        <v>466</v>
      </c>
      <c r="E180" t="str">
        <f>HYPERLINK("https://www.katiefor94.com/","Duzan")</f>
        <v>Duzan</v>
      </c>
      <c r="F180" t="str">
        <f>HYPERLINK("https://www.facebook.com/katiefortexas","Facebook")</f>
        <v>Facebook</v>
      </c>
      <c r="G180" t="str">
        <f>HYPERLINK("https://x.com/KatieForTexas","@KatieForTexas")</f>
        <v>@KatieForTexas</v>
      </c>
      <c r="I180" t="s">
        <v>1211</v>
      </c>
    </row>
    <row r="181" spans="1:10" x14ac:dyDescent="0.25">
      <c r="A181" s="4">
        <v>95</v>
      </c>
      <c r="B181" s="36" t="s">
        <v>308</v>
      </c>
      <c r="C181" s="16" t="s">
        <v>87</v>
      </c>
      <c r="D181" s="13" t="s">
        <v>460</v>
      </c>
      <c r="E181" s="20" t="s">
        <v>852</v>
      </c>
      <c r="F181" s="20" t="s">
        <v>455</v>
      </c>
      <c r="G181" s="20" t="s">
        <v>853</v>
      </c>
      <c r="H181" s="16" t="s">
        <v>854</v>
      </c>
      <c r="I181" s="22" t="s">
        <v>855</v>
      </c>
      <c r="J181" s="11" t="s">
        <v>465</v>
      </c>
    </row>
    <row r="182" spans="1:10" x14ac:dyDescent="0.25">
      <c r="A182" s="33">
        <v>95</v>
      </c>
      <c r="B182" s="34" t="s">
        <v>1214</v>
      </c>
      <c r="C182" s="26" t="s">
        <v>11</v>
      </c>
      <c r="D182" t="s">
        <v>466</v>
      </c>
      <c r="F182" t="str">
        <f>HYPERLINK("https://www.facebook.com/61578242155997/","Facebook")</f>
        <v>Facebook</v>
      </c>
      <c r="I182" t="s">
        <v>1213</v>
      </c>
    </row>
    <row r="183" spans="1:10" x14ac:dyDescent="0.25">
      <c r="A183" s="4">
        <v>96</v>
      </c>
      <c r="B183" s="36" t="s">
        <v>310</v>
      </c>
      <c r="C183" s="16" t="s">
        <v>11</v>
      </c>
      <c r="D183" s="13" t="s">
        <v>460</v>
      </c>
      <c r="E183" s="20" t="s">
        <v>20</v>
      </c>
      <c r="F183" s="20" t="s">
        <v>455</v>
      </c>
      <c r="G183" s="20" t="s">
        <v>856</v>
      </c>
      <c r="H183" s="16" t="s">
        <v>857</v>
      </c>
      <c r="I183" s="22" t="s">
        <v>858</v>
      </c>
      <c r="J183" s="11" t="s">
        <v>465</v>
      </c>
    </row>
    <row r="184" spans="1:10" x14ac:dyDescent="0.25">
      <c r="A184" s="33">
        <v>96</v>
      </c>
      <c r="B184" s="34" t="s">
        <v>1221</v>
      </c>
      <c r="C184" s="26" t="s">
        <v>11</v>
      </c>
      <c r="D184" t="s">
        <v>466</v>
      </c>
      <c r="E184" t="str">
        <f>HYPERLINK("https://www.ellen4texas.com/","Fleischmann")</f>
        <v>Fleischmann</v>
      </c>
      <c r="F184" t="str">
        <f>HYPERLINK("https://www.facebook.com/EllenforTexas/","Facebook")</f>
        <v>Facebook</v>
      </c>
      <c r="I184" t="s">
        <v>1220</v>
      </c>
    </row>
    <row r="185" spans="1:10" x14ac:dyDescent="0.25">
      <c r="A185" s="33">
        <v>96</v>
      </c>
      <c r="B185" s="34" t="s">
        <v>1219</v>
      </c>
      <c r="C185" s="26" t="s">
        <v>11</v>
      </c>
      <c r="D185" t="s">
        <v>1148</v>
      </c>
      <c r="I185" t="s">
        <v>868</v>
      </c>
    </row>
    <row r="186" spans="1:10" x14ac:dyDescent="0.25">
      <c r="A186" s="33">
        <v>99</v>
      </c>
      <c r="B186" s="34" t="s">
        <v>1218</v>
      </c>
      <c r="C186" s="26" t="s">
        <v>11</v>
      </c>
      <c r="D186" t="s">
        <v>1148</v>
      </c>
      <c r="I186" t="s">
        <v>1217</v>
      </c>
    </row>
    <row r="187" spans="1:10" x14ac:dyDescent="0.25">
      <c r="A187" s="33">
        <v>96</v>
      </c>
      <c r="B187" s="34" t="s">
        <v>1216</v>
      </c>
      <c r="C187" s="26" t="s">
        <v>87</v>
      </c>
      <c r="D187" t="s">
        <v>1148</v>
      </c>
      <c r="I187" t="s">
        <v>1215</v>
      </c>
    </row>
    <row r="188" spans="1:10" x14ac:dyDescent="0.25">
      <c r="A188" s="4">
        <v>97</v>
      </c>
      <c r="B188" s="36" t="s">
        <v>313</v>
      </c>
      <c r="C188" s="16" t="s">
        <v>11</v>
      </c>
      <c r="D188" s="13" t="s">
        <v>460</v>
      </c>
      <c r="E188" s="20" t="s">
        <v>859</v>
      </c>
      <c r="F188" s="20" t="s">
        <v>455</v>
      </c>
      <c r="G188" s="20" t="s">
        <v>860</v>
      </c>
      <c r="H188" s="16" t="s">
        <v>861</v>
      </c>
      <c r="I188" s="22" t="s">
        <v>862</v>
      </c>
      <c r="J188" s="13" t="s">
        <v>627</v>
      </c>
    </row>
    <row r="189" spans="1:10" x14ac:dyDescent="0.25">
      <c r="A189" s="4">
        <v>98</v>
      </c>
      <c r="B189" s="36" t="s">
        <v>315</v>
      </c>
      <c r="C189" s="16" t="s">
        <v>11</v>
      </c>
      <c r="D189" s="13" t="s">
        <v>83</v>
      </c>
      <c r="E189" s="13" t="s">
        <v>493</v>
      </c>
      <c r="F189" s="13" t="s">
        <v>493</v>
      </c>
      <c r="G189" s="13" t="s">
        <v>493</v>
      </c>
      <c r="H189" s="16" t="s">
        <v>493</v>
      </c>
      <c r="I189" s="4" t="s">
        <v>493</v>
      </c>
    </row>
    <row r="190" spans="1:10" x14ac:dyDescent="0.25">
      <c r="A190" s="4">
        <v>98</v>
      </c>
      <c r="B190" s="36" t="s">
        <v>863</v>
      </c>
      <c r="C190" s="16" t="s">
        <v>11</v>
      </c>
      <c r="D190" s="13" t="s">
        <v>466</v>
      </c>
      <c r="E190" s="20" t="s">
        <v>864</v>
      </c>
      <c r="F190" s="20" t="s">
        <v>455</v>
      </c>
      <c r="G190" s="20" t="str">
        <f>HYPERLINK("https://x.com/ArminMizaniTX","@ArminMizaniTX")</f>
        <v>@ArminMizaniTX</v>
      </c>
      <c r="H190" s="16" t="s">
        <v>865</v>
      </c>
      <c r="I190" s="22" t="s">
        <v>866</v>
      </c>
    </row>
    <row r="191" spans="1:10" x14ac:dyDescent="0.25">
      <c r="A191" s="4">
        <v>98</v>
      </c>
      <c r="B191" s="36" t="s">
        <v>867</v>
      </c>
      <c r="C191" s="16" t="s">
        <v>11</v>
      </c>
      <c r="D191" s="11" t="s">
        <v>466</v>
      </c>
      <c r="E191" s="13"/>
      <c r="F191" s="20" t="str">
        <f>HYPERLINK("https://www.facebook.com/rockythigpenfortexas/","Facebook")</f>
        <v>Facebook</v>
      </c>
      <c r="G191" s="13"/>
      <c r="H191" s="16" t="s">
        <v>495</v>
      </c>
      <c r="I191" s="11" t="s">
        <v>868</v>
      </c>
    </row>
    <row r="192" spans="1:10" x14ac:dyDescent="0.25">
      <c r="A192" s="4">
        <v>98</v>
      </c>
      <c r="B192" s="11" t="s">
        <v>869</v>
      </c>
      <c r="C192" s="16" t="s">
        <v>11</v>
      </c>
      <c r="D192" s="11" t="s">
        <v>466</v>
      </c>
      <c r="E192" s="13"/>
      <c r="F192" s="13"/>
      <c r="G192" s="13"/>
      <c r="H192" s="16" t="s">
        <v>495</v>
      </c>
      <c r="I192" s="11" t="s">
        <v>870</v>
      </c>
    </row>
    <row r="193" spans="1:26" x14ac:dyDescent="0.25">
      <c r="A193" s="4">
        <v>98</v>
      </c>
      <c r="B193" s="11" t="s">
        <v>871</v>
      </c>
      <c r="C193" s="16" t="s">
        <v>11</v>
      </c>
      <c r="D193" s="11" t="s">
        <v>466</v>
      </c>
      <c r="E193" s="13"/>
      <c r="F193" s="13"/>
      <c r="G193" s="13"/>
      <c r="H193" s="16" t="s">
        <v>495</v>
      </c>
      <c r="I193" s="11" t="s">
        <v>872</v>
      </c>
      <c r="J193" s="11" t="s">
        <v>465</v>
      </c>
    </row>
    <row r="194" spans="1:26" x14ac:dyDescent="0.25">
      <c r="A194" s="4">
        <v>99</v>
      </c>
      <c r="B194" s="11" t="s">
        <v>318</v>
      </c>
      <c r="C194" s="16" t="s">
        <v>11</v>
      </c>
      <c r="D194" s="13" t="s">
        <v>460</v>
      </c>
      <c r="E194" s="20" t="s">
        <v>873</v>
      </c>
      <c r="F194" s="20" t="s">
        <v>455</v>
      </c>
      <c r="G194" s="20" t="s">
        <v>874</v>
      </c>
      <c r="H194" s="16" t="s">
        <v>875</v>
      </c>
      <c r="I194" s="22" t="s">
        <v>876</v>
      </c>
      <c r="J194" s="11" t="s">
        <v>465</v>
      </c>
    </row>
    <row r="195" spans="1:26" x14ac:dyDescent="0.25">
      <c r="A195" s="4">
        <v>100</v>
      </c>
      <c r="B195" s="11" t="s">
        <v>320</v>
      </c>
      <c r="C195" s="16" t="s">
        <v>87</v>
      </c>
      <c r="D195" s="13" t="s">
        <v>460</v>
      </c>
      <c r="E195" s="20" t="s">
        <v>877</v>
      </c>
      <c r="F195" s="20" t="s">
        <v>455</v>
      </c>
      <c r="G195" s="20" t="s">
        <v>878</v>
      </c>
      <c r="H195" s="16" t="s">
        <v>879</v>
      </c>
      <c r="I195" s="22" t="s">
        <v>880</v>
      </c>
      <c r="J195" s="11" t="s">
        <v>465</v>
      </c>
    </row>
    <row r="196" spans="1:26" x14ac:dyDescent="0.25">
      <c r="A196" s="4">
        <v>101</v>
      </c>
      <c r="B196" s="11" t="s">
        <v>323</v>
      </c>
      <c r="C196" s="16" t="s">
        <v>87</v>
      </c>
      <c r="D196" s="13" t="s">
        <v>460</v>
      </c>
      <c r="E196" s="20" t="s">
        <v>881</v>
      </c>
      <c r="F196" s="20" t="s">
        <v>455</v>
      </c>
      <c r="G196" s="20" t="s">
        <v>882</v>
      </c>
      <c r="H196" s="16" t="s">
        <v>883</v>
      </c>
      <c r="I196" s="13" t="s">
        <v>884</v>
      </c>
      <c r="J196" s="13"/>
    </row>
    <row r="197" spans="1:26" x14ac:dyDescent="0.25">
      <c r="A197" s="4">
        <v>102</v>
      </c>
      <c r="B197" s="11" t="s">
        <v>326</v>
      </c>
      <c r="C197" s="16" t="s">
        <v>87</v>
      </c>
      <c r="D197" s="13" t="s">
        <v>460</v>
      </c>
      <c r="E197" s="28" t="s">
        <v>885</v>
      </c>
      <c r="F197" s="20" t="s">
        <v>455</v>
      </c>
      <c r="G197" s="20" t="s">
        <v>886</v>
      </c>
      <c r="H197" s="16" t="s">
        <v>887</v>
      </c>
      <c r="I197" s="13" t="s">
        <v>631</v>
      </c>
      <c r="J197" s="13"/>
    </row>
    <row r="198" spans="1:26" x14ac:dyDescent="0.25">
      <c r="A198" s="4">
        <v>103</v>
      </c>
      <c r="B198" s="11" t="s">
        <v>328</v>
      </c>
      <c r="C198" s="16" t="s">
        <v>87</v>
      </c>
      <c r="D198" s="13" t="s">
        <v>460</v>
      </c>
      <c r="E198" s="20" t="s">
        <v>888</v>
      </c>
      <c r="F198" s="20" t="s">
        <v>455</v>
      </c>
      <c r="G198" s="20" t="s">
        <v>889</v>
      </c>
      <c r="H198" s="16" t="s">
        <v>890</v>
      </c>
      <c r="I198" s="13" t="s">
        <v>891</v>
      </c>
      <c r="J198" s="13"/>
    </row>
    <row r="199" spans="1:26" x14ac:dyDescent="0.25">
      <c r="A199" s="4">
        <v>104</v>
      </c>
      <c r="B199" s="11" t="s">
        <v>330</v>
      </c>
      <c r="C199" s="16" t="s">
        <v>87</v>
      </c>
      <c r="D199" s="13" t="s">
        <v>460</v>
      </c>
      <c r="E199" s="20" t="s">
        <v>892</v>
      </c>
      <c r="F199" s="20" t="s">
        <v>455</v>
      </c>
      <c r="G199" s="20" t="s">
        <v>893</v>
      </c>
      <c r="H199" s="16" t="s">
        <v>894</v>
      </c>
      <c r="I199" s="13" t="s">
        <v>895</v>
      </c>
      <c r="J199" s="13"/>
    </row>
    <row r="200" spans="1:26" x14ac:dyDescent="0.25">
      <c r="A200" s="4">
        <v>105</v>
      </c>
      <c r="B200" s="11" t="s">
        <v>332</v>
      </c>
      <c r="C200" s="16" t="s">
        <v>87</v>
      </c>
      <c r="D200" s="13" t="s">
        <v>460</v>
      </c>
      <c r="E200" s="20" t="s">
        <v>896</v>
      </c>
      <c r="F200" s="20" t="s">
        <v>455</v>
      </c>
      <c r="G200" s="20" t="s">
        <v>897</v>
      </c>
      <c r="H200" s="16" t="s">
        <v>898</v>
      </c>
      <c r="I200" s="13" t="s">
        <v>899</v>
      </c>
      <c r="J200" s="13"/>
    </row>
    <row r="201" spans="1:26" x14ac:dyDescent="0.25">
      <c r="A201" s="4">
        <v>106</v>
      </c>
      <c r="B201" s="11" t="s">
        <v>335</v>
      </c>
      <c r="C201" s="16" t="s">
        <v>11</v>
      </c>
      <c r="D201" s="13" t="s">
        <v>460</v>
      </c>
      <c r="E201" s="20" t="s">
        <v>900</v>
      </c>
      <c r="F201" s="20" t="s">
        <v>455</v>
      </c>
      <c r="G201" s="20" t="s">
        <v>901</v>
      </c>
      <c r="H201" s="16" t="s">
        <v>902</v>
      </c>
      <c r="I201" s="13" t="s">
        <v>903</v>
      </c>
      <c r="J201" s="13"/>
    </row>
    <row r="202" spans="1:26" x14ac:dyDescent="0.25">
      <c r="A202" s="4">
        <v>106</v>
      </c>
      <c r="B202" s="11" t="s">
        <v>337</v>
      </c>
      <c r="C202" s="16" t="s">
        <v>11</v>
      </c>
      <c r="D202" s="11" t="s">
        <v>466</v>
      </c>
      <c r="E202" s="20" t="str">
        <f>HYPERLINK("https://www.larrybrockfortexas.com/","Brock")</f>
        <v>Brock</v>
      </c>
      <c r="F202" s="13"/>
      <c r="G202" s="20" t="str">
        <f>HYPERLINK("https://x.com/LarryBrockJr","@LarryBrockJr")</f>
        <v>@LarryBrockJr</v>
      </c>
      <c r="I202" s="11" t="s">
        <v>904</v>
      </c>
    </row>
    <row r="203" spans="1:26" x14ac:dyDescent="0.25">
      <c r="A203" s="33">
        <v>106</v>
      </c>
      <c r="B203" s="34" t="s">
        <v>1227</v>
      </c>
      <c r="C203" s="26" t="s">
        <v>87</v>
      </c>
      <c r="D203" t="s">
        <v>1148</v>
      </c>
      <c r="G203" t="s">
        <v>1107</v>
      </c>
      <c r="H203" t="s">
        <v>1107</v>
      </c>
      <c r="I203" t="s">
        <v>1226</v>
      </c>
    </row>
    <row r="204" spans="1:26" x14ac:dyDescent="0.25">
      <c r="A204" s="33">
        <v>106</v>
      </c>
      <c r="B204" s="34" t="s">
        <v>1225</v>
      </c>
      <c r="C204" s="26" t="s">
        <v>1224</v>
      </c>
      <c r="D204" t="s">
        <v>1148</v>
      </c>
      <c r="G204" t="s">
        <v>1107</v>
      </c>
      <c r="H204" t="s">
        <v>1107</v>
      </c>
      <c r="I204" t="s">
        <v>1223</v>
      </c>
    </row>
    <row r="205" spans="1:26" x14ac:dyDescent="0.25">
      <c r="A205" s="4">
        <v>107</v>
      </c>
      <c r="B205" s="11" t="s">
        <v>339</v>
      </c>
      <c r="C205" s="16" t="s">
        <v>87</v>
      </c>
      <c r="D205" s="13" t="s">
        <v>460</v>
      </c>
      <c r="E205" s="20" t="s">
        <v>905</v>
      </c>
      <c r="F205" s="20" t="s">
        <v>455</v>
      </c>
      <c r="G205" s="20" t="str">
        <f>HYPERLINK("https://x.com/LindaforTexas","@LindaforTexas")</f>
        <v>@LindaforTexas</v>
      </c>
      <c r="H205" s="16" t="s">
        <v>906</v>
      </c>
      <c r="I205" s="13" t="s">
        <v>907</v>
      </c>
      <c r="J205" s="13"/>
    </row>
    <row r="206" spans="1:26" x14ac:dyDescent="0.25">
      <c r="A206" s="4">
        <v>108</v>
      </c>
      <c r="B206" s="11" t="s">
        <v>341</v>
      </c>
      <c r="C206" s="16" t="s">
        <v>11</v>
      </c>
      <c r="D206" s="13" t="s">
        <v>460</v>
      </c>
      <c r="E206" s="20" t="s">
        <v>908</v>
      </c>
      <c r="F206" s="20" t="s">
        <v>455</v>
      </c>
      <c r="G206" s="20" t="s">
        <v>909</v>
      </c>
      <c r="H206" s="16" t="s">
        <v>910</v>
      </c>
      <c r="I206" s="13" t="s">
        <v>911</v>
      </c>
    </row>
    <row r="207" spans="1:26" x14ac:dyDescent="0.25">
      <c r="A207" s="4">
        <v>108</v>
      </c>
      <c r="B207" s="36" t="s">
        <v>342</v>
      </c>
      <c r="C207" s="16" t="s">
        <v>11</v>
      </c>
      <c r="D207" s="11" t="s">
        <v>466</v>
      </c>
      <c r="E207" s="13"/>
      <c r="F207" s="13"/>
      <c r="G207" s="13"/>
      <c r="H207" s="16" t="s">
        <v>495</v>
      </c>
      <c r="I207" s="11" t="s">
        <v>912</v>
      </c>
      <c r="J207" s="13" t="s">
        <v>913</v>
      </c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45" x14ac:dyDescent="0.25">
      <c r="A208" s="4">
        <v>108</v>
      </c>
      <c r="B208" s="37" t="s">
        <v>914</v>
      </c>
      <c r="C208" s="4" t="s">
        <v>11</v>
      </c>
      <c r="D208" s="13" t="s">
        <v>466</v>
      </c>
      <c r="E208" s="20" t="str">
        <f>HYPERLINK("https://www.sanjayfortexas.com/","Narayan")</f>
        <v>Narayan</v>
      </c>
      <c r="F208" s="13"/>
      <c r="G208" s="20" t="str">
        <f>HYPERLINK("https://x.com/SanjayNarayan/status/1892247596690792494","@SanjayNarayan")</f>
        <v>@SanjayNarayan</v>
      </c>
      <c r="H208" s="13"/>
      <c r="I208" s="22" t="s">
        <v>915</v>
      </c>
      <c r="J208" s="13"/>
    </row>
    <row r="209" spans="1:26" x14ac:dyDescent="0.25">
      <c r="A209" s="33">
        <v>108</v>
      </c>
      <c r="B209" s="34" t="s">
        <v>1229</v>
      </c>
      <c r="C209" s="26" t="s">
        <v>87</v>
      </c>
      <c r="D209" t="s">
        <v>466</v>
      </c>
      <c r="E209" t="str">
        <f>HYPERLINK("https://www.allisonmitchellfortexas.com","Mitchell")</f>
        <v>Mitchell</v>
      </c>
      <c r="F209" t="str">
        <f>HYPERLINK("https://www.facebook.com/AllisonMitchellForTexas","Facebook")</f>
        <v>Facebook</v>
      </c>
      <c r="H209" t="s">
        <v>1107</v>
      </c>
      <c r="I209" t="s">
        <v>1228</v>
      </c>
    </row>
    <row r="210" spans="1:26" x14ac:dyDescent="0.25">
      <c r="A210" s="4">
        <v>109</v>
      </c>
      <c r="B210" s="36" t="s">
        <v>344</v>
      </c>
      <c r="C210" s="16" t="s">
        <v>87</v>
      </c>
      <c r="D210" s="13" t="s">
        <v>460</v>
      </c>
      <c r="E210" s="13" t="s">
        <v>485</v>
      </c>
      <c r="F210" s="20" t="s">
        <v>455</v>
      </c>
      <c r="G210" s="20" t="str">
        <f>HYPERLINK("https://x.com/AichaForTexas","@AichaForTexas")</f>
        <v>@AichaForTexas</v>
      </c>
      <c r="H210" s="16" t="s">
        <v>916</v>
      </c>
      <c r="I210" s="13" t="s">
        <v>559</v>
      </c>
      <c r="J210" s="13"/>
    </row>
    <row r="211" spans="1:26" x14ac:dyDescent="0.25">
      <c r="A211" s="4">
        <v>110</v>
      </c>
      <c r="B211" s="11" t="s">
        <v>346</v>
      </c>
      <c r="C211" s="16" t="s">
        <v>87</v>
      </c>
      <c r="D211" s="13" t="s">
        <v>460</v>
      </c>
      <c r="E211" s="20" t="s">
        <v>917</v>
      </c>
      <c r="F211" s="20" t="s">
        <v>455</v>
      </c>
      <c r="G211" s="20" t="s">
        <v>918</v>
      </c>
      <c r="H211" s="16" t="s">
        <v>919</v>
      </c>
      <c r="I211" s="13" t="s">
        <v>920</v>
      </c>
      <c r="J211" s="13"/>
    </row>
    <row r="212" spans="1:26" x14ac:dyDescent="0.25">
      <c r="A212" s="33">
        <v>110</v>
      </c>
      <c r="B212" s="34" t="s">
        <v>1231</v>
      </c>
      <c r="C212" s="26" t="s">
        <v>87</v>
      </c>
      <c r="D212" t="s">
        <v>1148</v>
      </c>
      <c r="G212" t="s">
        <v>1107</v>
      </c>
      <c r="H212" t="s">
        <v>1107</v>
      </c>
      <c r="I212" t="s">
        <v>1230</v>
      </c>
    </row>
    <row r="213" spans="1:26" x14ac:dyDescent="0.25">
      <c r="A213" s="4">
        <v>111</v>
      </c>
      <c r="B213" s="11" t="s">
        <v>348</v>
      </c>
      <c r="C213" s="16" t="s">
        <v>87</v>
      </c>
      <c r="D213" s="13" t="s">
        <v>460</v>
      </c>
      <c r="E213" s="13" t="s">
        <v>485</v>
      </c>
      <c r="F213" s="13"/>
      <c r="G213" s="13"/>
      <c r="H213" s="11" t="s">
        <v>921</v>
      </c>
      <c r="I213" s="13" t="s">
        <v>922</v>
      </c>
      <c r="J213" s="13"/>
    </row>
    <row r="214" spans="1:26" x14ac:dyDescent="0.25">
      <c r="A214" s="4">
        <v>112</v>
      </c>
      <c r="B214" s="11" t="s">
        <v>351</v>
      </c>
      <c r="C214" s="16" t="s">
        <v>11</v>
      </c>
      <c r="D214" s="13" t="s">
        <v>460</v>
      </c>
      <c r="E214" s="20" t="s">
        <v>923</v>
      </c>
      <c r="F214" s="20" t="s">
        <v>455</v>
      </c>
      <c r="G214" s="20" t="s">
        <v>924</v>
      </c>
      <c r="H214" s="16" t="s">
        <v>925</v>
      </c>
      <c r="I214" s="13" t="s">
        <v>926</v>
      </c>
      <c r="J214" s="13"/>
    </row>
    <row r="215" spans="1:26" ht="60" x14ac:dyDescent="0.25">
      <c r="A215" s="4">
        <v>112</v>
      </c>
      <c r="B215" s="37" t="s">
        <v>927</v>
      </c>
      <c r="C215" s="4" t="s">
        <v>87</v>
      </c>
      <c r="D215" s="13" t="s">
        <v>466</v>
      </c>
      <c r="E215" s="20" t="str">
        <f>HYPERLINK("https://www.zach4texas.com/","Herbert")</f>
        <v>Herbert</v>
      </c>
      <c r="F215" s="20" t="str">
        <f>HYPERLINK("https://www.facebook.com/zach4texas/","Facebook")</f>
        <v>Facebook</v>
      </c>
      <c r="G215" s="13"/>
      <c r="H215" s="13" t="s">
        <v>928</v>
      </c>
      <c r="I215" s="22" t="s">
        <v>929</v>
      </c>
      <c r="J215" s="13" t="s">
        <v>930</v>
      </c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25">
      <c r="A216" s="33">
        <v>112</v>
      </c>
      <c r="B216" s="34" t="s">
        <v>1233</v>
      </c>
      <c r="C216" s="26" t="s">
        <v>87</v>
      </c>
      <c r="D216" t="s">
        <v>466</v>
      </c>
      <c r="E216" t="str">
        <f>HYPERLINK("https://www.tinapricefortexas.org","Price")</f>
        <v>Price</v>
      </c>
      <c r="F216" t="str">
        <f>HYPERLINK("https://www.facebook.com/TinaPriceforTexas","Facebook")</f>
        <v>Facebook</v>
      </c>
      <c r="H216" t="s">
        <v>1107</v>
      </c>
      <c r="I216" t="s">
        <v>1232</v>
      </c>
    </row>
    <row r="217" spans="1:26" x14ac:dyDescent="0.25">
      <c r="A217" s="4">
        <v>113</v>
      </c>
      <c r="B217" s="11" t="s">
        <v>354</v>
      </c>
      <c r="C217" s="16" t="s">
        <v>87</v>
      </c>
      <c r="D217" s="13" t="s">
        <v>460</v>
      </c>
      <c r="E217" s="20" t="s">
        <v>931</v>
      </c>
      <c r="F217" s="20" t="s">
        <v>455</v>
      </c>
      <c r="G217" s="20" t="s">
        <v>932</v>
      </c>
      <c r="H217" s="16" t="s">
        <v>933</v>
      </c>
      <c r="I217" s="13" t="s">
        <v>934</v>
      </c>
      <c r="J217" s="13"/>
    </row>
    <row r="218" spans="1:26" x14ac:dyDescent="0.25">
      <c r="A218" s="33">
        <v>113</v>
      </c>
      <c r="B218" s="34" t="s">
        <v>1235</v>
      </c>
      <c r="C218" s="26" t="s">
        <v>87</v>
      </c>
      <c r="D218" t="s">
        <v>466</v>
      </c>
      <c r="F218" t="str">
        <f>HYPERLINK("https://www.facebook.com/uduakfortx","Facebook")</f>
        <v>Facebook</v>
      </c>
      <c r="H218" t="s">
        <v>1107</v>
      </c>
      <c r="I218" t="s">
        <v>1234</v>
      </c>
    </row>
    <row r="219" spans="1:26" x14ac:dyDescent="0.25">
      <c r="A219" s="4">
        <v>114</v>
      </c>
      <c r="B219" s="11" t="s">
        <v>357</v>
      </c>
      <c r="C219" s="16" t="s">
        <v>87</v>
      </c>
      <c r="D219" s="13" t="s">
        <v>460</v>
      </c>
      <c r="E219" s="20" t="s">
        <v>935</v>
      </c>
      <c r="F219" s="20" t="s">
        <v>455</v>
      </c>
      <c r="G219" s="20" t="str">
        <f>HYPERLINK("https://x.com/JohnBryantforTX","@JohnBryantforTX")</f>
        <v>@JohnBryantforTX</v>
      </c>
      <c r="H219" s="16" t="s">
        <v>936</v>
      </c>
      <c r="I219" s="13" t="s">
        <v>937</v>
      </c>
      <c r="J219" s="13"/>
    </row>
    <row r="220" spans="1:26" x14ac:dyDescent="0.25">
      <c r="A220" s="33">
        <v>114</v>
      </c>
      <c r="B220" s="34" t="s">
        <v>1237</v>
      </c>
      <c r="C220" s="26" t="s">
        <v>11</v>
      </c>
      <c r="D220" t="s">
        <v>466</v>
      </c>
      <c r="E220" t="str">
        <f>HYPERLINK("https://timforhouse.com","McDonough")</f>
        <v>McDonough</v>
      </c>
      <c r="F220" t="str">
        <f>HYPERLINK("https://www.facebook.com/61582333057293","Facebook")</f>
        <v>Facebook</v>
      </c>
      <c r="H220" t="s">
        <v>1107</v>
      </c>
      <c r="I220" t="s">
        <v>1236</v>
      </c>
    </row>
    <row r="221" spans="1:26" x14ac:dyDescent="0.25">
      <c r="A221" s="4">
        <v>115</v>
      </c>
      <c r="B221" s="11" t="s">
        <v>359</v>
      </c>
      <c r="C221" s="16" t="s">
        <v>87</v>
      </c>
      <c r="D221" s="13" t="s">
        <v>460</v>
      </c>
      <c r="E221" s="20" t="s">
        <v>938</v>
      </c>
      <c r="F221" s="20" t="s">
        <v>455</v>
      </c>
      <c r="G221" s="20" t="str">
        <f>HYPERLINK("https://x.com/CasforTX","@CasforTX")</f>
        <v>@CasforTX</v>
      </c>
      <c r="H221" s="16" t="s">
        <v>939</v>
      </c>
      <c r="I221" s="13" t="s">
        <v>940</v>
      </c>
      <c r="J221" s="13"/>
    </row>
    <row r="222" spans="1:26" x14ac:dyDescent="0.25">
      <c r="A222" s="4">
        <v>116</v>
      </c>
      <c r="B222" s="11" t="s">
        <v>362</v>
      </c>
      <c r="C222" s="16" t="s">
        <v>87</v>
      </c>
      <c r="D222" s="13" t="s">
        <v>460</v>
      </c>
      <c r="E222" s="20" t="s">
        <v>941</v>
      </c>
      <c r="F222" s="20" t="s">
        <v>455</v>
      </c>
      <c r="G222" s="20" t="s">
        <v>942</v>
      </c>
      <c r="H222" s="16" t="s">
        <v>943</v>
      </c>
      <c r="I222" s="13" t="s">
        <v>631</v>
      </c>
      <c r="J222" s="13"/>
    </row>
    <row r="223" spans="1:26" x14ac:dyDescent="0.25">
      <c r="A223" s="4">
        <v>117</v>
      </c>
      <c r="B223" s="11" t="s">
        <v>365</v>
      </c>
      <c r="C223" s="16" t="s">
        <v>87</v>
      </c>
      <c r="D223" s="13" t="s">
        <v>460</v>
      </c>
      <c r="E223" s="20" t="s">
        <v>944</v>
      </c>
      <c r="F223" s="20" t="s">
        <v>455</v>
      </c>
      <c r="G223" s="20" t="s">
        <v>945</v>
      </c>
      <c r="H223" s="16" t="s">
        <v>946</v>
      </c>
      <c r="I223" s="13" t="s">
        <v>947</v>
      </c>
      <c r="J223" s="13" t="s">
        <v>948</v>
      </c>
    </row>
    <row r="224" spans="1:26" x14ac:dyDescent="0.25">
      <c r="A224" s="4">
        <v>118</v>
      </c>
      <c r="B224" s="11" t="s">
        <v>367</v>
      </c>
      <c r="C224" s="16" t="s">
        <v>11</v>
      </c>
      <c r="D224" s="13" t="s">
        <v>492</v>
      </c>
      <c r="E224" s="13" t="s">
        <v>493</v>
      </c>
      <c r="F224" s="13" t="s">
        <v>493</v>
      </c>
      <c r="G224" s="13" t="s">
        <v>493</v>
      </c>
      <c r="H224" s="16" t="s">
        <v>493</v>
      </c>
      <c r="I224" s="4" t="s">
        <v>493</v>
      </c>
      <c r="J224" s="11" t="s">
        <v>513</v>
      </c>
    </row>
    <row r="225" spans="1:26" ht="60" x14ac:dyDescent="0.25">
      <c r="A225" s="4">
        <v>118</v>
      </c>
      <c r="B225" s="37" t="s">
        <v>369</v>
      </c>
      <c r="C225" s="4" t="s">
        <v>11</v>
      </c>
      <c r="D225" s="13" t="s">
        <v>466</v>
      </c>
      <c r="E225" s="13"/>
      <c r="G225" s="28"/>
      <c r="H225" s="13"/>
      <c r="I225" s="22" t="s">
        <v>949</v>
      </c>
      <c r="J225" s="13" t="s">
        <v>950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25">
      <c r="A226" s="33">
        <v>118</v>
      </c>
      <c r="B226" s="34" t="s">
        <v>1241</v>
      </c>
      <c r="C226" s="26" t="s">
        <v>11</v>
      </c>
      <c r="D226" t="s">
        <v>466</v>
      </c>
      <c r="E226" t="str">
        <f>HYPERLINK("https://www.desifortexas.net","Martinez")</f>
        <v>Martinez</v>
      </c>
      <c r="H226" t="s">
        <v>1107</v>
      </c>
      <c r="I226" t="s">
        <v>1240</v>
      </c>
    </row>
    <row r="227" spans="1:26" x14ac:dyDescent="0.25">
      <c r="A227" s="4">
        <v>118</v>
      </c>
      <c r="B227" s="37" t="s">
        <v>1092</v>
      </c>
      <c r="C227" s="4" t="s">
        <v>11</v>
      </c>
      <c r="D227" s="13" t="s">
        <v>466</v>
      </c>
      <c r="E227" t="str">
        <f>HYPERLINK("https://jorgefortexas.com","Borrego")</f>
        <v>Borrego</v>
      </c>
      <c r="F227" t="str">
        <f>HYPERLINK("https://www.facebook.com/jorgefortexas","Facebook")</f>
        <v>Facebook</v>
      </c>
      <c r="G227" s="28" t="str">
        <f>HYPERLINK("https://x.com/jorgeborregotx","@jorgeborregotx")</f>
        <v>@jorgeborregotx</v>
      </c>
      <c r="J227" s="27"/>
    </row>
    <row r="228" spans="1:26" x14ac:dyDescent="0.25">
      <c r="A228" s="4">
        <v>118</v>
      </c>
      <c r="B228" s="11" t="s">
        <v>370</v>
      </c>
      <c r="C228" s="16" t="s">
        <v>87</v>
      </c>
      <c r="D228" s="13" t="s">
        <v>466</v>
      </c>
      <c r="E228" s="20" t="str">
        <f>HYPERLINK("https://kristianfortexas.com","Carranza")</f>
        <v>Carranza</v>
      </c>
      <c r="F228" s="20" t="str">
        <f>HYPERLINK("https://www.facebook.com/KristianForTX/","Facebook")</f>
        <v>Facebook</v>
      </c>
      <c r="G228" s="20" t="str">
        <f>HYPERLINK("https://x.com/kristianfortx","@kristianfortx")</f>
        <v>@kristianfortx</v>
      </c>
      <c r="I228" s="11" t="s">
        <v>951</v>
      </c>
      <c r="J228" s="13"/>
    </row>
    <row r="229" spans="1:26" x14ac:dyDescent="0.25">
      <c r="A229" s="33">
        <v>118</v>
      </c>
      <c r="B229" s="34" t="s">
        <v>1239</v>
      </c>
      <c r="C229" s="26" t="s">
        <v>11</v>
      </c>
      <c r="D229" t="s">
        <v>1148</v>
      </c>
      <c r="G229" t="s">
        <v>1107</v>
      </c>
      <c r="H229" t="s">
        <v>1107</v>
      </c>
      <c r="I229" t="s">
        <v>1238</v>
      </c>
    </row>
    <row r="230" spans="1:26" x14ac:dyDescent="0.25">
      <c r="A230" s="4">
        <v>119</v>
      </c>
      <c r="B230" s="11" t="s">
        <v>372</v>
      </c>
      <c r="C230" s="16" t="s">
        <v>87</v>
      </c>
      <c r="D230" s="13" t="s">
        <v>460</v>
      </c>
      <c r="E230" s="20" t="s">
        <v>952</v>
      </c>
      <c r="F230" s="20" t="s">
        <v>455</v>
      </c>
      <c r="G230" s="20" t="s">
        <v>953</v>
      </c>
      <c r="H230" s="16" t="s">
        <v>954</v>
      </c>
      <c r="I230" s="13" t="s">
        <v>955</v>
      </c>
      <c r="J230" s="13"/>
    </row>
    <row r="231" spans="1:26" x14ac:dyDescent="0.25">
      <c r="A231" s="33">
        <v>119</v>
      </c>
      <c r="B231" s="34" t="s">
        <v>1245</v>
      </c>
      <c r="C231" s="26" t="s">
        <v>87</v>
      </c>
      <c r="D231" t="s">
        <v>466</v>
      </c>
      <c r="F231" t="str">
        <f>HYPERLINK("https://www.facebook.com/p/Ryan-for-TX-State-Rep-Dist-119-61578152931248/","Facebook")</f>
        <v>Facebook</v>
      </c>
      <c r="G231" t="str">
        <f>HYPERLINK("https://x.com/RyanForTX","@RyanForTX")</f>
        <v>@RyanForTX</v>
      </c>
      <c r="H231" t="s">
        <v>1107</v>
      </c>
      <c r="I231" t="s">
        <v>1244</v>
      </c>
    </row>
    <row r="232" spans="1:26" x14ac:dyDescent="0.25">
      <c r="A232" s="33">
        <v>119</v>
      </c>
      <c r="B232" s="34" t="s">
        <v>1243</v>
      </c>
      <c r="C232" s="26" t="s">
        <v>11</v>
      </c>
      <c r="D232" t="s">
        <v>466</v>
      </c>
      <c r="F232" t="str">
        <f>HYPERLINK("https://www.facebook.com/p/Melva-Rivera-Perez-for-TX-State-Rep-HD119-61579029221802/","Facebook")</f>
        <v>Facebook</v>
      </c>
      <c r="H232" t="s">
        <v>1107</v>
      </c>
      <c r="I232" t="s">
        <v>1242</v>
      </c>
    </row>
    <row r="233" spans="1:26" x14ac:dyDescent="0.25">
      <c r="A233" s="4">
        <v>120</v>
      </c>
      <c r="B233" s="11" t="s">
        <v>374</v>
      </c>
      <c r="C233" s="16" t="s">
        <v>87</v>
      </c>
      <c r="D233" s="13" t="s">
        <v>460</v>
      </c>
      <c r="E233" s="20" t="s">
        <v>956</v>
      </c>
      <c r="F233" s="20" t="s">
        <v>455</v>
      </c>
      <c r="G233" s="20" t="str">
        <f>HYPERLINK("https://x.com/barbara_gervin","@barbara_gervin")</f>
        <v>@barbara_gervin</v>
      </c>
      <c r="H233" s="16" t="s">
        <v>957</v>
      </c>
      <c r="I233" s="13" t="s">
        <v>958</v>
      </c>
      <c r="J233" s="11" t="s">
        <v>465</v>
      </c>
    </row>
    <row r="234" spans="1:26" x14ac:dyDescent="0.25">
      <c r="A234" s="33">
        <v>120</v>
      </c>
      <c r="B234" s="34" t="s">
        <v>1247</v>
      </c>
      <c r="C234" s="26" t="s">
        <v>87</v>
      </c>
      <c r="D234" t="s">
        <v>466</v>
      </c>
      <c r="E234" t="str">
        <f>HYPERLINK("https://www.bentlypaiz.com","Paiz")</f>
        <v>Paiz</v>
      </c>
      <c r="F234" t="str">
        <f>HYPERLINK("https://www.facebook.com/p/Bently-For-Texas-100087496172157/","Facebook")</f>
        <v>Facebook</v>
      </c>
      <c r="H234" t="s">
        <v>1107</v>
      </c>
      <c r="I234" t="s">
        <v>1246</v>
      </c>
    </row>
    <row r="235" spans="1:26" x14ac:dyDescent="0.25">
      <c r="A235" s="4">
        <v>121</v>
      </c>
      <c r="B235" s="11" t="s">
        <v>376</v>
      </c>
      <c r="C235" s="16" t="s">
        <v>11</v>
      </c>
      <c r="D235" s="13" t="s">
        <v>460</v>
      </c>
      <c r="E235" s="20" t="s">
        <v>959</v>
      </c>
      <c r="F235" s="20" t="s">
        <v>455</v>
      </c>
      <c r="G235" s="20" t="str">
        <f>HYPERLINK("https://x.com/LaHood4Texas","@LaHood4Texas")</f>
        <v>@LaHood4Texas</v>
      </c>
      <c r="H235" s="16" t="s">
        <v>960</v>
      </c>
      <c r="I235" s="13" t="s">
        <v>961</v>
      </c>
      <c r="J235" s="13"/>
    </row>
    <row r="236" spans="1:26" x14ac:dyDescent="0.25">
      <c r="A236" s="33">
        <v>121</v>
      </c>
      <c r="B236" s="34" t="s">
        <v>1249</v>
      </c>
      <c r="C236" s="26" t="s">
        <v>11</v>
      </c>
      <c r="D236" t="s">
        <v>466</v>
      </c>
      <c r="E236" t="str">
        <f>HYPERLINK("https://www.mcarthurfortexas.com","McArthur")</f>
        <v>McArthur</v>
      </c>
      <c r="F236" t="str">
        <f>HYPERLINK("https://www.facebook.com/mcarthurfortexas","Facebook")</f>
        <v>Facebook</v>
      </c>
      <c r="H236" t="s">
        <v>1107</v>
      </c>
      <c r="I236" t="s">
        <v>1248</v>
      </c>
    </row>
    <row r="237" spans="1:26" x14ac:dyDescent="0.25">
      <c r="A237" s="4">
        <v>121</v>
      </c>
      <c r="B237" s="11" t="s">
        <v>377</v>
      </c>
      <c r="C237" s="16" t="s">
        <v>87</v>
      </c>
      <c r="D237" s="13" t="s">
        <v>466</v>
      </c>
      <c r="E237" s="13" t="s">
        <v>485</v>
      </c>
      <c r="F237" s="13"/>
      <c r="G237" s="13"/>
      <c r="H237" s="16" t="s">
        <v>962</v>
      </c>
      <c r="I237" s="13" t="s">
        <v>963</v>
      </c>
      <c r="J237" s="13"/>
    </row>
    <row r="238" spans="1:26" x14ac:dyDescent="0.25">
      <c r="A238" s="4">
        <v>122</v>
      </c>
      <c r="B238" s="11" t="s">
        <v>379</v>
      </c>
      <c r="C238" s="16" t="s">
        <v>11</v>
      </c>
      <c r="D238" s="13" t="s">
        <v>460</v>
      </c>
      <c r="E238" s="20" t="s">
        <v>964</v>
      </c>
      <c r="F238" s="20" t="s">
        <v>455</v>
      </c>
      <c r="G238" s="20" t="s">
        <v>965</v>
      </c>
      <c r="H238" s="16" t="s">
        <v>966</v>
      </c>
      <c r="I238" s="13" t="s">
        <v>967</v>
      </c>
      <c r="J238" s="13"/>
    </row>
    <row r="239" spans="1:26" x14ac:dyDescent="0.25">
      <c r="A239" s="4">
        <v>123</v>
      </c>
      <c r="B239" s="11" t="s">
        <v>381</v>
      </c>
      <c r="C239" s="16" t="s">
        <v>87</v>
      </c>
      <c r="D239" s="13" t="s">
        <v>460</v>
      </c>
      <c r="E239" s="20" t="s">
        <v>968</v>
      </c>
      <c r="F239" s="20" t="s">
        <v>455</v>
      </c>
      <c r="G239" s="20" t="s">
        <v>969</v>
      </c>
      <c r="H239" s="16" t="s">
        <v>970</v>
      </c>
      <c r="I239" s="13" t="s">
        <v>971</v>
      </c>
      <c r="J239" s="13"/>
    </row>
    <row r="240" spans="1:26" x14ac:dyDescent="0.25">
      <c r="A240" s="4">
        <v>124</v>
      </c>
      <c r="B240" s="11" t="s">
        <v>383</v>
      </c>
      <c r="C240" s="16" t="s">
        <v>87</v>
      </c>
      <c r="D240" s="13" t="s">
        <v>460</v>
      </c>
      <c r="E240" s="20" t="s">
        <v>972</v>
      </c>
      <c r="F240" s="20" t="s">
        <v>455</v>
      </c>
      <c r="G240" s="20" t="s">
        <v>973</v>
      </c>
      <c r="H240" s="16" t="s">
        <v>974</v>
      </c>
      <c r="I240" s="13" t="s">
        <v>975</v>
      </c>
      <c r="J240" s="13" t="s">
        <v>83</v>
      </c>
    </row>
    <row r="241" spans="1:26" x14ac:dyDescent="0.25">
      <c r="A241" s="33">
        <v>124</v>
      </c>
      <c r="B241" s="34" t="s">
        <v>1251</v>
      </c>
      <c r="C241" s="26" t="s">
        <v>1224</v>
      </c>
      <c r="D241" t="s">
        <v>466</v>
      </c>
      <c r="E241" t="str">
        <f>HYPERLINK("https://teamldhowardfortexas.com","Howard")</f>
        <v>Howard</v>
      </c>
      <c r="F241" t="str">
        <f>HYPERLINK("https://www.facebook.com/people/L-D-Howard-for-Texas-House-District-124/61581115433707/","Facebook")</f>
        <v>Facebook</v>
      </c>
      <c r="H241" t="s">
        <v>1107</v>
      </c>
      <c r="I241" t="s">
        <v>1250</v>
      </c>
    </row>
    <row r="242" spans="1:26" x14ac:dyDescent="0.25">
      <c r="A242" s="4">
        <v>125</v>
      </c>
      <c r="B242" s="11" t="s">
        <v>385</v>
      </c>
      <c r="C242" s="16" t="s">
        <v>87</v>
      </c>
      <c r="D242" s="13" t="s">
        <v>83</v>
      </c>
      <c r="E242" s="13" t="s">
        <v>493</v>
      </c>
      <c r="F242" s="13" t="s">
        <v>493</v>
      </c>
      <c r="G242" s="13" t="s">
        <v>493</v>
      </c>
      <c r="H242" s="4" t="s">
        <v>493</v>
      </c>
      <c r="I242" s="4" t="s">
        <v>493</v>
      </c>
    </row>
    <row r="243" spans="1:26" x14ac:dyDescent="0.25">
      <c r="A243" s="4">
        <v>125</v>
      </c>
      <c r="B243" s="11" t="s">
        <v>976</v>
      </c>
      <c r="C243" s="16" t="s">
        <v>87</v>
      </c>
      <c r="D243" s="11" t="s">
        <v>466</v>
      </c>
      <c r="E243" s="20" t="str">
        <f>HYPERLINK("https://www.donovonrodriguez.com/","Rodriguez")</f>
        <v>Rodriguez</v>
      </c>
      <c r="F243" s="20" t="str">
        <f>HYPERLINK("https://www.facebook.com/donovontx/","Facebook")</f>
        <v>Facebook</v>
      </c>
      <c r="G243" s="20" t="str">
        <f>HYPERLINK("https://x.com/DonovonTX","@DonovonTX")</f>
        <v>@DonovonTX</v>
      </c>
      <c r="H243" s="16" t="s">
        <v>495</v>
      </c>
      <c r="I243" s="11" t="s">
        <v>977</v>
      </c>
    </row>
    <row r="244" spans="1:26" x14ac:dyDescent="0.25">
      <c r="A244" s="4">
        <v>125</v>
      </c>
      <c r="B244" s="11" t="s">
        <v>978</v>
      </c>
      <c r="C244" s="16" t="s">
        <v>87</v>
      </c>
      <c r="D244" s="11" t="s">
        <v>466</v>
      </c>
      <c r="E244" s="20" t="str">
        <f>HYPERLINK("https://voteadrianreyna.com","Reyna")</f>
        <v>Reyna</v>
      </c>
      <c r="F244" s="20" t="str">
        <f>HYPERLINK("https://www.facebook.com/61577157698179","Facebook")</f>
        <v>Facebook</v>
      </c>
      <c r="G244" s="13"/>
      <c r="H244" s="16" t="s">
        <v>495</v>
      </c>
      <c r="I244" s="11" t="s">
        <v>979</v>
      </c>
    </row>
    <row r="245" spans="1:26" x14ac:dyDescent="0.25">
      <c r="A245" s="4">
        <v>125</v>
      </c>
      <c r="B245" s="11" t="s">
        <v>980</v>
      </c>
      <c r="C245" s="16" t="s">
        <v>87</v>
      </c>
      <c r="D245" s="11" t="s">
        <v>466</v>
      </c>
      <c r="E245" s="13"/>
      <c r="F245" s="13"/>
      <c r="G245" s="13"/>
      <c r="H245" s="16" t="s">
        <v>495</v>
      </c>
      <c r="I245" s="11" t="s">
        <v>981</v>
      </c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25">
      <c r="A246" s="33">
        <v>125</v>
      </c>
      <c r="B246" s="34" t="s">
        <v>1253</v>
      </c>
      <c r="C246" s="26" t="s">
        <v>11</v>
      </c>
      <c r="D246" t="s">
        <v>466</v>
      </c>
      <c r="F246" t="str">
        <f>HYPERLINK("https://www.facebook.com/61583114920213/","Facebook")</f>
        <v>Facebook</v>
      </c>
      <c r="H246" t="s">
        <v>1107</v>
      </c>
      <c r="I246" t="s">
        <v>1252</v>
      </c>
    </row>
    <row r="247" spans="1:26" x14ac:dyDescent="0.25">
      <c r="A247" s="4">
        <v>126</v>
      </c>
      <c r="B247" s="11" t="s">
        <v>387</v>
      </c>
      <c r="C247" s="16" t="s">
        <v>11</v>
      </c>
      <c r="D247" s="13" t="s">
        <v>83</v>
      </c>
      <c r="E247" s="13" t="s">
        <v>493</v>
      </c>
      <c r="F247" s="13" t="s">
        <v>493</v>
      </c>
      <c r="G247" s="13" t="s">
        <v>493</v>
      </c>
      <c r="H247" s="4" t="s">
        <v>493</v>
      </c>
      <c r="I247" s="4" t="s">
        <v>493</v>
      </c>
    </row>
    <row r="248" spans="1:26" x14ac:dyDescent="0.25">
      <c r="A248" s="4">
        <v>126</v>
      </c>
      <c r="B248" s="36" t="s">
        <v>982</v>
      </c>
      <c r="C248" s="16" t="s">
        <v>11</v>
      </c>
      <c r="D248" s="11" t="s">
        <v>466</v>
      </c>
      <c r="E248" s="13"/>
      <c r="F248" s="20" t="str">
        <f>HYPERLINK("https://www.facebook.com/61579949139178","Facebook")</f>
        <v>Facebook</v>
      </c>
      <c r="G248" s="13"/>
      <c r="H248" s="16" t="s">
        <v>495</v>
      </c>
      <c r="I248" s="11" t="s">
        <v>922</v>
      </c>
    </row>
    <row r="249" spans="1:26" x14ac:dyDescent="0.25">
      <c r="A249" s="4">
        <v>126</v>
      </c>
      <c r="B249" s="36" t="s">
        <v>983</v>
      </c>
      <c r="C249" s="16" t="s">
        <v>11</v>
      </c>
      <c r="D249" s="11" t="s">
        <v>466</v>
      </c>
      <c r="E249" s="20" t="str">
        <f>HYPERLINK("https://www.elizabethforprogress.com/home","Lotterhos")</f>
        <v>Lotterhos</v>
      </c>
      <c r="F249" s="13"/>
      <c r="G249" s="13"/>
      <c r="H249" s="16" t="s">
        <v>495</v>
      </c>
      <c r="I249" s="11" t="s">
        <v>984</v>
      </c>
    </row>
    <row r="250" spans="1:26" x14ac:dyDescent="0.25">
      <c r="A250" s="33">
        <v>126</v>
      </c>
      <c r="B250" s="34" t="s">
        <v>1256</v>
      </c>
      <c r="C250" s="26" t="s">
        <v>11</v>
      </c>
      <c r="D250" t="s">
        <v>466</v>
      </c>
      <c r="E250" t="str">
        <f>HYPERLINK("https://kellypetersonfortexas.com","Peterson")</f>
        <v>Peterson</v>
      </c>
      <c r="F250" t="str">
        <f>HYPERLINK("https://www.facebook.com/kellypetersontx","Facebook")</f>
        <v>Facebook</v>
      </c>
      <c r="G250" t="str">
        <f>HYPERLINK("https://x.com/kellypetersontx","@kellypetersontx")</f>
        <v>@kellypetersontx</v>
      </c>
      <c r="H250" t="s">
        <v>1107</v>
      </c>
      <c r="I250" t="s">
        <v>1255</v>
      </c>
    </row>
    <row r="251" spans="1:26" x14ac:dyDescent="0.25">
      <c r="A251" s="33">
        <v>126</v>
      </c>
      <c r="B251" s="34" t="s">
        <v>1254</v>
      </c>
      <c r="C251" s="26" t="s">
        <v>11</v>
      </c>
      <c r="D251" t="s">
        <v>466</v>
      </c>
      <c r="E251" t="str">
        <f>HYPERLINK("https://www.pollylooperfortexas.com","Looper")</f>
        <v>Looper</v>
      </c>
      <c r="F251" t="str">
        <f>HYPERLINK("https://www.facebook.com/p/Polly-Looper-for-Texas-House-District-126-61580617633731/","Facebook")</f>
        <v>Facebook</v>
      </c>
      <c r="H251" t="s">
        <v>1107</v>
      </c>
      <c r="I251" t="s">
        <v>872</v>
      </c>
    </row>
    <row r="252" spans="1:26" x14ac:dyDescent="0.25">
      <c r="A252" s="4">
        <v>127</v>
      </c>
      <c r="B252" s="11" t="s">
        <v>390</v>
      </c>
      <c r="C252" s="16" t="s">
        <v>11</v>
      </c>
      <c r="D252" s="11" t="s">
        <v>460</v>
      </c>
      <c r="E252" s="20" t="s">
        <v>985</v>
      </c>
      <c r="F252" s="20" t="s">
        <v>455</v>
      </c>
      <c r="G252" s="20" t="s">
        <v>986</v>
      </c>
      <c r="H252" s="16" t="s">
        <v>987</v>
      </c>
      <c r="I252" s="11" t="s">
        <v>988</v>
      </c>
    </row>
    <row r="253" spans="1:26" x14ac:dyDescent="0.25">
      <c r="A253" s="4">
        <v>127</v>
      </c>
      <c r="B253" s="11" t="s">
        <v>392</v>
      </c>
      <c r="C253" s="16" t="s">
        <v>87</v>
      </c>
      <c r="D253" s="11" t="s">
        <v>466</v>
      </c>
      <c r="E253" s="20" t="s">
        <v>989</v>
      </c>
      <c r="F253" s="20" t="s">
        <v>455</v>
      </c>
      <c r="G253" s="13"/>
      <c r="H253" s="16" t="s">
        <v>990</v>
      </c>
      <c r="I253" s="11" t="s">
        <v>991</v>
      </c>
      <c r="J253" s="11" t="s">
        <v>396</v>
      </c>
    </row>
    <row r="254" spans="1:26" x14ac:dyDescent="0.25">
      <c r="A254" s="4">
        <v>128</v>
      </c>
      <c r="B254" s="11" t="s">
        <v>394</v>
      </c>
      <c r="C254" s="16" t="s">
        <v>11</v>
      </c>
      <c r="D254" s="13" t="s">
        <v>492</v>
      </c>
      <c r="E254" s="13" t="s">
        <v>493</v>
      </c>
      <c r="F254" s="13" t="s">
        <v>493</v>
      </c>
      <c r="G254" s="13" t="s">
        <v>493</v>
      </c>
      <c r="H254" s="16" t="s">
        <v>493</v>
      </c>
      <c r="I254" s="4" t="s">
        <v>493</v>
      </c>
    </row>
    <row r="255" spans="1:26" x14ac:dyDescent="0.25">
      <c r="A255" s="4">
        <v>128</v>
      </c>
      <c r="B255" s="11" t="s">
        <v>992</v>
      </c>
      <c r="C255" s="16" t="s">
        <v>11</v>
      </c>
      <c r="D255" s="11" t="s">
        <v>466</v>
      </c>
      <c r="E255" s="13"/>
      <c r="F255" s="20" t="str">
        <f>HYPERLINK("https://www.facebook.com/MASON4LPISD/","Facebook")</f>
        <v>Facebook</v>
      </c>
      <c r="G255" s="13"/>
      <c r="H255" s="16" t="s">
        <v>495</v>
      </c>
      <c r="I255" s="11" t="s">
        <v>868</v>
      </c>
    </row>
    <row r="256" spans="1:26" x14ac:dyDescent="0.25">
      <c r="A256" s="4">
        <v>128</v>
      </c>
      <c r="B256" s="11" t="s">
        <v>995</v>
      </c>
      <c r="C256" s="16" t="s">
        <v>11</v>
      </c>
      <c r="D256" s="11" t="s">
        <v>466</v>
      </c>
      <c r="E256" s="20" t="str">
        <f>HYPERLINK("https://tombutler.org/meet-tom/","Butler")</f>
        <v>Butler</v>
      </c>
      <c r="F256" s="13"/>
      <c r="G256" s="13"/>
      <c r="H256" s="16" t="s">
        <v>495</v>
      </c>
      <c r="I256" s="11" t="s">
        <v>996</v>
      </c>
      <c r="J256" s="11" t="s">
        <v>400</v>
      </c>
    </row>
    <row r="257" spans="1:26" x14ac:dyDescent="0.25">
      <c r="A257" s="4">
        <v>128</v>
      </c>
      <c r="B257" s="11" t="s">
        <v>993</v>
      </c>
      <c r="C257" s="16" t="s">
        <v>87</v>
      </c>
      <c r="D257" s="11" t="s">
        <v>466</v>
      </c>
      <c r="E257" s="13"/>
      <c r="F257" s="20" t="str">
        <f>HYPERLINK("https://www.facebook.com/61580039811994","Facebook")</f>
        <v>Facebook</v>
      </c>
      <c r="G257" s="13"/>
      <c r="H257" s="16" t="s">
        <v>495</v>
      </c>
      <c r="I257" s="11" t="s">
        <v>994</v>
      </c>
    </row>
    <row r="258" spans="1:26" x14ac:dyDescent="0.25">
      <c r="A258" s="4">
        <v>129</v>
      </c>
      <c r="B258" s="11" t="s">
        <v>398</v>
      </c>
      <c r="C258" s="16" t="s">
        <v>11</v>
      </c>
      <c r="D258" s="13" t="s">
        <v>492</v>
      </c>
      <c r="E258" s="13" t="s">
        <v>493</v>
      </c>
      <c r="F258" s="13" t="s">
        <v>493</v>
      </c>
      <c r="G258" s="13" t="s">
        <v>493</v>
      </c>
      <c r="H258" s="16" t="s">
        <v>493</v>
      </c>
      <c r="I258" s="4" t="s">
        <v>493</v>
      </c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30" x14ac:dyDescent="0.25">
      <c r="A259" s="4">
        <v>129</v>
      </c>
      <c r="B259" s="13" t="s">
        <v>997</v>
      </c>
      <c r="C259" s="4" t="s">
        <v>11</v>
      </c>
      <c r="D259" s="7" t="s">
        <v>466</v>
      </c>
      <c r="E259" s="20" t="s">
        <v>998</v>
      </c>
      <c r="F259" s="20" t="s">
        <v>455</v>
      </c>
      <c r="G259" s="13"/>
      <c r="H259" s="4" t="s">
        <v>999</v>
      </c>
      <c r="I259" s="22" t="s">
        <v>1000</v>
      </c>
      <c r="J259" s="11" t="s">
        <v>1001</v>
      </c>
    </row>
    <row r="260" spans="1:26" x14ac:dyDescent="0.25">
      <c r="A260" s="4">
        <v>129</v>
      </c>
      <c r="B260" s="11" t="s">
        <v>1002</v>
      </c>
      <c r="C260" s="4" t="s">
        <v>11</v>
      </c>
      <c r="D260" s="11" t="s">
        <v>466</v>
      </c>
      <c r="E260" s="20" t="s">
        <v>1003</v>
      </c>
      <c r="F260" s="20" t="s">
        <v>455</v>
      </c>
      <c r="G260" s="20" t="s">
        <v>1004</v>
      </c>
      <c r="H260" s="16" t="s">
        <v>493</v>
      </c>
      <c r="I260" s="11" t="s">
        <v>1005</v>
      </c>
    </row>
    <row r="261" spans="1:26" x14ac:dyDescent="0.25">
      <c r="A261" s="33">
        <v>129</v>
      </c>
      <c r="B261" s="34" t="s">
        <v>1260</v>
      </c>
      <c r="C261" s="26" t="s">
        <v>87</v>
      </c>
      <c r="D261" t="s">
        <v>466</v>
      </c>
      <c r="E261" t="str">
        <f>HYPERLINK("https://www.devinpowell.com","Powell")</f>
        <v>Powell</v>
      </c>
      <c r="F261" t="str">
        <f>HYPERLINK("https://www.facebook.com/p/Devin-Powell-for-State-Representative-61579258524569/","Facebook")</f>
        <v>Facebook</v>
      </c>
      <c r="H261" t="s">
        <v>1107</v>
      </c>
      <c r="I261" t="s">
        <v>1259</v>
      </c>
    </row>
    <row r="262" spans="1:26" x14ac:dyDescent="0.25">
      <c r="A262" s="33">
        <v>129</v>
      </c>
      <c r="B262" s="34" t="s">
        <v>1258</v>
      </c>
      <c r="C262" s="26" t="s">
        <v>87</v>
      </c>
      <c r="D262" t="s">
        <v>466</v>
      </c>
      <c r="E262" t="str">
        <f>HYPERLINK("https://www.votewittliff.com","Wittliff")</f>
        <v>Wittliff</v>
      </c>
      <c r="H262" t="s">
        <v>1107</v>
      </c>
      <c r="I262" t="s">
        <v>1257</v>
      </c>
    </row>
    <row r="263" spans="1:26" x14ac:dyDescent="0.25">
      <c r="A263" s="4">
        <v>130</v>
      </c>
      <c r="B263" s="11" t="s">
        <v>402</v>
      </c>
      <c r="C263" s="16" t="s">
        <v>11</v>
      </c>
      <c r="D263" s="11" t="s">
        <v>460</v>
      </c>
      <c r="E263" s="20" t="s">
        <v>1006</v>
      </c>
      <c r="F263" s="20" t="s">
        <v>455</v>
      </c>
      <c r="G263" s="20" t="s">
        <v>1007</v>
      </c>
      <c r="H263" s="16" t="s">
        <v>1008</v>
      </c>
      <c r="I263" s="11" t="s">
        <v>1009</v>
      </c>
      <c r="J263" s="13" t="s">
        <v>83</v>
      </c>
    </row>
    <row r="264" spans="1:26" x14ac:dyDescent="0.25">
      <c r="A264" s="4">
        <v>130</v>
      </c>
      <c r="B264" s="11" t="s">
        <v>404</v>
      </c>
      <c r="C264" s="16" t="s">
        <v>11</v>
      </c>
      <c r="D264" s="11" t="s">
        <v>466</v>
      </c>
      <c r="E264" s="13"/>
      <c r="F264" s="20" t="str">
        <f>HYPERLINK("https://www.facebook.com/61573689505217","Facebook")</f>
        <v>Facebook</v>
      </c>
      <c r="G264" s="20" t="str">
        <f>HYPERLINK("https://x.com/TannerforHD130","@TannerforHD130")</f>
        <v>@TannerforHD130</v>
      </c>
      <c r="I264" s="11" t="s">
        <v>1010</v>
      </c>
    </row>
    <row r="265" spans="1:26" x14ac:dyDescent="0.25">
      <c r="A265" s="4">
        <v>131</v>
      </c>
      <c r="B265" s="11" t="s">
        <v>406</v>
      </c>
      <c r="C265" s="16" t="s">
        <v>87</v>
      </c>
      <c r="D265" s="11" t="s">
        <v>83</v>
      </c>
      <c r="E265" s="13" t="s">
        <v>493</v>
      </c>
      <c r="F265" s="13" t="s">
        <v>493</v>
      </c>
      <c r="G265" s="13" t="s">
        <v>493</v>
      </c>
      <c r="H265" s="16" t="s">
        <v>493</v>
      </c>
      <c r="I265" s="4" t="s">
        <v>493</v>
      </c>
      <c r="J265" s="11"/>
    </row>
    <row r="266" spans="1:26" x14ac:dyDescent="0.25">
      <c r="A266" s="4">
        <v>131</v>
      </c>
      <c r="B266" s="11" t="s">
        <v>1011</v>
      </c>
      <c r="C266" s="16" t="s">
        <v>87</v>
      </c>
      <c r="D266" s="11" t="s">
        <v>466</v>
      </c>
      <c r="E266" s="20" t="str">
        <f>HYPERLINK("https://www.lawrenceallenjr131.com/","Allen")</f>
        <v>Allen</v>
      </c>
      <c r="F266" s="13"/>
      <c r="G266" s="13"/>
    </row>
    <row r="267" spans="1:26" x14ac:dyDescent="0.25">
      <c r="A267" s="33">
        <v>131</v>
      </c>
      <c r="B267" s="34" t="s">
        <v>1262</v>
      </c>
      <c r="C267" s="26" t="s">
        <v>87</v>
      </c>
      <c r="D267" t="s">
        <v>1148</v>
      </c>
      <c r="G267" t="s">
        <v>1107</v>
      </c>
      <c r="H267" t="s">
        <v>1107</v>
      </c>
      <c r="I267" t="s">
        <v>1261</v>
      </c>
    </row>
    <row r="268" spans="1:26" x14ac:dyDescent="0.25">
      <c r="A268" s="4">
        <v>132</v>
      </c>
      <c r="B268" s="11" t="s">
        <v>408</v>
      </c>
      <c r="C268" s="16" t="s">
        <v>11</v>
      </c>
      <c r="D268" s="11" t="s">
        <v>460</v>
      </c>
      <c r="E268" s="20" t="s">
        <v>1012</v>
      </c>
      <c r="F268" s="20" t="s">
        <v>455</v>
      </c>
      <c r="G268" s="20" t="s">
        <v>1013</v>
      </c>
      <c r="H268" s="16" t="s">
        <v>1014</v>
      </c>
      <c r="I268" s="11" t="s">
        <v>1015</v>
      </c>
    </row>
    <row r="269" spans="1:26" x14ac:dyDescent="0.25">
      <c r="A269" s="4">
        <v>132</v>
      </c>
      <c r="B269" s="11" t="s">
        <v>410</v>
      </c>
      <c r="C269" s="16" t="s">
        <v>87</v>
      </c>
      <c r="D269" s="11" t="s">
        <v>466</v>
      </c>
      <c r="E269" s="20" t="str">
        <f>HYPERLINK("https://mcgeefortx.com/","McGee")</f>
        <v>McGee</v>
      </c>
      <c r="F269" s="20" t="str">
        <f>HYPERLINK("https://www.facebook.com/people/Sara-McGee-for-Texas-House-District-132/61568283133325/","Facebook")</f>
        <v>Facebook</v>
      </c>
      <c r="G269" s="20" t="str">
        <f>HYPERLINK("https://x.com/sarafortexlege","@sarafortexlege")</f>
        <v>@sarafortexlege</v>
      </c>
      <c r="I269" s="11" t="s">
        <v>1016</v>
      </c>
    </row>
    <row r="270" spans="1:26" x14ac:dyDescent="0.25">
      <c r="A270" s="4">
        <v>133</v>
      </c>
      <c r="B270" s="11" t="s">
        <v>412</v>
      </c>
      <c r="C270" s="16" t="s">
        <v>11</v>
      </c>
      <c r="D270" s="11" t="s">
        <v>460</v>
      </c>
      <c r="E270" s="20" t="s">
        <v>1017</v>
      </c>
      <c r="F270" s="20" t="s">
        <v>455</v>
      </c>
      <c r="G270" s="20" t="s">
        <v>1018</v>
      </c>
      <c r="H270" s="16" t="s">
        <v>1019</v>
      </c>
      <c r="I270" s="11" t="s">
        <v>911</v>
      </c>
    </row>
    <row r="271" spans="1:26" x14ac:dyDescent="0.25">
      <c r="A271" s="33">
        <v>133</v>
      </c>
      <c r="B271" s="34" t="s">
        <v>1264</v>
      </c>
      <c r="C271" s="26" t="s">
        <v>87</v>
      </c>
      <c r="D271" t="s">
        <v>466</v>
      </c>
      <c r="E271" t="str">
        <f>HYPERLINK("https://josh4texas.com","Wallenstein")</f>
        <v>Wallenstein</v>
      </c>
      <c r="H271" t="s">
        <v>1107</v>
      </c>
      <c r="I271" t="s">
        <v>1263</v>
      </c>
    </row>
    <row r="272" spans="1:26" x14ac:dyDescent="0.25">
      <c r="A272" s="4">
        <v>134</v>
      </c>
      <c r="B272" s="11" t="s">
        <v>414</v>
      </c>
      <c r="C272" s="16" t="s">
        <v>87</v>
      </c>
      <c r="D272" s="11" t="s">
        <v>460</v>
      </c>
      <c r="E272" s="20" t="s">
        <v>1020</v>
      </c>
      <c r="F272" s="20" t="s">
        <v>455</v>
      </c>
      <c r="G272" s="20" t="s">
        <v>1021</v>
      </c>
      <c r="H272" s="16" t="s">
        <v>1022</v>
      </c>
      <c r="I272" s="11" t="s">
        <v>1023</v>
      </c>
    </row>
    <row r="273" spans="1:10" x14ac:dyDescent="0.25">
      <c r="A273" s="33">
        <v>134</v>
      </c>
      <c r="B273" s="34" t="s">
        <v>1266</v>
      </c>
      <c r="C273" s="26" t="s">
        <v>11</v>
      </c>
      <c r="D273" t="s">
        <v>1148</v>
      </c>
      <c r="G273" t="s">
        <v>1107</v>
      </c>
      <c r="H273" t="s">
        <v>1107</v>
      </c>
      <c r="I273" t="s">
        <v>1265</v>
      </c>
    </row>
    <row r="274" spans="1:10" x14ac:dyDescent="0.25">
      <c r="A274" s="4">
        <v>135</v>
      </c>
      <c r="B274" s="11" t="s">
        <v>416</v>
      </c>
      <c r="C274" s="16" t="s">
        <v>87</v>
      </c>
      <c r="D274" s="11" t="s">
        <v>460</v>
      </c>
      <c r="E274" s="20" t="s">
        <v>1024</v>
      </c>
      <c r="F274" s="20" t="s">
        <v>455</v>
      </c>
      <c r="G274" s="20" t="s">
        <v>1025</v>
      </c>
      <c r="H274" s="16" t="s">
        <v>1026</v>
      </c>
      <c r="I274" s="11" t="s">
        <v>1027</v>
      </c>
      <c r="J274" s="11" t="s">
        <v>1028</v>
      </c>
    </row>
    <row r="275" spans="1:10" x14ac:dyDescent="0.25">
      <c r="A275" s="4">
        <v>135</v>
      </c>
      <c r="B275" s="11" t="s">
        <v>1029</v>
      </c>
      <c r="C275" s="16" t="s">
        <v>87</v>
      </c>
      <c r="D275" s="11" t="s">
        <v>466</v>
      </c>
      <c r="E275" s="13"/>
      <c r="F275" s="20" t="str">
        <f>HYPERLINK("https://www.facebook.com/OdusEEvbagharu/","Facebook")</f>
        <v>Facebook</v>
      </c>
      <c r="G275" s="20" t="str">
        <f>HYPERLINK("https://x.com/oduseevbagharu","@OdusEEvbagharu")</f>
        <v>@OdusEEvbagharu</v>
      </c>
      <c r="I275" s="21"/>
    </row>
    <row r="276" spans="1:10" x14ac:dyDescent="0.25">
      <c r="A276" s="33">
        <v>135</v>
      </c>
      <c r="B276" s="34" t="s">
        <v>1268</v>
      </c>
      <c r="C276" s="26" t="s">
        <v>11</v>
      </c>
      <c r="D276" t="s">
        <v>466</v>
      </c>
      <c r="E276" t="str">
        <f>HYPERLINK("https://www.lizramosfortexas.com","Ramos")</f>
        <v>Ramos</v>
      </c>
      <c r="H276" t="s">
        <v>1107</v>
      </c>
      <c r="I276" t="s">
        <v>1267</v>
      </c>
    </row>
    <row r="277" spans="1:10" x14ac:dyDescent="0.25">
      <c r="A277" s="4">
        <v>136</v>
      </c>
      <c r="B277" s="11" t="s">
        <v>419</v>
      </c>
      <c r="C277" s="16" t="s">
        <v>87</v>
      </c>
      <c r="D277" s="11" t="s">
        <v>460</v>
      </c>
      <c r="E277" s="20" t="s">
        <v>1030</v>
      </c>
      <c r="F277" s="20" t="s">
        <v>455</v>
      </c>
      <c r="G277" s="20" t="s">
        <v>1031</v>
      </c>
      <c r="H277" s="16" t="s">
        <v>1032</v>
      </c>
      <c r="I277" s="11" t="s">
        <v>1033</v>
      </c>
    </row>
    <row r="278" spans="1:10" x14ac:dyDescent="0.25">
      <c r="A278" s="4">
        <v>137</v>
      </c>
      <c r="B278" s="11" t="s">
        <v>422</v>
      </c>
      <c r="C278" s="16" t="s">
        <v>87</v>
      </c>
      <c r="D278" s="11" t="s">
        <v>460</v>
      </c>
      <c r="E278" s="20" t="s">
        <v>1034</v>
      </c>
      <c r="F278" s="20" t="s">
        <v>455</v>
      </c>
      <c r="G278" s="20" t="s">
        <v>1035</v>
      </c>
      <c r="H278" s="16" t="s">
        <v>1036</v>
      </c>
      <c r="I278" s="11" t="s">
        <v>1037</v>
      </c>
    </row>
    <row r="279" spans="1:10" x14ac:dyDescent="0.25">
      <c r="A279" s="4">
        <v>138</v>
      </c>
      <c r="B279" s="11" t="s">
        <v>424</v>
      </c>
      <c r="C279" s="16" t="s">
        <v>11</v>
      </c>
      <c r="D279" s="11" t="s">
        <v>460</v>
      </c>
      <c r="E279" s="20" t="s">
        <v>1038</v>
      </c>
      <c r="F279" s="20" t="s">
        <v>455</v>
      </c>
      <c r="G279" s="20" t="s">
        <v>1039</v>
      </c>
      <c r="H279" s="16" t="s">
        <v>1040</v>
      </c>
      <c r="I279" s="11" t="s">
        <v>824</v>
      </c>
    </row>
    <row r="280" spans="1:10" x14ac:dyDescent="0.25">
      <c r="A280" s="4">
        <v>138</v>
      </c>
      <c r="B280" s="11" t="s">
        <v>425</v>
      </c>
      <c r="C280" s="16" t="s">
        <v>87</v>
      </c>
      <c r="D280" s="11" t="s">
        <v>466</v>
      </c>
      <c r="E280" s="20" t="str">
        <f>HYPERLINK("https://tylerfortx.com/","Smith")</f>
        <v>Smith</v>
      </c>
      <c r="F280" s="13"/>
      <c r="G280" s="20" t="str">
        <f>HYPERLINK("https://x.com/tylerfortexas","@tylerfortexas")</f>
        <v>@tylerfortexas</v>
      </c>
      <c r="I280" s="11" t="s">
        <v>1041</v>
      </c>
    </row>
    <row r="281" spans="1:10" x14ac:dyDescent="0.25">
      <c r="A281" s="4">
        <v>139</v>
      </c>
      <c r="B281" s="11" t="s">
        <v>427</v>
      </c>
      <c r="C281" s="16" t="s">
        <v>87</v>
      </c>
      <c r="D281" s="11" t="s">
        <v>460</v>
      </c>
      <c r="E281" s="20" t="s">
        <v>1042</v>
      </c>
      <c r="F281" s="20" t="s">
        <v>455</v>
      </c>
      <c r="G281" s="20" t="str">
        <f>HYPERLINK("https://x.com/RepCWJ","@RepCWJ")</f>
        <v>@RepCWJ</v>
      </c>
      <c r="H281" s="16" t="s">
        <v>1043</v>
      </c>
      <c r="I281" s="11" t="s">
        <v>1044</v>
      </c>
    </row>
    <row r="282" spans="1:10" x14ac:dyDescent="0.25">
      <c r="A282" s="33">
        <v>139</v>
      </c>
      <c r="B282" s="34" t="s">
        <v>1269</v>
      </c>
      <c r="C282" s="26" t="s">
        <v>87</v>
      </c>
      <c r="D282" t="s">
        <v>1148</v>
      </c>
      <c r="G282" t="s">
        <v>1107</v>
      </c>
      <c r="H282" t="s">
        <v>1107</v>
      </c>
      <c r="I282" t="s">
        <v>1244</v>
      </c>
    </row>
    <row r="283" spans="1:10" x14ac:dyDescent="0.25">
      <c r="A283" s="4">
        <v>140</v>
      </c>
      <c r="B283" s="11" t="s">
        <v>429</v>
      </c>
      <c r="C283" s="16" t="s">
        <v>87</v>
      </c>
      <c r="D283" s="11" t="s">
        <v>460</v>
      </c>
      <c r="E283" s="20" t="s">
        <v>1045</v>
      </c>
      <c r="F283" s="20" t="s">
        <v>455</v>
      </c>
      <c r="G283" s="20" t="s">
        <v>1046</v>
      </c>
      <c r="H283" s="16" t="s">
        <v>1047</v>
      </c>
      <c r="I283" s="11" t="s">
        <v>940</v>
      </c>
    </row>
    <row r="284" spans="1:10" x14ac:dyDescent="0.25">
      <c r="A284" s="4">
        <v>141</v>
      </c>
      <c r="B284" s="11" t="s">
        <v>431</v>
      </c>
      <c r="C284" s="16" t="s">
        <v>87</v>
      </c>
      <c r="D284" s="11" t="s">
        <v>460</v>
      </c>
      <c r="E284" s="20" t="s">
        <v>1048</v>
      </c>
      <c r="F284" s="20" t="s">
        <v>455</v>
      </c>
      <c r="G284" s="20" t="s">
        <v>1049</v>
      </c>
      <c r="H284" s="16" t="s">
        <v>1050</v>
      </c>
      <c r="I284" s="11" t="s">
        <v>1051</v>
      </c>
    </row>
    <row r="285" spans="1:10" x14ac:dyDescent="0.25">
      <c r="A285" s="4">
        <v>142</v>
      </c>
      <c r="B285" s="11" t="s">
        <v>433</v>
      </c>
      <c r="C285" s="16" t="s">
        <v>87</v>
      </c>
      <c r="D285" s="11" t="s">
        <v>460</v>
      </c>
      <c r="E285" s="13" t="s">
        <v>485</v>
      </c>
      <c r="F285" s="20" t="s">
        <v>455</v>
      </c>
      <c r="G285" s="20" t="s">
        <v>1052</v>
      </c>
      <c r="H285" s="16" t="s">
        <v>1053</v>
      </c>
      <c r="I285" s="11" t="s">
        <v>813</v>
      </c>
    </row>
    <row r="286" spans="1:10" x14ac:dyDescent="0.25">
      <c r="A286" s="4">
        <v>142</v>
      </c>
      <c r="B286" s="11" t="s">
        <v>1055</v>
      </c>
      <c r="C286" s="16" t="s">
        <v>87</v>
      </c>
      <c r="D286" s="11" t="s">
        <v>466</v>
      </c>
      <c r="E286" s="20" t="str">
        <f>HYPERLINK("https://jamesjosephfortexas.com/","Joseph")</f>
        <v>Joseph</v>
      </c>
      <c r="F286" s="13"/>
      <c r="G286" s="20" t="str">
        <f>HYPERLINK("https://x.com/jamesjosephcamp","@jamesjosephcamp")</f>
        <v>@jamesjosephcamp</v>
      </c>
      <c r="I286" s="11" t="s">
        <v>1056</v>
      </c>
    </row>
    <row r="287" spans="1:10" x14ac:dyDescent="0.25">
      <c r="A287" s="4">
        <v>142</v>
      </c>
      <c r="B287" s="11" t="s">
        <v>1054</v>
      </c>
      <c r="C287" s="16" t="s">
        <v>87</v>
      </c>
      <c r="D287" s="11" t="s">
        <v>751</v>
      </c>
      <c r="E287" s="13" t="s">
        <v>493</v>
      </c>
      <c r="F287" s="13" t="s">
        <v>493</v>
      </c>
      <c r="G287" s="13" t="s">
        <v>493</v>
      </c>
      <c r="H287" s="16" t="s">
        <v>493</v>
      </c>
      <c r="I287" s="4" t="s">
        <v>493</v>
      </c>
    </row>
    <row r="288" spans="1:10" x14ac:dyDescent="0.25">
      <c r="A288" s="4">
        <v>143</v>
      </c>
      <c r="B288" s="11" t="s">
        <v>435</v>
      </c>
      <c r="C288" s="16" t="s">
        <v>87</v>
      </c>
      <c r="D288" s="11" t="s">
        <v>460</v>
      </c>
      <c r="E288" s="20" t="s">
        <v>1057</v>
      </c>
      <c r="F288" s="20" t="s">
        <v>455</v>
      </c>
      <c r="G288" s="20" t="s">
        <v>1058</v>
      </c>
      <c r="H288" s="16" t="s">
        <v>1059</v>
      </c>
      <c r="I288" s="11" t="s">
        <v>940</v>
      </c>
    </row>
    <row r="289" spans="1:26" x14ac:dyDescent="0.25">
      <c r="A289" s="4">
        <v>144</v>
      </c>
      <c r="B289" s="11" t="s">
        <v>437</v>
      </c>
      <c r="C289" s="16" t="s">
        <v>87</v>
      </c>
      <c r="D289" s="11" t="s">
        <v>460</v>
      </c>
      <c r="E289" s="20" t="s">
        <v>1060</v>
      </c>
      <c r="F289" s="20" t="s">
        <v>455</v>
      </c>
      <c r="G289" s="20" t="s">
        <v>1061</v>
      </c>
      <c r="H289" s="16" t="s">
        <v>1062</v>
      </c>
      <c r="I289" s="11" t="s">
        <v>1063</v>
      </c>
    </row>
    <row r="290" spans="1:26" x14ac:dyDescent="0.25">
      <c r="A290" s="33">
        <v>144</v>
      </c>
      <c r="B290" s="34" t="s">
        <v>1271</v>
      </c>
      <c r="C290" s="26" t="s">
        <v>11</v>
      </c>
      <c r="D290" t="s">
        <v>466</v>
      </c>
      <c r="E290" t="str">
        <f>HYPERLINK("https://david4texas.com","David Flores")</f>
        <v>David Flores</v>
      </c>
      <c r="F290" t="str">
        <f>HYPERLINK("https://www.facebook.com/share/1Cgar4zatW/","Facebook")</f>
        <v>Facebook</v>
      </c>
      <c r="H290" t="s">
        <v>1107</v>
      </c>
      <c r="I290" t="s">
        <v>1270</v>
      </c>
    </row>
    <row r="291" spans="1:26" x14ac:dyDescent="0.25">
      <c r="A291" s="4">
        <v>145</v>
      </c>
      <c r="B291" s="11" t="s">
        <v>439</v>
      </c>
      <c r="C291" s="16" t="s">
        <v>87</v>
      </c>
      <c r="D291" s="11" t="s">
        <v>460</v>
      </c>
      <c r="E291" s="20" t="s">
        <v>763</v>
      </c>
      <c r="F291" s="20" t="s">
        <v>455</v>
      </c>
      <c r="G291" s="20" t="s">
        <v>1064</v>
      </c>
      <c r="H291" s="16" t="s">
        <v>1065</v>
      </c>
      <c r="I291" s="11" t="s">
        <v>1066</v>
      </c>
    </row>
    <row r="292" spans="1:26" x14ac:dyDescent="0.25">
      <c r="A292" s="33">
        <v>145</v>
      </c>
      <c r="B292" s="34" t="s">
        <v>1273</v>
      </c>
      <c r="C292" s="26" t="s">
        <v>11</v>
      </c>
      <c r="D292" t="s">
        <v>466</v>
      </c>
      <c r="G292" t="s">
        <v>1107</v>
      </c>
      <c r="H292" t="s">
        <v>1107</v>
      </c>
      <c r="I292" t="s">
        <v>1272</v>
      </c>
    </row>
    <row r="293" spans="1:26" x14ac:dyDescent="0.25">
      <c r="A293" s="4">
        <v>146</v>
      </c>
      <c r="B293" s="11" t="s">
        <v>441</v>
      </c>
      <c r="C293" s="16" t="s">
        <v>87</v>
      </c>
      <c r="D293" s="11" t="s">
        <v>460</v>
      </c>
      <c r="E293" s="20" t="s">
        <v>1067</v>
      </c>
      <c r="F293" s="20" t="s">
        <v>455</v>
      </c>
      <c r="G293" s="20" t="str">
        <f>HYPERLINK("https://x.com/LaurenForTexas","@LaurenForTexas")</f>
        <v>@LaurenForTexas</v>
      </c>
      <c r="H293" s="16" t="s">
        <v>1068</v>
      </c>
      <c r="I293" s="11" t="s">
        <v>1069</v>
      </c>
      <c r="J293" s="21"/>
    </row>
    <row r="294" spans="1:26" x14ac:dyDescent="0.25">
      <c r="A294" s="4">
        <v>147</v>
      </c>
      <c r="B294" s="13" t="s">
        <v>443</v>
      </c>
      <c r="C294" s="4" t="s">
        <v>87</v>
      </c>
      <c r="D294" s="11" t="s">
        <v>460</v>
      </c>
      <c r="E294" s="20" t="s">
        <v>1070</v>
      </c>
      <c r="F294" s="20" t="s">
        <v>455</v>
      </c>
      <c r="G294" s="20" t="s">
        <v>1071</v>
      </c>
      <c r="H294" s="4" t="s">
        <v>1072</v>
      </c>
      <c r="I294" s="13" t="s">
        <v>1073</v>
      </c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25">
      <c r="A295" s="4">
        <v>148</v>
      </c>
      <c r="B295" s="11" t="s">
        <v>445</v>
      </c>
      <c r="C295" s="16" t="s">
        <v>87</v>
      </c>
      <c r="D295" s="11" t="s">
        <v>460</v>
      </c>
      <c r="E295" s="20" t="s">
        <v>1074</v>
      </c>
      <c r="F295" s="20" t="s">
        <v>455</v>
      </c>
      <c r="G295" s="20" t="s">
        <v>1075</v>
      </c>
      <c r="H295" s="16" t="s">
        <v>1076</v>
      </c>
      <c r="I295" s="11" t="s">
        <v>1077</v>
      </c>
    </row>
    <row r="296" spans="1:26" x14ac:dyDescent="0.25">
      <c r="A296" s="33">
        <v>148</v>
      </c>
      <c r="B296" s="34" t="s">
        <v>1275</v>
      </c>
      <c r="C296" s="26" t="s">
        <v>11</v>
      </c>
      <c r="D296" t="s">
        <v>466</v>
      </c>
      <c r="E296" t="str">
        <f>HYPERLINK("https://www.amandalabrie.com","Amanda LaBrie")</f>
        <v>Amanda LaBrie</v>
      </c>
      <c r="H296" t="s">
        <v>1107</v>
      </c>
      <c r="I296" t="s">
        <v>1274</v>
      </c>
    </row>
    <row r="297" spans="1:26" x14ac:dyDescent="0.25">
      <c r="A297" s="4">
        <v>149</v>
      </c>
      <c r="B297" s="11" t="s">
        <v>447</v>
      </c>
      <c r="C297" s="16" t="s">
        <v>87</v>
      </c>
      <c r="D297" s="11" t="s">
        <v>460</v>
      </c>
      <c r="E297" s="20" t="s">
        <v>1078</v>
      </c>
      <c r="F297" s="20" t="s">
        <v>455</v>
      </c>
      <c r="G297" s="20" t="s">
        <v>1079</v>
      </c>
      <c r="H297" s="16" t="s">
        <v>1080</v>
      </c>
      <c r="I297" s="11" t="s">
        <v>1081</v>
      </c>
    </row>
    <row r="298" spans="1:26" x14ac:dyDescent="0.25">
      <c r="A298" s="33">
        <v>149</v>
      </c>
      <c r="B298" s="34" t="s">
        <v>1277</v>
      </c>
      <c r="C298" s="26" t="s">
        <v>11</v>
      </c>
      <c r="D298" t="s">
        <v>466</v>
      </c>
      <c r="E298" t="str">
        <f>HYPERLINK("https://bennettforstaterep.com","Dave Bennett")</f>
        <v>Dave Bennett</v>
      </c>
      <c r="G298" t="str">
        <f>HYPERLINK("https://x.com/BennettForTexas","@BennettForTexas")</f>
        <v>@BennettForTexas</v>
      </c>
      <c r="H298" t="s">
        <v>1107</v>
      </c>
      <c r="I298" t="s">
        <v>1276</v>
      </c>
    </row>
    <row r="299" spans="1:26" x14ac:dyDescent="0.25">
      <c r="A299" s="4">
        <v>150</v>
      </c>
      <c r="B299" s="11" t="s">
        <v>449</v>
      </c>
      <c r="C299" s="16" t="s">
        <v>11</v>
      </c>
      <c r="D299" s="11" t="s">
        <v>460</v>
      </c>
      <c r="E299" s="20" t="s">
        <v>1082</v>
      </c>
      <c r="F299" s="20" t="s">
        <v>455</v>
      </c>
      <c r="G299" s="20" t="s">
        <v>1083</v>
      </c>
      <c r="H299" s="16" t="s">
        <v>1084</v>
      </c>
      <c r="I299" s="11" t="s">
        <v>1085</v>
      </c>
    </row>
    <row r="300" spans="1:26" x14ac:dyDescent="0.25">
      <c r="A300" s="4"/>
      <c r="C300" s="16"/>
      <c r="E300" s="13"/>
      <c r="F300" s="13"/>
      <c r="G300" s="13"/>
      <c r="H300" s="16"/>
      <c r="I300" s="21"/>
    </row>
    <row r="301" spans="1:26" x14ac:dyDescent="0.25">
      <c r="A301" s="4"/>
      <c r="C301" s="16"/>
      <c r="E301" s="13"/>
      <c r="F301" s="13"/>
      <c r="G301" s="13"/>
      <c r="H301" s="16"/>
      <c r="I301" s="21"/>
    </row>
    <row r="302" spans="1:26" x14ac:dyDescent="0.25">
      <c r="A302" s="4"/>
      <c r="C302" s="16"/>
      <c r="E302" s="13"/>
      <c r="F302" s="13"/>
      <c r="G302" s="13"/>
      <c r="H302" s="16"/>
      <c r="I302" s="21"/>
    </row>
    <row r="303" spans="1:26" x14ac:dyDescent="0.25">
      <c r="A303" s="4"/>
      <c r="C303" s="16"/>
      <c r="E303" s="13"/>
      <c r="F303" s="13"/>
      <c r="G303" s="13"/>
      <c r="H303" s="16"/>
      <c r="I303" s="21"/>
    </row>
    <row r="304" spans="1:26" x14ac:dyDescent="0.25">
      <c r="A304" s="4"/>
      <c r="C304" s="16"/>
      <c r="E304" s="13"/>
      <c r="F304" s="13"/>
      <c r="G304" s="13"/>
      <c r="H304" s="16"/>
      <c r="I304" s="21"/>
    </row>
    <row r="305" spans="1:9" x14ac:dyDescent="0.25">
      <c r="A305" s="4"/>
      <c r="C305" s="16"/>
      <c r="E305" s="13"/>
      <c r="F305" s="13"/>
      <c r="G305" s="13"/>
      <c r="H305" s="16"/>
      <c r="I305" s="21"/>
    </row>
    <row r="306" spans="1:9" x14ac:dyDescent="0.25">
      <c r="A306" s="4"/>
      <c r="C306" s="16"/>
      <c r="E306" s="13"/>
      <c r="F306" s="13"/>
      <c r="G306" s="13"/>
      <c r="H306" s="16"/>
      <c r="I306" s="21"/>
    </row>
    <row r="307" spans="1:9" x14ac:dyDescent="0.25">
      <c r="A307" s="4"/>
      <c r="C307" s="16"/>
      <c r="E307" s="13"/>
      <c r="F307" s="13"/>
      <c r="G307" s="13"/>
      <c r="H307" s="16"/>
      <c r="I307" s="21"/>
    </row>
    <row r="308" spans="1:9" x14ac:dyDescent="0.25">
      <c r="A308" s="4"/>
      <c r="C308" s="16"/>
      <c r="E308" s="13"/>
      <c r="F308" s="13"/>
      <c r="G308" s="13"/>
      <c r="H308" s="16"/>
      <c r="I308" s="21"/>
    </row>
    <row r="309" spans="1:9" x14ac:dyDescent="0.25">
      <c r="A309" s="4"/>
      <c r="C309" s="16"/>
      <c r="E309" s="13"/>
      <c r="F309" s="13"/>
      <c r="G309" s="13"/>
      <c r="H309" s="16"/>
      <c r="I309" s="21"/>
    </row>
    <row r="310" spans="1:9" x14ac:dyDescent="0.25">
      <c r="A310" s="4"/>
      <c r="C310" s="16"/>
      <c r="E310" s="13"/>
      <c r="F310" s="13"/>
      <c r="G310" s="13"/>
      <c r="H310" s="16"/>
      <c r="I310" s="21"/>
    </row>
    <row r="311" spans="1:9" x14ac:dyDescent="0.25">
      <c r="A311" s="4"/>
      <c r="C311" s="16"/>
      <c r="E311" s="13"/>
      <c r="F311" s="13"/>
      <c r="G311" s="13"/>
      <c r="H311" s="16"/>
      <c r="I311" s="21"/>
    </row>
    <row r="312" spans="1:9" x14ac:dyDescent="0.25">
      <c r="A312" s="4"/>
      <c r="C312" s="16"/>
      <c r="E312" s="13"/>
      <c r="F312" s="13"/>
      <c r="G312" s="13"/>
      <c r="H312" s="16"/>
      <c r="I312" s="21"/>
    </row>
    <row r="313" spans="1:9" x14ac:dyDescent="0.25">
      <c r="A313" s="4"/>
      <c r="C313" s="16"/>
      <c r="E313" s="13"/>
      <c r="F313" s="13"/>
      <c r="G313" s="13"/>
      <c r="H313" s="16"/>
      <c r="I313" s="21"/>
    </row>
    <row r="314" spans="1:9" x14ac:dyDescent="0.25">
      <c r="A314" s="4"/>
      <c r="C314" s="16"/>
      <c r="E314" s="13"/>
      <c r="F314" s="13"/>
      <c r="G314" s="13"/>
      <c r="H314" s="16"/>
      <c r="I314" s="21"/>
    </row>
    <row r="315" spans="1:9" x14ac:dyDescent="0.25">
      <c r="A315" s="4"/>
      <c r="C315" s="16"/>
      <c r="E315" s="13"/>
      <c r="F315" s="13"/>
      <c r="G315" s="13"/>
      <c r="H315" s="16"/>
      <c r="I315" s="21"/>
    </row>
    <row r="316" spans="1:9" x14ac:dyDescent="0.25">
      <c r="A316" s="4"/>
      <c r="C316" s="16"/>
      <c r="E316" s="13"/>
      <c r="F316" s="13"/>
      <c r="G316" s="13"/>
      <c r="H316" s="16"/>
      <c r="I316" s="21"/>
    </row>
    <row r="317" spans="1:9" x14ac:dyDescent="0.25">
      <c r="A317" s="4"/>
      <c r="C317" s="16"/>
      <c r="E317" s="13"/>
      <c r="F317" s="13"/>
      <c r="G317" s="13"/>
      <c r="H317" s="16"/>
      <c r="I317" s="21"/>
    </row>
    <row r="318" spans="1:9" x14ac:dyDescent="0.25">
      <c r="A318" s="4"/>
      <c r="C318" s="16"/>
      <c r="E318" s="13"/>
      <c r="F318" s="13"/>
      <c r="G318" s="13"/>
      <c r="H318" s="16"/>
      <c r="I318" s="21"/>
    </row>
    <row r="319" spans="1:9" x14ac:dyDescent="0.25">
      <c r="A319" s="4"/>
      <c r="C319" s="16"/>
      <c r="E319" s="13"/>
      <c r="F319" s="13"/>
      <c r="G319" s="13"/>
      <c r="H319" s="16"/>
      <c r="I319" s="21"/>
    </row>
    <row r="320" spans="1:9" x14ac:dyDescent="0.25">
      <c r="A320" s="4"/>
      <c r="C320" s="16"/>
      <c r="E320" s="13"/>
      <c r="F320" s="13"/>
      <c r="G320" s="13"/>
      <c r="H320" s="16"/>
      <c r="I320" s="21"/>
    </row>
    <row r="321" spans="1:9" x14ac:dyDescent="0.25">
      <c r="A321" s="4"/>
      <c r="C321" s="16"/>
      <c r="E321" s="13"/>
      <c r="F321" s="13"/>
      <c r="G321" s="13"/>
      <c r="H321" s="16"/>
      <c r="I321" s="21"/>
    </row>
    <row r="322" spans="1:9" x14ac:dyDescent="0.25">
      <c r="A322" s="4"/>
      <c r="C322" s="16"/>
      <c r="E322" s="13"/>
      <c r="F322" s="13"/>
      <c r="G322" s="13"/>
      <c r="H322" s="16"/>
      <c r="I322" s="21"/>
    </row>
    <row r="323" spans="1:9" x14ac:dyDescent="0.25">
      <c r="A323" s="4"/>
      <c r="C323" s="16"/>
      <c r="E323" s="13"/>
      <c r="F323" s="13"/>
      <c r="G323" s="13"/>
      <c r="H323" s="16"/>
      <c r="I323" s="21"/>
    </row>
    <row r="324" spans="1:9" x14ac:dyDescent="0.25">
      <c r="A324" s="4"/>
      <c r="C324" s="16"/>
      <c r="E324" s="13"/>
      <c r="F324" s="13"/>
      <c r="G324" s="13"/>
      <c r="H324" s="16"/>
      <c r="I324" s="21"/>
    </row>
    <row r="325" spans="1:9" x14ac:dyDescent="0.25">
      <c r="A325" s="4"/>
      <c r="C325" s="16"/>
      <c r="E325" s="13"/>
      <c r="F325" s="13"/>
      <c r="G325" s="13"/>
      <c r="H325" s="16"/>
      <c r="I325" s="21"/>
    </row>
    <row r="326" spans="1:9" x14ac:dyDescent="0.25">
      <c r="A326" s="4"/>
      <c r="C326" s="16"/>
      <c r="E326" s="13"/>
      <c r="F326" s="13"/>
      <c r="G326" s="13"/>
      <c r="H326" s="16"/>
      <c r="I326" s="21"/>
    </row>
    <row r="327" spans="1:9" x14ac:dyDescent="0.25">
      <c r="A327" s="4"/>
      <c r="C327" s="16"/>
      <c r="E327" s="13"/>
      <c r="F327" s="13"/>
      <c r="G327" s="13"/>
      <c r="H327" s="16"/>
      <c r="I327" s="21"/>
    </row>
    <row r="328" spans="1:9" x14ac:dyDescent="0.25">
      <c r="A328" s="4"/>
      <c r="C328" s="16"/>
      <c r="E328" s="13"/>
      <c r="F328" s="13"/>
      <c r="G328" s="13"/>
      <c r="H328" s="16"/>
      <c r="I328" s="21"/>
    </row>
    <row r="329" spans="1:9" x14ac:dyDescent="0.25">
      <c r="A329" s="4"/>
      <c r="C329" s="16"/>
      <c r="E329" s="13"/>
      <c r="F329" s="13"/>
      <c r="G329" s="13"/>
      <c r="H329" s="16"/>
      <c r="I329" s="21"/>
    </row>
    <row r="330" spans="1:9" x14ac:dyDescent="0.25">
      <c r="A330" s="4"/>
      <c r="C330" s="16"/>
      <c r="E330" s="13"/>
      <c r="F330" s="13"/>
      <c r="G330" s="13"/>
      <c r="H330" s="16"/>
      <c r="I330" s="21"/>
    </row>
    <row r="331" spans="1:9" x14ac:dyDescent="0.25">
      <c r="A331" s="4"/>
      <c r="C331" s="16"/>
      <c r="E331" s="13"/>
      <c r="F331" s="13"/>
      <c r="G331" s="13"/>
      <c r="H331" s="16"/>
      <c r="I331" s="21"/>
    </row>
    <row r="332" spans="1:9" x14ac:dyDescent="0.25">
      <c r="A332" s="4"/>
      <c r="C332" s="16"/>
      <c r="E332" s="13"/>
      <c r="F332" s="13"/>
      <c r="G332" s="13"/>
      <c r="H332" s="16"/>
      <c r="I332" s="21"/>
    </row>
    <row r="333" spans="1:9" x14ac:dyDescent="0.25">
      <c r="A333" s="4"/>
      <c r="C333" s="16"/>
      <c r="E333" s="13"/>
      <c r="F333" s="13"/>
      <c r="G333" s="13"/>
      <c r="H333" s="16"/>
      <c r="I333" s="21"/>
    </row>
    <row r="334" spans="1:9" x14ac:dyDescent="0.25">
      <c r="A334" s="4"/>
      <c r="C334" s="16"/>
      <c r="E334" s="13"/>
      <c r="F334" s="13"/>
      <c r="G334" s="13"/>
      <c r="H334" s="16"/>
      <c r="I334" s="21"/>
    </row>
    <row r="335" spans="1:9" x14ac:dyDescent="0.25">
      <c r="A335" s="4"/>
      <c r="C335" s="16"/>
      <c r="E335" s="13"/>
      <c r="F335" s="13"/>
      <c r="G335" s="13"/>
      <c r="H335" s="16"/>
      <c r="I335" s="21"/>
    </row>
    <row r="336" spans="1:9" x14ac:dyDescent="0.25">
      <c r="A336" s="4"/>
      <c r="C336" s="16"/>
      <c r="E336" s="13"/>
      <c r="F336" s="13"/>
      <c r="G336" s="13"/>
      <c r="H336" s="16"/>
      <c r="I336" s="21"/>
    </row>
    <row r="337" spans="1:9" x14ac:dyDescent="0.25">
      <c r="A337" s="4"/>
      <c r="C337" s="16"/>
      <c r="E337" s="13"/>
      <c r="F337" s="13"/>
      <c r="G337" s="13"/>
      <c r="H337" s="16"/>
      <c r="I337" s="21"/>
    </row>
    <row r="338" spans="1:9" x14ac:dyDescent="0.25">
      <c r="A338" s="4"/>
      <c r="C338" s="16"/>
      <c r="E338" s="13"/>
      <c r="F338" s="13"/>
      <c r="G338" s="13"/>
      <c r="H338" s="16"/>
      <c r="I338" s="21"/>
    </row>
    <row r="339" spans="1:9" x14ac:dyDescent="0.25">
      <c r="A339" s="4"/>
      <c r="C339" s="16"/>
      <c r="E339" s="13"/>
      <c r="F339" s="13"/>
      <c r="G339" s="13"/>
      <c r="H339" s="16"/>
      <c r="I339" s="21"/>
    </row>
    <row r="340" spans="1:9" x14ac:dyDescent="0.25">
      <c r="A340" s="4"/>
      <c r="C340" s="16"/>
      <c r="E340" s="13"/>
      <c r="F340" s="13"/>
      <c r="G340" s="13"/>
      <c r="H340" s="16"/>
      <c r="I340" s="21"/>
    </row>
    <row r="341" spans="1:9" x14ac:dyDescent="0.25">
      <c r="A341" s="4"/>
      <c r="C341" s="16"/>
      <c r="E341" s="13"/>
      <c r="F341" s="13"/>
      <c r="G341" s="13"/>
      <c r="H341" s="16"/>
      <c r="I341" s="21"/>
    </row>
    <row r="342" spans="1:9" x14ac:dyDescent="0.25">
      <c r="A342" s="4"/>
      <c r="C342" s="16"/>
      <c r="E342" s="13"/>
      <c r="F342" s="13"/>
      <c r="G342" s="13"/>
      <c r="H342" s="16"/>
      <c r="I342" s="21"/>
    </row>
    <row r="343" spans="1:9" x14ac:dyDescent="0.25">
      <c r="A343" s="4"/>
      <c r="C343" s="16"/>
      <c r="E343" s="13"/>
      <c r="F343" s="13"/>
      <c r="G343" s="13"/>
      <c r="H343" s="16"/>
      <c r="I343" s="21"/>
    </row>
    <row r="344" spans="1:9" x14ac:dyDescent="0.25">
      <c r="A344" s="4"/>
      <c r="C344" s="16"/>
      <c r="E344" s="13"/>
      <c r="F344" s="13"/>
      <c r="G344" s="13"/>
      <c r="H344" s="16"/>
      <c r="I344" s="21"/>
    </row>
    <row r="345" spans="1:9" x14ac:dyDescent="0.25">
      <c r="A345" s="4"/>
      <c r="C345" s="16"/>
      <c r="E345" s="13"/>
      <c r="F345" s="13"/>
      <c r="G345" s="13"/>
      <c r="H345" s="16"/>
      <c r="I345" s="21"/>
    </row>
    <row r="346" spans="1:9" x14ac:dyDescent="0.25">
      <c r="A346" s="4"/>
      <c r="C346" s="16"/>
      <c r="E346" s="13"/>
      <c r="F346" s="13"/>
      <c r="G346" s="13"/>
      <c r="H346" s="16"/>
      <c r="I346" s="21"/>
    </row>
    <row r="347" spans="1:9" x14ac:dyDescent="0.25">
      <c r="A347" s="4"/>
      <c r="C347" s="16"/>
      <c r="E347" s="13"/>
      <c r="F347" s="13"/>
      <c r="G347" s="13"/>
      <c r="H347" s="16"/>
      <c r="I347" s="21"/>
    </row>
    <row r="348" spans="1:9" x14ac:dyDescent="0.25">
      <c r="A348" s="4"/>
      <c r="C348" s="16"/>
      <c r="E348" s="13"/>
      <c r="F348" s="13"/>
      <c r="G348" s="13"/>
      <c r="H348" s="16"/>
      <c r="I348" s="21"/>
    </row>
    <row r="349" spans="1:9" x14ac:dyDescent="0.25">
      <c r="A349" s="4"/>
      <c r="C349" s="16"/>
      <c r="E349" s="13"/>
      <c r="F349" s="13"/>
      <c r="G349" s="13"/>
      <c r="H349" s="16"/>
      <c r="I349" s="21"/>
    </row>
    <row r="350" spans="1:9" x14ac:dyDescent="0.25">
      <c r="A350" s="4"/>
      <c r="C350" s="16"/>
      <c r="E350" s="13"/>
      <c r="F350" s="13"/>
      <c r="G350" s="13"/>
      <c r="H350" s="16"/>
      <c r="I350" s="21"/>
    </row>
    <row r="351" spans="1:9" x14ac:dyDescent="0.25">
      <c r="A351" s="4"/>
      <c r="C351" s="16"/>
      <c r="E351" s="13"/>
      <c r="F351" s="13"/>
      <c r="G351" s="13"/>
      <c r="H351" s="16"/>
      <c r="I351" s="21"/>
    </row>
    <row r="352" spans="1:9" x14ac:dyDescent="0.25">
      <c r="A352" s="4"/>
      <c r="C352" s="16"/>
      <c r="E352" s="13"/>
      <c r="F352" s="13"/>
      <c r="G352" s="13"/>
      <c r="H352" s="16"/>
      <c r="I352" s="21"/>
    </row>
    <row r="353" spans="1:9" x14ac:dyDescent="0.25">
      <c r="A353" s="4"/>
      <c r="C353" s="16"/>
      <c r="E353" s="13"/>
      <c r="F353" s="13"/>
      <c r="G353" s="13"/>
      <c r="H353" s="16"/>
      <c r="I353" s="21"/>
    </row>
    <row r="354" spans="1:9" x14ac:dyDescent="0.25">
      <c r="A354" s="4"/>
      <c r="C354" s="16"/>
      <c r="E354" s="13"/>
      <c r="F354" s="13"/>
      <c r="G354" s="13"/>
      <c r="H354" s="16"/>
      <c r="I354" s="21"/>
    </row>
    <row r="355" spans="1:9" x14ac:dyDescent="0.25">
      <c r="A355" s="4"/>
      <c r="C355" s="16"/>
      <c r="E355" s="13"/>
      <c r="F355" s="13"/>
      <c r="G355" s="13"/>
      <c r="H355" s="16"/>
      <c r="I355" s="21"/>
    </row>
    <row r="356" spans="1:9" x14ac:dyDescent="0.25">
      <c r="A356" s="4"/>
      <c r="C356" s="16"/>
      <c r="E356" s="13"/>
      <c r="F356" s="13"/>
      <c r="G356" s="13"/>
      <c r="H356" s="16"/>
      <c r="I356" s="21"/>
    </row>
    <row r="357" spans="1:9" x14ac:dyDescent="0.25">
      <c r="A357" s="4"/>
      <c r="C357" s="16"/>
      <c r="E357" s="13"/>
      <c r="F357" s="13"/>
      <c r="G357" s="13"/>
      <c r="H357" s="16"/>
      <c r="I357" s="21"/>
    </row>
    <row r="358" spans="1:9" x14ac:dyDescent="0.25">
      <c r="A358" s="4"/>
      <c r="C358" s="16"/>
      <c r="E358" s="13"/>
      <c r="F358" s="13"/>
      <c r="G358" s="13"/>
      <c r="H358" s="16"/>
      <c r="I358" s="21"/>
    </row>
    <row r="359" spans="1:9" x14ac:dyDescent="0.25">
      <c r="A359" s="4"/>
      <c r="C359" s="16"/>
      <c r="E359" s="13"/>
      <c r="F359" s="13"/>
      <c r="G359" s="13"/>
      <c r="H359" s="16"/>
      <c r="I359" s="21"/>
    </row>
    <row r="360" spans="1:9" x14ac:dyDescent="0.25">
      <c r="A360" s="4"/>
      <c r="C360" s="16"/>
      <c r="E360" s="13"/>
      <c r="F360" s="13"/>
      <c r="G360" s="13"/>
      <c r="H360" s="16"/>
      <c r="I360" s="21"/>
    </row>
    <row r="361" spans="1:9" x14ac:dyDescent="0.25">
      <c r="A361" s="4"/>
      <c r="C361" s="16"/>
      <c r="E361" s="13"/>
      <c r="F361" s="13"/>
      <c r="G361" s="13"/>
      <c r="H361" s="16"/>
      <c r="I361" s="21"/>
    </row>
    <row r="362" spans="1:9" x14ac:dyDescent="0.25">
      <c r="A362" s="4"/>
      <c r="C362" s="16"/>
      <c r="E362" s="13"/>
      <c r="F362" s="13"/>
      <c r="G362" s="13"/>
      <c r="H362" s="16"/>
      <c r="I362" s="21"/>
    </row>
    <row r="363" spans="1:9" x14ac:dyDescent="0.25">
      <c r="A363" s="4"/>
      <c r="C363" s="16"/>
      <c r="E363" s="13"/>
      <c r="F363" s="13"/>
      <c r="G363" s="13"/>
      <c r="H363" s="16"/>
      <c r="I363" s="21"/>
    </row>
    <row r="364" spans="1:9" x14ac:dyDescent="0.25">
      <c r="A364" s="4"/>
      <c r="C364" s="16"/>
      <c r="E364" s="13"/>
      <c r="F364" s="13"/>
      <c r="G364" s="13"/>
      <c r="H364" s="16"/>
      <c r="I364" s="21"/>
    </row>
    <row r="365" spans="1:9" x14ac:dyDescent="0.25">
      <c r="A365" s="4"/>
      <c r="C365" s="16"/>
      <c r="E365" s="13"/>
      <c r="F365" s="13"/>
      <c r="G365" s="13"/>
      <c r="H365" s="16"/>
      <c r="I365" s="21"/>
    </row>
    <row r="366" spans="1:9" x14ac:dyDescent="0.25">
      <c r="A366" s="4"/>
      <c r="C366" s="16"/>
      <c r="E366" s="13"/>
      <c r="F366" s="13"/>
      <c r="G366" s="13"/>
      <c r="H366" s="16"/>
      <c r="I366" s="21"/>
    </row>
    <row r="367" spans="1:9" x14ac:dyDescent="0.25">
      <c r="A367" s="4"/>
      <c r="C367" s="16"/>
      <c r="E367" s="13"/>
      <c r="F367" s="13"/>
      <c r="G367" s="13"/>
      <c r="H367" s="16"/>
      <c r="I367" s="21"/>
    </row>
    <row r="368" spans="1:9" x14ac:dyDescent="0.25">
      <c r="A368" s="4"/>
      <c r="C368" s="16"/>
      <c r="E368" s="13"/>
      <c r="F368" s="13"/>
      <c r="G368" s="13"/>
      <c r="H368" s="16"/>
      <c r="I368" s="21"/>
    </row>
    <row r="369" spans="1:9" x14ac:dyDescent="0.25">
      <c r="A369" s="4"/>
      <c r="C369" s="16"/>
      <c r="E369" s="13"/>
      <c r="F369" s="13"/>
      <c r="G369" s="13"/>
      <c r="H369" s="16"/>
      <c r="I369" s="21"/>
    </row>
    <row r="370" spans="1:9" x14ac:dyDescent="0.25">
      <c r="A370" s="4"/>
      <c r="C370" s="16"/>
      <c r="E370" s="13"/>
      <c r="F370" s="13"/>
      <c r="G370" s="13"/>
      <c r="H370" s="16"/>
      <c r="I370" s="21"/>
    </row>
    <row r="371" spans="1:9" x14ac:dyDescent="0.25">
      <c r="A371" s="4"/>
      <c r="C371" s="16"/>
      <c r="E371" s="13"/>
      <c r="F371" s="13"/>
      <c r="G371" s="13"/>
      <c r="H371" s="16"/>
      <c r="I371" s="21"/>
    </row>
    <row r="372" spans="1:9" x14ac:dyDescent="0.25">
      <c r="A372" s="4"/>
      <c r="C372" s="16"/>
      <c r="E372" s="13"/>
      <c r="F372" s="13"/>
      <c r="G372" s="13"/>
      <c r="H372" s="16"/>
      <c r="I372" s="21"/>
    </row>
    <row r="373" spans="1:9" x14ac:dyDescent="0.25">
      <c r="A373" s="4"/>
      <c r="C373" s="16"/>
      <c r="E373" s="13"/>
      <c r="F373" s="13"/>
      <c r="G373" s="13"/>
      <c r="H373" s="16"/>
      <c r="I373" s="21"/>
    </row>
    <row r="374" spans="1:9" x14ac:dyDescent="0.25">
      <c r="A374" s="4"/>
      <c r="C374" s="16"/>
      <c r="E374" s="13"/>
      <c r="F374" s="13"/>
      <c r="G374" s="13"/>
      <c r="H374" s="16"/>
      <c r="I374" s="21"/>
    </row>
    <row r="375" spans="1:9" x14ac:dyDescent="0.25">
      <c r="A375" s="4"/>
      <c r="C375" s="16"/>
      <c r="E375" s="13"/>
      <c r="F375" s="13"/>
      <c r="G375" s="13"/>
      <c r="H375" s="16"/>
      <c r="I375" s="21"/>
    </row>
    <row r="376" spans="1:9" x14ac:dyDescent="0.25">
      <c r="A376" s="4"/>
      <c r="C376" s="16"/>
      <c r="E376" s="13"/>
      <c r="F376" s="13"/>
      <c r="G376" s="13"/>
      <c r="H376" s="16"/>
      <c r="I376" s="21"/>
    </row>
    <row r="377" spans="1:9" x14ac:dyDescent="0.25">
      <c r="A377" s="4"/>
      <c r="C377" s="16"/>
      <c r="E377" s="13"/>
      <c r="F377" s="13"/>
      <c r="G377" s="13"/>
      <c r="H377" s="16"/>
      <c r="I377" s="21"/>
    </row>
    <row r="378" spans="1:9" x14ac:dyDescent="0.25">
      <c r="A378" s="4"/>
      <c r="C378" s="16"/>
      <c r="E378" s="13"/>
      <c r="F378" s="13"/>
      <c r="G378" s="13"/>
      <c r="H378" s="16"/>
      <c r="I378" s="21"/>
    </row>
    <row r="379" spans="1:9" x14ac:dyDescent="0.25">
      <c r="A379" s="4"/>
      <c r="C379" s="16"/>
      <c r="E379" s="13"/>
      <c r="F379" s="13"/>
      <c r="G379" s="13"/>
      <c r="H379" s="16"/>
      <c r="I379" s="21"/>
    </row>
    <row r="380" spans="1:9" x14ac:dyDescent="0.25">
      <c r="A380" s="4"/>
      <c r="C380" s="16"/>
      <c r="E380" s="13"/>
      <c r="F380" s="13"/>
      <c r="G380" s="13"/>
      <c r="H380" s="16"/>
      <c r="I380" s="21"/>
    </row>
    <row r="381" spans="1:9" x14ac:dyDescent="0.25">
      <c r="A381" s="4"/>
      <c r="C381" s="16"/>
      <c r="E381" s="13"/>
      <c r="F381" s="13"/>
      <c r="G381" s="13"/>
      <c r="H381" s="16"/>
      <c r="I381" s="21"/>
    </row>
    <row r="382" spans="1:9" x14ac:dyDescent="0.25">
      <c r="A382" s="4"/>
      <c r="C382" s="16"/>
      <c r="E382" s="13"/>
      <c r="F382" s="13"/>
      <c r="G382" s="13"/>
      <c r="H382" s="16"/>
      <c r="I382" s="21"/>
    </row>
    <row r="383" spans="1:9" x14ac:dyDescent="0.25">
      <c r="A383" s="4"/>
      <c r="C383" s="16"/>
      <c r="E383" s="13"/>
      <c r="F383" s="13"/>
      <c r="G383" s="13"/>
      <c r="H383" s="16"/>
      <c r="I383" s="21"/>
    </row>
    <row r="384" spans="1:9" x14ac:dyDescent="0.25">
      <c r="A384" s="4"/>
      <c r="C384" s="16"/>
      <c r="E384" s="13"/>
      <c r="F384" s="13"/>
      <c r="G384" s="13"/>
      <c r="H384" s="16"/>
      <c r="I384" s="21"/>
    </row>
    <row r="385" spans="1:9" x14ac:dyDescent="0.25">
      <c r="A385" s="4"/>
      <c r="C385" s="16"/>
      <c r="E385" s="13"/>
      <c r="F385" s="13"/>
      <c r="G385" s="13"/>
      <c r="H385" s="16"/>
      <c r="I385" s="21"/>
    </row>
    <row r="386" spans="1:9" x14ac:dyDescent="0.25">
      <c r="A386" s="4"/>
      <c r="C386" s="16"/>
      <c r="E386" s="13"/>
      <c r="F386" s="13"/>
      <c r="G386" s="13"/>
      <c r="H386" s="16"/>
      <c r="I386" s="21"/>
    </row>
    <row r="387" spans="1:9" x14ac:dyDescent="0.25">
      <c r="A387" s="4"/>
      <c r="C387" s="16"/>
      <c r="E387" s="13"/>
      <c r="F387" s="13"/>
      <c r="G387" s="13"/>
      <c r="H387" s="16"/>
      <c r="I387" s="21"/>
    </row>
    <row r="388" spans="1:9" x14ac:dyDescent="0.25">
      <c r="A388" s="4"/>
      <c r="C388" s="16"/>
      <c r="E388" s="13"/>
      <c r="F388" s="13"/>
      <c r="G388" s="13"/>
      <c r="H388" s="16"/>
      <c r="I388" s="21"/>
    </row>
    <row r="389" spans="1:9" x14ac:dyDescent="0.25">
      <c r="A389" s="4"/>
      <c r="C389" s="16"/>
      <c r="E389" s="13"/>
      <c r="F389" s="13"/>
      <c r="G389" s="13"/>
      <c r="H389" s="16"/>
      <c r="I389" s="21"/>
    </row>
    <row r="390" spans="1:9" x14ac:dyDescent="0.25">
      <c r="A390" s="4"/>
      <c r="C390" s="16"/>
      <c r="E390" s="13"/>
      <c r="F390" s="13"/>
      <c r="G390" s="13"/>
      <c r="H390" s="16"/>
      <c r="I390" s="21"/>
    </row>
    <row r="391" spans="1:9" x14ac:dyDescent="0.25">
      <c r="A391" s="4"/>
      <c r="C391" s="16"/>
      <c r="E391" s="13"/>
      <c r="F391" s="13"/>
      <c r="G391" s="13"/>
      <c r="H391" s="16"/>
      <c r="I391" s="21"/>
    </row>
    <row r="392" spans="1:9" x14ac:dyDescent="0.25">
      <c r="A392" s="4"/>
      <c r="C392" s="16"/>
      <c r="E392" s="13"/>
      <c r="F392" s="13"/>
      <c r="G392" s="13"/>
      <c r="H392" s="16"/>
      <c r="I392" s="21"/>
    </row>
    <row r="393" spans="1:9" x14ac:dyDescent="0.25">
      <c r="A393" s="4"/>
      <c r="C393" s="16"/>
      <c r="E393" s="13"/>
      <c r="F393" s="13"/>
      <c r="G393" s="13"/>
      <c r="H393" s="16"/>
      <c r="I393" s="21"/>
    </row>
    <row r="394" spans="1:9" x14ac:dyDescent="0.25">
      <c r="A394" s="4"/>
      <c r="C394" s="16"/>
      <c r="E394" s="13"/>
      <c r="F394" s="13"/>
      <c r="G394" s="13"/>
      <c r="H394" s="16"/>
      <c r="I394" s="21"/>
    </row>
    <row r="395" spans="1:9" x14ac:dyDescent="0.25">
      <c r="A395" s="4"/>
      <c r="C395" s="16"/>
      <c r="E395" s="13"/>
      <c r="F395" s="13"/>
      <c r="G395" s="13"/>
      <c r="H395" s="16"/>
      <c r="I395" s="21"/>
    </row>
    <row r="396" spans="1:9" x14ac:dyDescent="0.25">
      <c r="A396" s="4"/>
      <c r="C396" s="16"/>
      <c r="E396" s="13"/>
      <c r="F396" s="13"/>
      <c r="G396" s="13"/>
      <c r="H396" s="16"/>
      <c r="I396" s="21"/>
    </row>
    <row r="397" spans="1:9" x14ac:dyDescent="0.25">
      <c r="A397" s="4"/>
      <c r="C397" s="16"/>
      <c r="E397" s="13"/>
      <c r="F397" s="13"/>
      <c r="G397" s="13"/>
      <c r="H397" s="16"/>
      <c r="I397" s="21"/>
    </row>
    <row r="398" spans="1:9" x14ac:dyDescent="0.25">
      <c r="A398" s="4"/>
      <c r="C398" s="16"/>
      <c r="E398" s="13"/>
      <c r="F398" s="13"/>
      <c r="G398" s="13"/>
      <c r="H398" s="16"/>
      <c r="I398" s="21"/>
    </row>
    <row r="399" spans="1:9" x14ac:dyDescent="0.25">
      <c r="A399" s="4"/>
      <c r="C399" s="16"/>
      <c r="E399" s="13"/>
      <c r="F399" s="13"/>
      <c r="G399" s="13"/>
      <c r="H399" s="16"/>
      <c r="I399" s="21"/>
    </row>
    <row r="400" spans="1:9" x14ac:dyDescent="0.25">
      <c r="A400" s="4"/>
      <c r="C400" s="16"/>
      <c r="E400" s="13"/>
      <c r="F400" s="13"/>
      <c r="G400" s="13"/>
      <c r="H400" s="16"/>
      <c r="I400" s="21"/>
    </row>
    <row r="401" spans="1:9" x14ac:dyDescent="0.25">
      <c r="A401" s="4"/>
      <c r="C401" s="16"/>
      <c r="E401" s="13"/>
      <c r="F401" s="13"/>
      <c r="G401" s="13"/>
      <c r="H401" s="16"/>
      <c r="I401" s="21"/>
    </row>
    <row r="402" spans="1:9" x14ac:dyDescent="0.25">
      <c r="A402" s="4"/>
      <c r="C402" s="16"/>
      <c r="E402" s="13"/>
      <c r="F402" s="13"/>
      <c r="G402" s="13"/>
      <c r="H402" s="16"/>
      <c r="I402" s="21"/>
    </row>
    <row r="403" spans="1:9" x14ac:dyDescent="0.25">
      <c r="A403" s="4"/>
      <c r="C403" s="16"/>
      <c r="E403" s="13"/>
      <c r="F403" s="13"/>
      <c r="G403" s="13"/>
      <c r="H403" s="16"/>
      <c r="I403" s="21"/>
    </row>
    <row r="404" spans="1:9" x14ac:dyDescent="0.25">
      <c r="A404" s="4"/>
      <c r="C404" s="16"/>
      <c r="E404" s="13"/>
      <c r="F404" s="13"/>
      <c r="G404" s="13"/>
      <c r="H404" s="16"/>
      <c r="I404" s="21"/>
    </row>
    <row r="405" spans="1:9" x14ac:dyDescent="0.25">
      <c r="A405" s="4"/>
      <c r="C405" s="16"/>
      <c r="E405" s="13"/>
      <c r="F405" s="13"/>
      <c r="G405" s="13"/>
      <c r="H405" s="16"/>
      <c r="I405" s="21"/>
    </row>
    <row r="406" spans="1:9" x14ac:dyDescent="0.25">
      <c r="A406" s="4"/>
      <c r="C406" s="16"/>
      <c r="E406" s="13"/>
      <c r="F406" s="13"/>
      <c r="G406" s="13"/>
      <c r="H406" s="16"/>
      <c r="I406" s="21"/>
    </row>
    <row r="407" spans="1:9" x14ac:dyDescent="0.25">
      <c r="A407" s="4"/>
      <c r="C407" s="16"/>
      <c r="E407" s="13"/>
      <c r="F407" s="13"/>
      <c r="G407" s="13"/>
      <c r="H407" s="16"/>
      <c r="I407" s="21"/>
    </row>
    <row r="408" spans="1:9" x14ac:dyDescent="0.25">
      <c r="A408" s="4"/>
      <c r="C408" s="16"/>
      <c r="E408" s="13"/>
      <c r="F408" s="13"/>
      <c r="G408" s="13"/>
      <c r="H408" s="16"/>
      <c r="I408" s="21"/>
    </row>
    <row r="409" spans="1:9" x14ac:dyDescent="0.25">
      <c r="A409" s="4"/>
      <c r="C409" s="16"/>
      <c r="E409" s="13"/>
      <c r="F409" s="13"/>
      <c r="G409" s="13"/>
      <c r="H409" s="16"/>
      <c r="I409" s="21"/>
    </row>
    <row r="410" spans="1:9" x14ac:dyDescent="0.25">
      <c r="A410" s="4"/>
      <c r="C410" s="16"/>
      <c r="E410" s="13"/>
      <c r="F410" s="13"/>
      <c r="G410" s="13"/>
      <c r="H410" s="16"/>
      <c r="I410" s="21"/>
    </row>
    <row r="411" spans="1:9" x14ac:dyDescent="0.25">
      <c r="A411" s="4"/>
      <c r="C411" s="16"/>
      <c r="E411" s="13"/>
      <c r="F411" s="13"/>
      <c r="G411" s="13"/>
      <c r="H411" s="16"/>
      <c r="I411" s="21"/>
    </row>
    <row r="412" spans="1:9" x14ac:dyDescent="0.25">
      <c r="A412" s="4"/>
      <c r="C412" s="16"/>
      <c r="E412" s="13"/>
      <c r="F412" s="13"/>
      <c r="G412" s="13"/>
      <c r="H412" s="16"/>
      <c r="I412" s="21"/>
    </row>
    <row r="413" spans="1:9" x14ac:dyDescent="0.25">
      <c r="A413" s="4"/>
      <c r="C413" s="16"/>
      <c r="E413" s="13"/>
      <c r="F413" s="13"/>
      <c r="G413" s="13"/>
      <c r="H413" s="16"/>
      <c r="I413" s="21"/>
    </row>
    <row r="414" spans="1:9" x14ac:dyDescent="0.25">
      <c r="A414" s="4"/>
      <c r="C414" s="16"/>
      <c r="E414" s="13"/>
      <c r="F414" s="13"/>
      <c r="G414" s="13"/>
      <c r="H414" s="16"/>
      <c r="I414" s="21"/>
    </row>
    <row r="415" spans="1:9" x14ac:dyDescent="0.25">
      <c r="A415" s="4"/>
      <c r="C415" s="16"/>
      <c r="E415" s="13"/>
      <c r="F415" s="13"/>
      <c r="G415" s="13"/>
      <c r="H415" s="16"/>
      <c r="I415" s="21"/>
    </row>
    <row r="416" spans="1:9" x14ac:dyDescent="0.25">
      <c r="A416" s="4"/>
      <c r="C416" s="16"/>
      <c r="E416" s="13"/>
      <c r="F416" s="13"/>
      <c r="G416" s="13"/>
      <c r="H416" s="16"/>
      <c r="I416" s="21"/>
    </row>
    <row r="417" spans="1:9" x14ac:dyDescent="0.25">
      <c r="A417" s="4"/>
      <c r="C417" s="16"/>
      <c r="E417" s="13"/>
      <c r="F417" s="13"/>
      <c r="G417" s="13"/>
      <c r="H417" s="16"/>
      <c r="I417" s="21"/>
    </row>
    <row r="418" spans="1:9" x14ac:dyDescent="0.25">
      <c r="A418" s="4"/>
      <c r="C418" s="16"/>
      <c r="E418" s="13"/>
      <c r="F418" s="13"/>
      <c r="G418" s="13"/>
      <c r="H418" s="16"/>
      <c r="I418" s="21"/>
    </row>
    <row r="419" spans="1:9" x14ac:dyDescent="0.25">
      <c r="A419" s="4"/>
      <c r="C419" s="16"/>
      <c r="E419" s="13"/>
      <c r="F419" s="13"/>
      <c r="G419" s="13"/>
      <c r="H419" s="16"/>
      <c r="I419" s="21"/>
    </row>
    <row r="420" spans="1:9" x14ac:dyDescent="0.25">
      <c r="A420" s="4"/>
      <c r="C420" s="16"/>
      <c r="E420" s="13"/>
      <c r="F420" s="13"/>
      <c r="G420" s="13"/>
      <c r="H420" s="16"/>
      <c r="I420" s="21"/>
    </row>
    <row r="421" spans="1:9" x14ac:dyDescent="0.25">
      <c r="A421" s="4"/>
      <c r="C421" s="16"/>
      <c r="E421" s="13"/>
      <c r="F421" s="13"/>
      <c r="G421" s="13"/>
      <c r="H421" s="16"/>
      <c r="I421" s="21"/>
    </row>
    <row r="422" spans="1:9" x14ac:dyDescent="0.25">
      <c r="A422" s="4"/>
      <c r="C422" s="16"/>
      <c r="E422" s="13"/>
      <c r="F422" s="13"/>
      <c r="G422" s="13"/>
      <c r="H422" s="16"/>
      <c r="I422" s="21"/>
    </row>
    <row r="423" spans="1:9" x14ac:dyDescent="0.25">
      <c r="A423" s="4"/>
      <c r="C423" s="16"/>
      <c r="E423" s="13"/>
      <c r="F423" s="13"/>
      <c r="G423" s="13"/>
      <c r="H423" s="16"/>
      <c r="I423" s="21"/>
    </row>
    <row r="424" spans="1:9" x14ac:dyDescent="0.25">
      <c r="A424" s="4"/>
      <c r="C424" s="16"/>
      <c r="E424" s="13"/>
      <c r="F424" s="13"/>
      <c r="G424" s="13"/>
      <c r="H424" s="16"/>
      <c r="I424" s="21"/>
    </row>
    <row r="425" spans="1:9" x14ac:dyDescent="0.25">
      <c r="A425" s="4"/>
      <c r="C425" s="16"/>
      <c r="E425" s="13"/>
      <c r="F425" s="13"/>
      <c r="G425" s="13"/>
      <c r="H425" s="16"/>
      <c r="I425" s="21"/>
    </row>
    <row r="426" spans="1:9" x14ac:dyDescent="0.25">
      <c r="A426" s="4"/>
      <c r="C426" s="16"/>
      <c r="E426" s="13"/>
      <c r="F426" s="13"/>
      <c r="G426" s="13"/>
      <c r="H426" s="16"/>
      <c r="I426" s="21"/>
    </row>
    <row r="427" spans="1:9" x14ac:dyDescent="0.25">
      <c r="A427" s="4"/>
      <c r="C427" s="16"/>
      <c r="E427" s="13"/>
      <c r="F427" s="13"/>
      <c r="G427" s="13"/>
      <c r="H427" s="16"/>
      <c r="I427" s="21"/>
    </row>
    <row r="428" spans="1:9" x14ac:dyDescent="0.25">
      <c r="A428" s="4"/>
      <c r="C428" s="16"/>
      <c r="E428" s="13"/>
      <c r="F428" s="13"/>
      <c r="G428" s="13"/>
      <c r="H428" s="16"/>
      <c r="I428" s="21"/>
    </row>
    <row r="429" spans="1:9" x14ac:dyDescent="0.25">
      <c r="A429" s="4"/>
      <c r="C429" s="16"/>
      <c r="E429" s="13"/>
      <c r="F429" s="13"/>
      <c r="G429" s="13"/>
      <c r="H429" s="16"/>
      <c r="I429" s="21"/>
    </row>
    <row r="430" spans="1:9" x14ac:dyDescent="0.25">
      <c r="A430" s="4"/>
      <c r="C430" s="16"/>
      <c r="E430" s="13"/>
      <c r="F430" s="13"/>
      <c r="G430" s="13"/>
      <c r="H430" s="16"/>
      <c r="I430" s="21"/>
    </row>
    <row r="431" spans="1:9" x14ac:dyDescent="0.25">
      <c r="A431" s="4"/>
      <c r="C431" s="16"/>
      <c r="E431" s="13"/>
      <c r="F431" s="13"/>
      <c r="G431" s="13"/>
      <c r="H431" s="16"/>
      <c r="I431" s="21"/>
    </row>
    <row r="432" spans="1:9" x14ac:dyDescent="0.25">
      <c r="A432" s="4"/>
      <c r="C432" s="16"/>
      <c r="E432" s="13"/>
      <c r="F432" s="13"/>
      <c r="G432" s="13"/>
      <c r="H432" s="16"/>
      <c r="I432" s="21"/>
    </row>
    <row r="433" spans="1:9" x14ac:dyDescent="0.25">
      <c r="A433" s="4"/>
      <c r="C433" s="16"/>
      <c r="E433" s="13"/>
      <c r="F433" s="13"/>
      <c r="G433" s="13"/>
      <c r="H433" s="16"/>
      <c r="I433" s="21"/>
    </row>
    <row r="434" spans="1:9" x14ac:dyDescent="0.25">
      <c r="A434" s="4"/>
      <c r="C434" s="16"/>
      <c r="E434" s="13"/>
      <c r="F434" s="13"/>
      <c r="G434" s="13"/>
      <c r="H434" s="16"/>
      <c r="I434" s="21"/>
    </row>
    <row r="435" spans="1:9" x14ac:dyDescent="0.25">
      <c r="A435" s="4"/>
      <c r="C435" s="16"/>
      <c r="E435" s="13"/>
      <c r="F435" s="13"/>
      <c r="G435" s="13"/>
      <c r="H435" s="16"/>
      <c r="I435" s="21"/>
    </row>
    <row r="436" spans="1:9" x14ac:dyDescent="0.25">
      <c r="A436" s="4"/>
      <c r="C436" s="16"/>
      <c r="E436" s="13"/>
      <c r="F436" s="13"/>
      <c r="G436" s="13"/>
      <c r="H436" s="16"/>
      <c r="I436" s="21"/>
    </row>
    <row r="437" spans="1:9" x14ac:dyDescent="0.25">
      <c r="A437" s="4"/>
      <c r="C437" s="16"/>
      <c r="E437" s="13"/>
      <c r="F437" s="13"/>
      <c r="G437" s="13"/>
      <c r="H437" s="16"/>
      <c r="I437" s="21"/>
    </row>
    <row r="438" spans="1:9" x14ac:dyDescent="0.25">
      <c r="A438" s="4"/>
      <c r="C438" s="16"/>
      <c r="E438" s="13"/>
      <c r="F438" s="13"/>
      <c r="G438" s="13"/>
      <c r="H438" s="16"/>
      <c r="I438" s="21"/>
    </row>
    <row r="439" spans="1:9" x14ac:dyDescent="0.25">
      <c r="A439" s="4"/>
      <c r="C439" s="16"/>
      <c r="E439" s="13"/>
      <c r="F439" s="13"/>
      <c r="G439" s="13"/>
      <c r="H439" s="16"/>
      <c r="I439" s="21"/>
    </row>
    <row r="440" spans="1:9" x14ac:dyDescent="0.25">
      <c r="A440" s="4"/>
      <c r="C440" s="16"/>
      <c r="E440" s="13"/>
      <c r="F440" s="13"/>
      <c r="G440" s="13"/>
      <c r="H440" s="16"/>
      <c r="I440" s="21"/>
    </row>
    <row r="441" spans="1:9" x14ac:dyDescent="0.25">
      <c r="A441" s="4"/>
      <c r="C441" s="16"/>
      <c r="E441" s="13"/>
      <c r="F441" s="13"/>
      <c r="G441" s="13"/>
      <c r="H441" s="16"/>
      <c r="I441" s="21"/>
    </row>
    <row r="442" spans="1:9" x14ac:dyDescent="0.25">
      <c r="A442" s="4"/>
      <c r="C442" s="16"/>
      <c r="E442" s="13"/>
      <c r="F442" s="13"/>
      <c r="G442" s="13"/>
      <c r="H442" s="16"/>
      <c r="I442" s="21"/>
    </row>
    <row r="443" spans="1:9" x14ac:dyDescent="0.25">
      <c r="A443" s="4"/>
      <c r="C443" s="16"/>
      <c r="E443" s="13"/>
      <c r="F443" s="13"/>
      <c r="G443" s="13"/>
      <c r="H443" s="16"/>
      <c r="I443" s="21"/>
    </row>
    <row r="444" spans="1:9" x14ac:dyDescent="0.25">
      <c r="A444" s="4"/>
      <c r="C444" s="16"/>
      <c r="E444" s="13"/>
      <c r="F444" s="13"/>
      <c r="G444" s="13"/>
      <c r="H444" s="16"/>
      <c r="I444" s="21"/>
    </row>
    <row r="445" spans="1:9" x14ac:dyDescent="0.25">
      <c r="A445" s="4"/>
      <c r="C445" s="16"/>
      <c r="E445" s="13"/>
      <c r="F445" s="13"/>
      <c r="G445" s="13"/>
      <c r="H445" s="16"/>
      <c r="I445" s="21"/>
    </row>
    <row r="446" spans="1:9" x14ac:dyDescent="0.25">
      <c r="A446" s="4"/>
      <c r="C446" s="16"/>
      <c r="E446" s="13"/>
      <c r="F446" s="13"/>
      <c r="G446" s="13"/>
      <c r="H446" s="16"/>
      <c r="I446" s="21"/>
    </row>
    <row r="447" spans="1:9" x14ac:dyDescent="0.25">
      <c r="A447" s="4"/>
      <c r="C447" s="16"/>
      <c r="E447" s="13"/>
      <c r="F447" s="13"/>
      <c r="G447" s="13"/>
      <c r="H447" s="16"/>
      <c r="I447" s="21"/>
    </row>
    <row r="448" spans="1:9" x14ac:dyDescent="0.25">
      <c r="A448" s="4"/>
      <c r="C448" s="16"/>
      <c r="E448" s="13"/>
      <c r="F448" s="13"/>
      <c r="G448" s="13"/>
      <c r="H448" s="16"/>
      <c r="I448" s="21"/>
    </row>
    <row r="449" spans="1:9" x14ac:dyDescent="0.25">
      <c r="A449" s="4"/>
      <c r="C449" s="16"/>
      <c r="E449" s="13"/>
      <c r="F449" s="13"/>
      <c r="G449" s="13"/>
      <c r="H449" s="16"/>
      <c r="I449" s="21"/>
    </row>
    <row r="450" spans="1:9" x14ac:dyDescent="0.25">
      <c r="A450" s="4"/>
      <c r="C450" s="16"/>
      <c r="E450" s="13"/>
      <c r="F450" s="13"/>
      <c r="G450" s="13"/>
      <c r="H450" s="16"/>
      <c r="I450" s="21"/>
    </row>
    <row r="451" spans="1:9" x14ac:dyDescent="0.25">
      <c r="A451" s="4"/>
      <c r="C451" s="16"/>
      <c r="E451" s="13"/>
      <c r="F451" s="13"/>
      <c r="G451" s="13"/>
      <c r="H451" s="16"/>
      <c r="I451" s="21"/>
    </row>
    <row r="452" spans="1:9" x14ac:dyDescent="0.25">
      <c r="A452" s="4"/>
      <c r="C452" s="16"/>
      <c r="E452" s="13"/>
      <c r="F452" s="13"/>
      <c r="G452" s="13"/>
      <c r="H452" s="16"/>
      <c r="I452" s="21"/>
    </row>
    <row r="453" spans="1:9" x14ac:dyDescent="0.25">
      <c r="A453" s="4"/>
      <c r="C453" s="16"/>
      <c r="E453" s="13"/>
      <c r="F453" s="13"/>
      <c r="G453" s="13"/>
      <c r="H453" s="16"/>
      <c r="I453" s="21"/>
    </row>
    <row r="454" spans="1:9" x14ac:dyDescent="0.25">
      <c r="A454" s="4"/>
      <c r="C454" s="16"/>
      <c r="E454" s="13"/>
      <c r="F454" s="13"/>
      <c r="G454" s="13"/>
      <c r="H454" s="16"/>
      <c r="I454" s="21"/>
    </row>
    <row r="455" spans="1:9" x14ac:dyDescent="0.25">
      <c r="A455" s="4"/>
      <c r="C455" s="16"/>
      <c r="E455" s="13"/>
      <c r="F455" s="13"/>
      <c r="G455" s="13"/>
      <c r="H455" s="16"/>
      <c r="I455" s="21"/>
    </row>
    <row r="456" spans="1:9" x14ac:dyDescent="0.25">
      <c r="A456" s="4"/>
      <c r="C456" s="16"/>
      <c r="E456" s="13"/>
      <c r="F456" s="13"/>
      <c r="G456" s="13"/>
      <c r="H456" s="16"/>
      <c r="I456" s="21"/>
    </row>
    <row r="457" spans="1:9" x14ac:dyDescent="0.25">
      <c r="A457" s="4"/>
      <c r="C457" s="16"/>
      <c r="E457" s="13"/>
      <c r="F457" s="13"/>
      <c r="G457" s="13"/>
      <c r="H457" s="16"/>
      <c r="I457" s="21"/>
    </row>
    <row r="458" spans="1:9" x14ac:dyDescent="0.25">
      <c r="A458" s="4"/>
      <c r="C458" s="16"/>
      <c r="E458" s="13"/>
      <c r="F458" s="13"/>
      <c r="G458" s="13"/>
      <c r="H458" s="16"/>
      <c r="I458" s="21"/>
    </row>
    <row r="459" spans="1:9" x14ac:dyDescent="0.25">
      <c r="A459" s="4"/>
      <c r="C459" s="16"/>
      <c r="E459" s="13"/>
      <c r="F459" s="13"/>
      <c r="G459" s="13"/>
      <c r="H459" s="16"/>
      <c r="I459" s="21"/>
    </row>
    <row r="460" spans="1:9" x14ac:dyDescent="0.25">
      <c r="A460" s="4"/>
      <c r="C460" s="16"/>
      <c r="E460" s="13"/>
      <c r="F460" s="13"/>
      <c r="G460" s="13"/>
      <c r="H460" s="16"/>
      <c r="I460" s="21"/>
    </row>
    <row r="461" spans="1:9" x14ac:dyDescent="0.25">
      <c r="A461" s="4"/>
      <c r="C461" s="16"/>
      <c r="E461" s="13"/>
      <c r="F461" s="13"/>
      <c r="G461" s="13"/>
      <c r="H461" s="16"/>
      <c r="I461" s="21"/>
    </row>
    <row r="462" spans="1:9" x14ac:dyDescent="0.25">
      <c r="A462" s="4"/>
      <c r="C462" s="16"/>
      <c r="E462" s="13"/>
      <c r="F462" s="13"/>
      <c r="G462" s="13"/>
      <c r="H462" s="16"/>
      <c r="I462" s="21"/>
    </row>
    <row r="463" spans="1:9" x14ac:dyDescent="0.25">
      <c r="A463" s="4"/>
      <c r="C463" s="16"/>
      <c r="E463" s="13"/>
      <c r="F463" s="13"/>
      <c r="G463" s="13"/>
      <c r="H463" s="16"/>
      <c r="I463" s="21"/>
    </row>
    <row r="464" spans="1:9" x14ac:dyDescent="0.25">
      <c r="A464" s="4"/>
      <c r="C464" s="16"/>
      <c r="E464" s="13"/>
      <c r="F464" s="13"/>
      <c r="G464" s="13"/>
      <c r="H464" s="16"/>
      <c r="I464" s="21"/>
    </row>
    <row r="465" spans="1:9" x14ac:dyDescent="0.25">
      <c r="A465" s="4"/>
      <c r="C465" s="16"/>
      <c r="E465" s="13"/>
      <c r="F465" s="13"/>
      <c r="G465" s="13"/>
      <c r="H465" s="16"/>
      <c r="I465" s="21"/>
    </row>
    <row r="466" spans="1:9" x14ac:dyDescent="0.25">
      <c r="A466" s="4"/>
      <c r="C466" s="16"/>
      <c r="E466" s="13"/>
      <c r="F466" s="13"/>
      <c r="G466" s="13"/>
      <c r="H466" s="16"/>
      <c r="I466" s="21"/>
    </row>
    <row r="467" spans="1:9" x14ac:dyDescent="0.25">
      <c r="A467" s="4"/>
      <c r="C467" s="16"/>
      <c r="E467" s="13"/>
      <c r="F467" s="13"/>
      <c r="G467" s="13"/>
      <c r="H467" s="16"/>
      <c r="I467" s="21"/>
    </row>
    <row r="468" spans="1:9" x14ac:dyDescent="0.25">
      <c r="A468" s="4"/>
      <c r="C468" s="16"/>
      <c r="E468" s="13"/>
      <c r="F468" s="13"/>
      <c r="G468" s="13"/>
      <c r="H468" s="16"/>
      <c r="I468" s="21"/>
    </row>
    <row r="469" spans="1:9" x14ac:dyDescent="0.25">
      <c r="A469" s="4"/>
      <c r="C469" s="16"/>
      <c r="E469" s="13"/>
      <c r="F469" s="13"/>
      <c r="G469" s="13"/>
      <c r="H469" s="16"/>
      <c r="I469" s="21"/>
    </row>
    <row r="470" spans="1:9" x14ac:dyDescent="0.25">
      <c r="A470" s="4"/>
      <c r="C470" s="16"/>
      <c r="E470" s="13"/>
      <c r="F470" s="13"/>
      <c r="G470" s="13"/>
      <c r="H470" s="16"/>
      <c r="I470" s="21"/>
    </row>
    <row r="471" spans="1:9" x14ac:dyDescent="0.25">
      <c r="A471" s="4"/>
      <c r="C471" s="16"/>
      <c r="E471" s="13"/>
      <c r="F471" s="13"/>
      <c r="G471" s="13"/>
      <c r="H471" s="16"/>
      <c r="I471" s="21"/>
    </row>
    <row r="472" spans="1:9" x14ac:dyDescent="0.25">
      <c r="A472" s="4"/>
      <c r="C472" s="16"/>
      <c r="E472" s="13"/>
      <c r="F472" s="13"/>
      <c r="G472" s="13"/>
      <c r="H472" s="16"/>
      <c r="I472" s="21"/>
    </row>
    <row r="473" spans="1:9" x14ac:dyDescent="0.25">
      <c r="A473" s="4"/>
      <c r="C473" s="16"/>
      <c r="E473" s="13"/>
      <c r="F473" s="13"/>
      <c r="G473" s="13"/>
      <c r="H473" s="16"/>
      <c r="I473" s="21"/>
    </row>
    <row r="474" spans="1:9" x14ac:dyDescent="0.25">
      <c r="A474" s="4"/>
      <c r="C474" s="16"/>
      <c r="E474" s="13"/>
      <c r="F474" s="13"/>
      <c r="G474" s="13"/>
      <c r="H474" s="16"/>
      <c r="I474" s="21"/>
    </row>
    <row r="475" spans="1:9" x14ac:dyDescent="0.25">
      <c r="A475" s="4"/>
      <c r="C475" s="16"/>
      <c r="E475" s="13"/>
      <c r="F475" s="13"/>
      <c r="G475" s="13"/>
      <c r="H475" s="16"/>
      <c r="I475" s="21"/>
    </row>
    <row r="476" spans="1:9" x14ac:dyDescent="0.25">
      <c r="A476" s="4"/>
      <c r="C476" s="16"/>
      <c r="E476" s="13"/>
      <c r="F476" s="13"/>
      <c r="G476" s="13"/>
      <c r="H476" s="16"/>
      <c r="I476" s="21"/>
    </row>
    <row r="477" spans="1:9" x14ac:dyDescent="0.25">
      <c r="A477" s="4"/>
      <c r="C477" s="16"/>
      <c r="E477" s="13"/>
      <c r="F477" s="13"/>
      <c r="G477" s="13"/>
      <c r="H477" s="16"/>
      <c r="I477" s="21"/>
    </row>
    <row r="478" spans="1:9" x14ac:dyDescent="0.25">
      <c r="A478" s="4"/>
      <c r="C478" s="16"/>
      <c r="E478" s="13"/>
      <c r="F478" s="13"/>
      <c r="G478" s="13"/>
      <c r="H478" s="16"/>
      <c r="I478" s="21"/>
    </row>
    <row r="479" spans="1:9" x14ac:dyDescent="0.25">
      <c r="A479" s="4"/>
      <c r="C479" s="16"/>
      <c r="E479" s="13"/>
      <c r="F479" s="13"/>
      <c r="G479" s="13"/>
      <c r="H479" s="16"/>
      <c r="I479" s="21"/>
    </row>
    <row r="480" spans="1:9" x14ac:dyDescent="0.25">
      <c r="A480" s="4"/>
      <c r="C480" s="16"/>
      <c r="E480" s="13"/>
      <c r="F480" s="13"/>
      <c r="G480" s="13"/>
      <c r="H480" s="16"/>
      <c r="I480" s="21"/>
    </row>
    <row r="481" spans="1:9" x14ac:dyDescent="0.25">
      <c r="A481" s="4"/>
      <c r="C481" s="16"/>
      <c r="E481" s="13"/>
      <c r="F481" s="13"/>
      <c r="G481" s="13"/>
      <c r="H481" s="16"/>
      <c r="I481" s="21"/>
    </row>
    <row r="482" spans="1:9" x14ac:dyDescent="0.25">
      <c r="A482" s="4"/>
      <c r="C482" s="16"/>
      <c r="E482" s="13"/>
      <c r="F482" s="13"/>
      <c r="G482" s="13"/>
      <c r="H482" s="16"/>
      <c r="I482" s="21"/>
    </row>
    <row r="483" spans="1:9" x14ac:dyDescent="0.25">
      <c r="A483" s="4"/>
      <c r="C483" s="16"/>
      <c r="E483" s="13"/>
      <c r="F483" s="13"/>
      <c r="G483" s="13"/>
      <c r="H483" s="16"/>
      <c r="I483" s="21"/>
    </row>
    <row r="484" spans="1:9" x14ac:dyDescent="0.25">
      <c r="A484" s="4"/>
      <c r="C484" s="16"/>
      <c r="E484" s="13"/>
      <c r="F484" s="13"/>
      <c r="G484" s="13"/>
      <c r="H484" s="16"/>
      <c r="I484" s="21"/>
    </row>
    <row r="485" spans="1:9" x14ac:dyDescent="0.25">
      <c r="A485" s="4"/>
      <c r="C485" s="16"/>
      <c r="E485" s="13"/>
      <c r="F485" s="13"/>
      <c r="G485" s="13"/>
      <c r="H485" s="16"/>
      <c r="I485" s="21"/>
    </row>
    <row r="486" spans="1:9" x14ac:dyDescent="0.25">
      <c r="A486" s="4"/>
      <c r="C486" s="16"/>
      <c r="E486" s="13"/>
      <c r="F486" s="13"/>
      <c r="G486" s="13"/>
      <c r="H486" s="16"/>
      <c r="I486" s="21"/>
    </row>
    <row r="487" spans="1:9" x14ac:dyDescent="0.25">
      <c r="A487" s="4"/>
      <c r="C487" s="16"/>
      <c r="E487" s="13"/>
      <c r="F487" s="13"/>
      <c r="G487" s="13"/>
      <c r="H487" s="16"/>
      <c r="I487" s="21"/>
    </row>
    <row r="488" spans="1:9" x14ac:dyDescent="0.25">
      <c r="A488" s="4"/>
      <c r="C488" s="16"/>
      <c r="E488" s="13"/>
      <c r="F488" s="13"/>
      <c r="G488" s="13"/>
      <c r="H488" s="16"/>
      <c r="I488" s="21"/>
    </row>
    <row r="489" spans="1:9" x14ac:dyDescent="0.25">
      <c r="A489" s="4"/>
      <c r="C489" s="16"/>
      <c r="E489" s="13"/>
      <c r="F489" s="13"/>
      <c r="G489" s="13"/>
      <c r="H489" s="16"/>
      <c r="I489" s="21"/>
    </row>
    <row r="490" spans="1:9" x14ac:dyDescent="0.25">
      <c r="A490" s="4"/>
      <c r="C490" s="16"/>
      <c r="E490" s="13"/>
      <c r="F490" s="13"/>
      <c r="G490" s="13"/>
      <c r="H490" s="16"/>
      <c r="I490" s="21"/>
    </row>
    <row r="491" spans="1:9" x14ac:dyDescent="0.25">
      <c r="A491" s="4"/>
      <c r="C491" s="16"/>
      <c r="E491" s="13"/>
      <c r="F491" s="13"/>
      <c r="G491" s="13"/>
      <c r="H491" s="16"/>
      <c r="I491" s="21"/>
    </row>
    <row r="492" spans="1:9" x14ac:dyDescent="0.25">
      <c r="A492" s="4"/>
      <c r="C492" s="16"/>
      <c r="E492" s="13"/>
      <c r="F492" s="13"/>
      <c r="G492" s="13"/>
      <c r="H492" s="16"/>
      <c r="I492" s="21"/>
    </row>
    <row r="493" spans="1:9" x14ac:dyDescent="0.25">
      <c r="A493" s="4"/>
      <c r="C493" s="16"/>
      <c r="E493" s="13"/>
      <c r="F493" s="13"/>
      <c r="G493" s="13"/>
      <c r="H493" s="16"/>
      <c r="I493" s="21"/>
    </row>
    <row r="494" spans="1:9" x14ac:dyDescent="0.25">
      <c r="A494" s="4"/>
      <c r="C494" s="16"/>
      <c r="E494" s="13"/>
      <c r="F494" s="13"/>
      <c r="G494" s="13"/>
      <c r="H494" s="16"/>
      <c r="I494" s="21"/>
    </row>
    <row r="495" spans="1:9" x14ac:dyDescent="0.25">
      <c r="A495" s="4"/>
      <c r="C495" s="16"/>
      <c r="E495" s="13"/>
      <c r="F495" s="13"/>
      <c r="G495" s="13"/>
      <c r="H495" s="16"/>
      <c r="I495" s="21"/>
    </row>
    <row r="496" spans="1:9" x14ac:dyDescent="0.25">
      <c r="A496" s="4"/>
      <c r="C496" s="16"/>
      <c r="E496" s="13"/>
      <c r="F496" s="13"/>
      <c r="G496" s="13"/>
      <c r="H496" s="16"/>
      <c r="I496" s="21"/>
    </row>
    <row r="497" spans="1:9" x14ac:dyDescent="0.25">
      <c r="A497" s="4"/>
      <c r="C497" s="16"/>
      <c r="E497" s="13"/>
      <c r="F497" s="13"/>
      <c r="G497" s="13"/>
      <c r="H497" s="16"/>
      <c r="I497" s="21"/>
    </row>
    <row r="498" spans="1:9" x14ac:dyDescent="0.25">
      <c r="A498" s="4"/>
      <c r="C498" s="16"/>
      <c r="E498" s="13"/>
      <c r="F498" s="13"/>
      <c r="G498" s="13"/>
      <c r="H498" s="16"/>
      <c r="I498" s="21"/>
    </row>
    <row r="499" spans="1:9" x14ac:dyDescent="0.25">
      <c r="A499" s="4"/>
      <c r="C499" s="16"/>
      <c r="E499" s="13"/>
      <c r="F499" s="13"/>
      <c r="G499" s="13"/>
      <c r="H499" s="16"/>
      <c r="I499" s="21"/>
    </row>
    <row r="500" spans="1:9" x14ac:dyDescent="0.25">
      <c r="A500" s="4"/>
      <c r="C500" s="16"/>
      <c r="E500" s="13"/>
      <c r="F500" s="13"/>
      <c r="G500" s="13"/>
      <c r="H500" s="16"/>
      <c r="I500" s="21"/>
    </row>
    <row r="501" spans="1:9" x14ac:dyDescent="0.25">
      <c r="A501" s="4"/>
      <c r="C501" s="16"/>
      <c r="E501" s="13"/>
      <c r="F501" s="13"/>
      <c r="G501" s="13"/>
      <c r="H501" s="16"/>
      <c r="I501" s="21"/>
    </row>
    <row r="502" spans="1:9" x14ac:dyDescent="0.25">
      <c r="A502" s="4"/>
      <c r="C502" s="16"/>
      <c r="E502" s="13"/>
      <c r="F502" s="13"/>
      <c r="G502" s="13"/>
      <c r="H502" s="16"/>
      <c r="I502" s="21"/>
    </row>
    <row r="503" spans="1:9" x14ac:dyDescent="0.25">
      <c r="A503" s="4"/>
      <c r="C503" s="16"/>
      <c r="E503" s="13"/>
      <c r="F503" s="13"/>
      <c r="G503" s="13"/>
      <c r="H503" s="16"/>
      <c r="I503" s="21"/>
    </row>
    <row r="504" spans="1:9" x14ac:dyDescent="0.25">
      <c r="A504" s="4"/>
      <c r="C504" s="16"/>
      <c r="E504" s="13"/>
      <c r="F504" s="13"/>
      <c r="G504" s="13"/>
      <c r="H504" s="16"/>
      <c r="I504" s="21"/>
    </row>
    <row r="505" spans="1:9" x14ac:dyDescent="0.25">
      <c r="A505" s="4"/>
      <c r="C505" s="16"/>
      <c r="E505" s="13"/>
      <c r="F505" s="13"/>
      <c r="G505" s="13"/>
      <c r="H505" s="16"/>
      <c r="I505" s="21"/>
    </row>
    <row r="506" spans="1:9" x14ac:dyDescent="0.25">
      <c r="A506" s="4"/>
      <c r="C506" s="16"/>
      <c r="E506" s="13"/>
      <c r="F506" s="13"/>
      <c r="G506" s="13"/>
      <c r="H506" s="16"/>
      <c r="I506" s="21"/>
    </row>
    <row r="507" spans="1:9" x14ac:dyDescent="0.25">
      <c r="A507" s="4"/>
      <c r="C507" s="16"/>
      <c r="E507" s="13"/>
      <c r="F507" s="13"/>
      <c r="G507" s="13"/>
      <c r="H507" s="16"/>
      <c r="I507" s="21"/>
    </row>
    <row r="508" spans="1:9" x14ac:dyDescent="0.25">
      <c r="A508" s="4"/>
      <c r="C508" s="16"/>
      <c r="E508" s="13"/>
      <c r="F508" s="13"/>
      <c r="G508" s="13"/>
      <c r="H508" s="16"/>
      <c r="I508" s="21"/>
    </row>
    <row r="509" spans="1:9" x14ac:dyDescent="0.25">
      <c r="A509" s="4"/>
      <c r="C509" s="16"/>
      <c r="E509" s="13"/>
      <c r="F509" s="13"/>
      <c r="G509" s="13"/>
      <c r="H509" s="16"/>
      <c r="I509" s="21"/>
    </row>
    <row r="510" spans="1:9" x14ac:dyDescent="0.25">
      <c r="A510" s="4"/>
      <c r="C510" s="16"/>
      <c r="E510" s="13"/>
      <c r="F510" s="13"/>
      <c r="G510" s="13"/>
      <c r="H510" s="16"/>
      <c r="I510" s="21"/>
    </row>
    <row r="511" spans="1:9" x14ac:dyDescent="0.25">
      <c r="A511" s="4"/>
      <c r="C511" s="16"/>
      <c r="E511" s="13"/>
      <c r="F511" s="13"/>
      <c r="G511" s="13"/>
      <c r="H511" s="16"/>
      <c r="I511" s="21"/>
    </row>
    <row r="512" spans="1:9" x14ac:dyDescent="0.25">
      <c r="A512" s="4"/>
      <c r="C512" s="16"/>
      <c r="E512" s="13"/>
      <c r="F512" s="13"/>
      <c r="G512" s="13"/>
      <c r="H512" s="16"/>
      <c r="I512" s="21"/>
    </row>
    <row r="513" spans="1:9" x14ac:dyDescent="0.25">
      <c r="A513" s="4"/>
      <c r="C513" s="16"/>
      <c r="E513" s="13"/>
      <c r="F513" s="13"/>
      <c r="G513" s="13"/>
      <c r="H513" s="16"/>
      <c r="I513" s="21"/>
    </row>
    <row r="514" spans="1:9" x14ac:dyDescent="0.25">
      <c r="A514" s="4"/>
      <c r="C514" s="16"/>
      <c r="E514" s="13"/>
      <c r="F514" s="13"/>
      <c r="G514" s="13"/>
      <c r="H514" s="16"/>
      <c r="I514" s="21"/>
    </row>
    <row r="515" spans="1:9" x14ac:dyDescent="0.25">
      <c r="A515" s="4"/>
      <c r="C515" s="16"/>
      <c r="E515" s="13"/>
      <c r="F515" s="13"/>
      <c r="G515" s="13"/>
      <c r="H515" s="16"/>
      <c r="I515" s="21"/>
    </row>
    <row r="516" spans="1:9" x14ac:dyDescent="0.25">
      <c r="A516" s="4"/>
      <c r="C516" s="16"/>
      <c r="E516" s="13"/>
      <c r="F516" s="13"/>
      <c r="G516" s="13"/>
      <c r="H516" s="16"/>
      <c r="I516" s="21"/>
    </row>
    <row r="517" spans="1:9" x14ac:dyDescent="0.25">
      <c r="A517" s="4"/>
      <c r="C517" s="16"/>
      <c r="E517" s="13"/>
      <c r="F517" s="13"/>
      <c r="G517" s="13"/>
      <c r="H517" s="16"/>
      <c r="I517" s="21"/>
    </row>
    <row r="518" spans="1:9" x14ac:dyDescent="0.25">
      <c r="A518" s="4"/>
      <c r="C518" s="16"/>
      <c r="E518" s="13"/>
      <c r="F518" s="13"/>
      <c r="G518" s="13"/>
      <c r="H518" s="16"/>
      <c r="I518" s="21"/>
    </row>
    <row r="519" spans="1:9" x14ac:dyDescent="0.25">
      <c r="A519" s="4"/>
      <c r="C519" s="16"/>
      <c r="E519" s="13"/>
      <c r="F519" s="13"/>
      <c r="G519" s="13"/>
      <c r="H519" s="16"/>
      <c r="I519" s="21"/>
    </row>
    <row r="520" spans="1:9" x14ac:dyDescent="0.25">
      <c r="A520" s="4"/>
      <c r="C520" s="16"/>
      <c r="E520" s="13"/>
      <c r="F520" s="13"/>
      <c r="G520" s="13"/>
      <c r="H520" s="16"/>
      <c r="I520" s="21"/>
    </row>
    <row r="521" spans="1:9" x14ac:dyDescent="0.25">
      <c r="A521" s="4"/>
      <c r="C521" s="16"/>
      <c r="E521" s="13"/>
      <c r="F521" s="13"/>
      <c r="G521" s="13"/>
      <c r="H521" s="16"/>
      <c r="I521" s="21"/>
    </row>
    <row r="522" spans="1:9" x14ac:dyDescent="0.25">
      <c r="A522" s="4"/>
      <c r="C522" s="16"/>
      <c r="E522" s="13"/>
      <c r="F522" s="13"/>
      <c r="G522" s="13"/>
      <c r="H522" s="16"/>
      <c r="I522" s="21"/>
    </row>
    <row r="523" spans="1:9" x14ac:dyDescent="0.25">
      <c r="A523" s="4"/>
      <c r="C523" s="16"/>
      <c r="E523" s="13"/>
      <c r="F523" s="13"/>
      <c r="G523" s="13"/>
      <c r="H523" s="16"/>
      <c r="I523" s="21"/>
    </row>
    <row r="524" spans="1:9" x14ac:dyDescent="0.25">
      <c r="A524" s="4"/>
      <c r="C524" s="16"/>
      <c r="E524" s="13"/>
      <c r="F524" s="13"/>
      <c r="G524" s="13"/>
      <c r="H524" s="16"/>
      <c r="I524" s="21"/>
    </row>
    <row r="525" spans="1:9" x14ac:dyDescent="0.25">
      <c r="A525" s="4"/>
      <c r="C525" s="16"/>
      <c r="E525" s="13"/>
      <c r="F525" s="13"/>
      <c r="G525" s="13"/>
      <c r="H525" s="16"/>
      <c r="I525" s="21"/>
    </row>
    <row r="526" spans="1:9" x14ac:dyDescent="0.25">
      <c r="A526" s="4"/>
      <c r="C526" s="16"/>
      <c r="E526" s="13"/>
      <c r="F526" s="13"/>
      <c r="G526" s="13"/>
      <c r="H526" s="16"/>
      <c r="I526" s="21"/>
    </row>
    <row r="527" spans="1:9" x14ac:dyDescent="0.25">
      <c r="A527" s="4"/>
      <c r="C527" s="16"/>
      <c r="E527" s="13"/>
      <c r="F527" s="13"/>
      <c r="G527" s="13"/>
      <c r="H527" s="16"/>
      <c r="I527" s="21"/>
    </row>
    <row r="528" spans="1:9" x14ac:dyDescent="0.25">
      <c r="A528" s="4"/>
      <c r="C528" s="16"/>
      <c r="E528" s="13"/>
      <c r="F528" s="13"/>
      <c r="G528" s="13"/>
      <c r="H528" s="16"/>
      <c r="I528" s="21"/>
    </row>
    <row r="529" spans="1:9" x14ac:dyDescent="0.25">
      <c r="A529" s="4"/>
      <c r="C529" s="16"/>
      <c r="E529" s="13"/>
      <c r="F529" s="13"/>
      <c r="G529" s="13"/>
      <c r="H529" s="16"/>
      <c r="I529" s="21"/>
    </row>
    <row r="530" spans="1:9" x14ac:dyDescent="0.25">
      <c r="A530" s="4"/>
      <c r="C530" s="16"/>
      <c r="E530" s="13"/>
      <c r="F530" s="13"/>
      <c r="G530" s="13"/>
      <c r="H530" s="16"/>
      <c r="I530" s="21"/>
    </row>
    <row r="531" spans="1:9" x14ac:dyDescent="0.25">
      <c r="A531" s="4"/>
      <c r="C531" s="16"/>
      <c r="E531" s="13"/>
      <c r="F531" s="13"/>
      <c r="G531" s="13"/>
      <c r="H531" s="16"/>
      <c r="I531" s="21"/>
    </row>
    <row r="532" spans="1:9" x14ac:dyDescent="0.25">
      <c r="A532" s="4"/>
      <c r="C532" s="16"/>
      <c r="E532" s="13"/>
      <c r="F532" s="13"/>
      <c r="G532" s="13"/>
      <c r="H532" s="16"/>
      <c r="I532" s="21"/>
    </row>
    <row r="533" spans="1:9" x14ac:dyDescent="0.25">
      <c r="A533" s="4"/>
      <c r="C533" s="16"/>
      <c r="E533" s="13"/>
      <c r="F533" s="13"/>
      <c r="G533" s="13"/>
      <c r="H533" s="16"/>
      <c r="I533" s="21"/>
    </row>
    <row r="534" spans="1:9" x14ac:dyDescent="0.25">
      <c r="A534" s="4"/>
      <c r="C534" s="16"/>
      <c r="E534" s="13"/>
      <c r="F534" s="13"/>
      <c r="G534" s="13"/>
      <c r="H534" s="16"/>
      <c r="I534" s="21"/>
    </row>
    <row r="535" spans="1:9" x14ac:dyDescent="0.25">
      <c r="A535" s="4"/>
      <c r="C535" s="16"/>
      <c r="E535" s="13"/>
      <c r="F535" s="13"/>
      <c r="G535" s="13"/>
      <c r="H535" s="16"/>
      <c r="I535" s="21"/>
    </row>
    <row r="536" spans="1:9" x14ac:dyDescent="0.25">
      <c r="A536" s="4"/>
      <c r="C536" s="16"/>
      <c r="E536" s="13"/>
      <c r="F536" s="13"/>
      <c r="G536" s="13"/>
      <c r="H536" s="16"/>
      <c r="I536" s="21"/>
    </row>
    <row r="537" spans="1:9" x14ac:dyDescent="0.25">
      <c r="A537" s="4"/>
      <c r="C537" s="16"/>
      <c r="E537" s="13"/>
      <c r="F537" s="13"/>
      <c r="G537" s="13"/>
      <c r="H537" s="16"/>
      <c r="I537" s="21"/>
    </row>
    <row r="538" spans="1:9" x14ac:dyDescent="0.25">
      <c r="A538" s="4"/>
      <c r="C538" s="16"/>
      <c r="E538" s="13"/>
      <c r="F538" s="13"/>
      <c r="G538" s="13"/>
      <c r="H538" s="16"/>
      <c r="I538" s="21"/>
    </row>
    <row r="539" spans="1:9" x14ac:dyDescent="0.25">
      <c r="A539" s="4"/>
      <c r="C539" s="16"/>
      <c r="E539" s="13"/>
      <c r="F539" s="13"/>
      <c r="G539" s="13"/>
      <c r="H539" s="16"/>
      <c r="I539" s="21"/>
    </row>
    <row r="540" spans="1:9" x14ac:dyDescent="0.25">
      <c r="A540" s="4"/>
      <c r="C540" s="16"/>
      <c r="E540" s="13"/>
      <c r="F540" s="13"/>
      <c r="G540" s="13"/>
      <c r="H540" s="16"/>
      <c r="I540" s="21"/>
    </row>
    <row r="541" spans="1:9" x14ac:dyDescent="0.25">
      <c r="A541" s="4"/>
      <c r="C541" s="16"/>
      <c r="E541" s="13"/>
      <c r="F541" s="13"/>
      <c r="G541" s="13"/>
      <c r="H541" s="16"/>
      <c r="I541" s="21"/>
    </row>
    <row r="542" spans="1:9" x14ac:dyDescent="0.25">
      <c r="A542" s="4"/>
      <c r="C542" s="16"/>
      <c r="E542" s="13"/>
      <c r="F542" s="13"/>
      <c r="G542" s="13"/>
      <c r="H542" s="16"/>
      <c r="I542" s="21"/>
    </row>
    <row r="543" spans="1:9" x14ac:dyDescent="0.25">
      <c r="A543" s="4"/>
      <c r="C543" s="16"/>
      <c r="E543" s="13"/>
      <c r="F543" s="13"/>
      <c r="G543" s="13"/>
      <c r="H543" s="16"/>
      <c r="I543" s="21"/>
    </row>
    <row r="544" spans="1:9" x14ac:dyDescent="0.25">
      <c r="A544" s="4"/>
      <c r="C544" s="16"/>
      <c r="E544" s="13"/>
      <c r="F544" s="13"/>
      <c r="G544" s="13"/>
      <c r="H544" s="16"/>
      <c r="I544" s="21"/>
    </row>
    <row r="545" spans="1:9" x14ac:dyDescent="0.25">
      <c r="A545" s="4"/>
      <c r="C545" s="16"/>
      <c r="E545" s="13"/>
      <c r="F545" s="13"/>
      <c r="G545" s="13"/>
      <c r="H545" s="16"/>
      <c r="I545" s="21"/>
    </row>
    <row r="546" spans="1:9" x14ac:dyDescent="0.25">
      <c r="A546" s="4"/>
      <c r="C546" s="16"/>
      <c r="E546" s="13"/>
      <c r="F546" s="13"/>
      <c r="G546" s="13"/>
      <c r="H546" s="16"/>
      <c r="I546" s="21"/>
    </row>
    <row r="547" spans="1:9" x14ac:dyDescent="0.25">
      <c r="A547" s="4"/>
      <c r="C547" s="16"/>
      <c r="E547" s="13"/>
      <c r="F547" s="13"/>
      <c r="G547" s="13"/>
      <c r="H547" s="16"/>
      <c r="I547" s="21"/>
    </row>
    <row r="548" spans="1:9" x14ac:dyDescent="0.25">
      <c r="A548" s="4"/>
      <c r="C548" s="16"/>
      <c r="E548" s="13"/>
      <c r="F548" s="13"/>
      <c r="G548" s="13"/>
      <c r="H548" s="16"/>
      <c r="I548" s="21"/>
    </row>
    <row r="549" spans="1:9" x14ac:dyDescent="0.25">
      <c r="A549" s="4"/>
      <c r="C549" s="16"/>
      <c r="E549" s="13"/>
      <c r="F549" s="13"/>
      <c r="G549" s="13"/>
      <c r="H549" s="16"/>
      <c r="I549" s="21"/>
    </row>
    <row r="550" spans="1:9" x14ac:dyDescent="0.25">
      <c r="A550" s="4"/>
      <c r="C550" s="16"/>
      <c r="E550" s="13"/>
      <c r="F550" s="13"/>
      <c r="G550" s="13"/>
      <c r="H550" s="16"/>
      <c r="I550" s="21"/>
    </row>
    <row r="551" spans="1:9" x14ac:dyDescent="0.25">
      <c r="A551" s="4"/>
      <c r="C551" s="16"/>
      <c r="E551" s="13"/>
      <c r="F551" s="13"/>
      <c r="G551" s="13"/>
      <c r="H551" s="16"/>
      <c r="I551" s="21"/>
    </row>
    <row r="552" spans="1:9" x14ac:dyDescent="0.25">
      <c r="A552" s="4"/>
      <c r="C552" s="16"/>
      <c r="E552" s="13"/>
      <c r="F552" s="13"/>
      <c r="G552" s="13"/>
      <c r="H552" s="16"/>
      <c r="I552" s="21"/>
    </row>
    <row r="553" spans="1:9" x14ac:dyDescent="0.25">
      <c r="A553" s="4"/>
      <c r="C553" s="16"/>
      <c r="E553" s="13"/>
      <c r="F553" s="13"/>
      <c r="G553" s="13"/>
      <c r="H553" s="16"/>
      <c r="I553" s="21"/>
    </row>
    <row r="554" spans="1:9" x14ac:dyDescent="0.25">
      <c r="A554" s="4"/>
      <c r="C554" s="16"/>
      <c r="E554" s="13"/>
      <c r="F554" s="13"/>
      <c r="G554" s="13"/>
      <c r="H554" s="16"/>
      <c r="I554" s="21"/>
    </row>
    <row r="555" spans="1:9" x14ac:dyDescent="0.25">
      <c r="A555" s="4"/>
      <c r="C555" s="16"/>
      <c r="E555" s="13"/>
      <c r="F555" s="13"/>
      <c r="G555" s="13"/>
      <c r="H555" s="16"/>
      <c r="I555" s="21"/>
    </row>
    <row r="556" spans="1:9" x14ac:dyDescent="0.25">
      <c r="A556" s="4"/>
      <c r="C556" s="16"/>
      <c r="E556" s="13"/>
      <c r="F556" s="13"/>
      <c r="G556" s="13"/>
      <c r="H556" s="16"/>
      <c r="I556" s="21"/>
    </row>
    <row r="557" spans="1:9" x14ac:dyDescent="0.25">
      <c r="A557" s="4"/>
      <c r="C557" s="16"/>
      <c r="E557" s="13"/>
      <c r="F557" s="13"/>
      <c r="G557" s="13"/>
      <c r="H557" s="16"/>
      <c r="I557" s="21"/>
    </row>
    <row r="558" spans="1:9" x14ac:dyDescent="0.25">
      <c r="A558" s="4"/>
      <c r="C558" s="16"/>
      <c r="E558" s="13"/>
      <c r="F558" s="13"/>
      <c r="G558" s="13"/>
      <c r="H558" s="16"/>
      <c r="I558" s="21"/>
    </row>
    <row r="559" spans="1:9" x14ac:dyDescent="0.25">
      <c r="A559" s="4"/>
      <c r="C559" s="16"/>
      <c r="E559" s="13"/>
      <c r="F559" s="13"/>
      <c r="G559" s="13"/>
      <c r="H559" s="16"/>
      <c r="I559" s="21"/>
    </row>
    <row r="560" spans="1:9" x14ac:dyDescent="0.25">
      <c r="A560" s="4"/>
      <c r="C560" s="16"/>
      <c r="E560" s="13"/>
      <c r="F560" s="13"/>
      <c r="G560" s="13"/>
      <c r="H560" s="16"/>
      <c r="I560" s="21"/>
    </row>
    <row r="561" spans="1:9" x14ac:dyDescent="0.25">
      <c r="A561" s="4"/>
      <c r="C561" s="16"/>
      <c r="E561" s="13"/>
      <c r="F561" s="13"/>
      <c r="G561" s="13"/>
      <c r="H561" s="16"/>
      <c r="I561" s="21"/>
    </row>
    <row r="562" spans="1:9" x14ac:dyDescent="0.25">
      <c r="A562" s="4"/>
      <c r="C562" s="16"/>
      <c r="E562" s="13"/>
      <c r="F562" s="13"/>
      <c r="G562" s="13"/>
      <c r="H562" s="16"/>
      <c r="I562" s="21"/>
    </row>
    <row r="563" spans="1:9" x14ac:dyDescent="0.25">
      <c r="A563" s="4"/>
      <c r="C563" s="16"/>
      <c r="E563" s="13"/>
      <c r="F563" s="13"/>
      <c r="G563" s="13"/>
      <c r="H563" s="16"/>
      <c r="I563" s="21"/>
    </row>
    <row r="564" spans="1:9" x14ac:dyDescent="0.25">
      <c r="A564" s="4"/>
      <c r="C564" s="16"/>
      <c r="E564" s="13"/>
      <c r="F564" s="13"/>
      <c r="G564" s="13"/>
      <c r="H564" s="16"/>
      <c r="I564" s="21"/>
    </row>
    <row r="565" spans="1:9" x14ac:dyDescent="0.25">
      <c r="A565" s="4"/>
      <c r="C565" s="16"/>
      <c r="E565" s="13"/>
      <c r="F565" s="13"/>
      <c r="G565" s="13"/>
      <c r="H565" s="16"/>
      <c r="I565" s="21"/>
    </row>
    <row r="566" spans="1:9" x14ac:dyDescent="0.25">
      <c r="A566" s="4"/>
      <c r="C566" s="16"/>
      <c r="E566" s="13"/>
      <c r="F566" s="13"/>
      <c r="G566" s="13"/>
      <c r="H566" s="16"/>
      <c r="I566" s="21"/>
    </row>
    <row r="567" spans="1:9" x14ac:dyDescent="0.25">
      <c r="A567" s="4"/>
      <c r="C567" s="16"/>
      <c r="E567" s="13"/>
      <c r="F567" s="13"/>
      <c r="G567" s="13"/>
      <c r="H567" s="16"/>
      <c r="I567" s="21"/>
    </row>
    <row r="568" spans="1:9" x14ac:dyDescent="0.25">
      <c r="A568" s="4"/>
      <c r="C568" s="16"/>
      <c r="E568" s="13"/>
      <c r="F568" s="13"/>
      <c r="G568" s="13"/>
      <c r="H568" s="16"/>
      <c r="I568" s="21"/>
    </row>
    <row r="569" spans="1:9" x14ac:dyDescent="0.25">
      <c r="A569" s="4"/>
      <c r="C569" s="16"/>
      <c r="E569" s="13"/>
      <c r="F569" s="13"/>
      <c r="G569" s="13"/>
      <c r="H569" s="16"/>
      <c r="I569" s="21"/>
    </row>
    <row r="570" spans="1:9" x14ac:dyDescent="0.25">
      <c r="A570" s="4"/>
      <c r="C570" s="16"/>
      <c r="E570" s="13"/>
      <c r="F570" s="13"/>
      <c r="G570" s="13"/>
      <c r="H570" s="16"/>
      <c r="I570" s="21"/>
    </row>
    <row r="571" spans="1:9" x14ac:dyDescent="0.25">
      <c r="A571" s="4"/>
      <c r="C571" s="16"/>
      <c r="E571" s="13"/>
      <c r="F571" s="13"/>
      <c r="G571" s="13"/>
      <c r="H571" s="16"/>
      <c r="I571" s="21"/>
    </row>
    <row r="572" spans="1:9" x14ac:dyDescent="0.25">
      <c r="A572" s="4"/>
      <c r="C572" s="16"/>
      <c r="E572" s="13"/>
      <c r="F572" s="13"/>
      <c r="G572" s="13"/>
      <c r="H572" s="16"/>
      <c r="I572" s="21"/>
    </row>
    <row r="573" spans="1:9" x14ac:dyDescent="0.25">
      <c r="A573" s="4"/>
      <c r="C573" s="16"/>
      <c r="E573" s="13"/>
      <c r="F573" s="13"/>
      <c r="G573" s="13"/>
      <c r="H573" s="16"/>
      <c r="I573" s="21"/>
    </row>
    <row r="574" spans="1:9" x14ac:dyDescent="0.25">
      <c r="A574" s="4"/>
      <c r="C574" s="16"/>
      <c r="E574" s="13"/>
      <c r="F574" s="13"/>
      <c r="G574" s="13"/>
      <c r="H574" s="16"/>
      <c r="I574" s="21"/>
    </row>
    <row r="575" spans="1:9" x14ac:dyDescent="0.25">
      <c r="A575" s="4"/>
      <c r="C575" s="16"/>
      <c r="E575" s="13"/>
      <c r="F575" s="13"/>
      <c r="G575" s="13"/>
      <c r="H575" s="16"/>
      <c r="I575" s="21"/>
    </row>
    <row r="576" spans="1:9" x14ac:dyDescent="0.25">
      <c r="A576" s="4"/>
      <c r="C576" s="16"/>
      <c r="E576" s="13"/>
      <c r="F576" s="13"/>
      <c r="G576" s="13"/>
      <c r="H576" s="16"/>
      <c r="I576" s="21"/>
    </row>
    <row r="577" spans="1:9" x14ac:dyDescent="0.25">
      <c r="A577" s="4"/>
      <c r="C577" s="16"/>
      <c r="E577" s="13"/>
      <c r="F577" s="13"/>
      <c r="G577" s="13"/>
      <c r="H577" s="16"/>
      <c r="I577" s="21"/>
    </row>
    <row r="578" spans="1:9" x14ac:dyDescent="0.25">
      <c r="A578" s="4"/>
      <c r="C578" s="16"/>
      <c r="E578" s="13"/>
      <c r="F578" s="13"/>
      <c r="G578" s="13"/>
      <c r="H578" s="16"/>
      <c r="I578" s="21"/>
    </row>
    <row r="579" spans="1:9" x14ac:dyDescent="0.25">
      <c r="A579" s="4"/>
      <c r="C579" s="16"/>
      <c r="E579" s="13"/>
      <c r="F579" s="13"/>
      <c r="G579" s="13"/>
      <c r="H579" s="16"/>
      <c r="I579" s="21"/>
    </row>
    <row r="580" spans="1:9" x14ac:dyDescent="0.25">
      <c r="A580" s="4"/>
      <c r="C580" s="16"/>
      <c r="E580" s="13"/>
      <c r="F580" s="13"/>
      <c r="G580" s="13"/>
      <c r="H580" s="16"/>
      <c r="I580" s="21"/>
    </row>
    <row r="581" spans="1:9" x14ac:dyDescent="0.25">
      <c r="A581" s="4"/>
      <c r="C581" s="16"/>
      <c r="E581" s="13"/>
      <c r="F581" s="13"/>
      <c r="G581" s="13"/>
      <c r="H581" s="16"/>
      <c r="I581" s="21"/>
    </row>
    <row r="582" spans="1:9" x14ac:dyDescent="0.25">
      <c r="A582" s="4"/>
      <c r="C582" s="16"/>
      <c r="E582" s="13"/>
      <c r="F582" s="13"/>
      <c r="G582" s="13"/>
      <c r="H582" s="16"/>
      <c r="I582" s="21"/>
    </row>
    <row r="583" spans="1:9" x14ac:dyDescent="0.25">
      <c r="A583" s="4"/>
      <c r="C583" s="16"/>
      <c r="E583" s="13"/>
      <c r="F583" s="13"/>
      <c r="G583" s="13"/>
      <c r="H583" s="16"/>
      <c r="I583" s="21"/>
    </row>
    <row r="584" spans="1:9" x14ac:dyDescent="0.25">
      <c r="A584" s="4"/>
      <c r="C584" s="16"/>
      <c r="E584" s="13"/>
      <c r="F584" s="13"/>
      <c r="G584" s="13"/>
      <c r="H584" s="16"/>
      <c r="I584" s="21"/>
    </row>
    <row r="585" spans="1:9" x14ac:dyDescent="0.25">
      <c r="A585" s="4"/>
      <c r="C585" s="16"/>
      <c r="E585" s="13"/>
      <c r="F585" s="13"/>
      <c r="G585" s="13"/>
      <c r="H585" s="16"/>
      <c r="I585" s="21"/>
    </row>
    <row r="586" spans="1:9" x14ac:dyDescent="0.25">
      <c r="A586" s="4"/>
      <c r="C586" s="16"/>
      <c r="E586" s="13"/>
      <c r="F586" s="13"/>
      <c r="G586" s="13"/>
      <c r="H586" s="16"/>
      <c r="I586" s="21"/>
    </row>
    <row r="587" spans="1:9" x14ac:dyDescent="0.25">
      <c r="A587" s="4"/>
      <c r="C587" s="16"/>
      <c r="E587" s="13"/>
      <c r="F587" s="13"/>
      <c r="G587" s="13"/>
      <c r="H587" s="16"/>
      <c r="I587" s="21"/>
    </row>
    <row r="588" spans="1:9" x14ac:dyDescent="0.25">
      <c r="A588" s="4"/>
      <c r="C588" s="16"/>
      <c r="E588" s="13"/>
      <c r="F588" s="13"/>
      <c r="G588" s="13"/>
      <c r="H588" s="16"/>
      <c r="I588" s="21"/>
    </row>
    <row r="589" spans="1:9" x14ac:dyDescent="0.25">
      <c r="A589" s="4"/>
      <c r="C589" s="16"/>
      <c r="E589" s="13"/>
      <c r="F589" s="13"/>
      <c r="G589" s="13"/>
      <c r="H589" s="16"/>
      <c r="I589" s="21"/>
    </row>
    <row r="590" spans="1:9" x14ac:dyDescent="0.25">
      <c r="A590" s="4"/>
      <c r="C590" s="16"/>
      <c r="E590" s="13"/>
      <c r="F590" s="13"/>
      <c r="G590" s="13"/>
      <c r="H590" s="16"/>
      <c r="I590" s="21"/>
    </row>
    <row r="591" spans="1:9" x14ac:dyDescent="0.25">
      <c r="A591" s="4"/>
      <c r="C591" s="16"/>
      <c r="E591" s="13"/>
      <c r="F591" s="13"/>
      <c r="G591" s="13"/>
      <c r="H591" s="16"/>
      <c r="I591" s="21"/>
    </row>
    <row r="592" spans="1:9" x14ac:dyDescent="0.25">
      <c r="A592" s="4"/>
      <c r="C592" s="16"/>
      <c r="E592" s="13"/>
      <c r="F592" s="13"/>
      <c r="G592" s="13"/>
      <c r="H592" s="16"/>
      <c r="I592" s="21"/>
    </row>
    <row r="593" spans="1:9" x14ac:dyDescent="0.25">
      <c r="A593" s="4"/>
      <c r="C593" s="16"/>
      <c r="E593" s="13"/>
      <c r="F593" s="13"/>
      <c r="G593" s="13"/>
      <c r="H593" s="16"/>
      <c r="I593" s="21"/>
    </row>
    <row r="594" spans="1:9" x14ac:dyDescent="0.25">
      <c r="A594" s="4"/>
      <c r="C594" s="16"/>
      <c r="E594" s="13"/>
      <c r="F594" s="13"/>
      <c r="G594" s="13"/>
      <c r="H594" s="16"/>
      <c r="I594" s="21"/>
    </row>
    <row r="595" spans="1:9" x14ac:dyDescent="0.25">
      <c r="A595" s="4"/>
      <c r="C595" s="16"/>
      <c r="E595" s="13"/>
      <c r="F595" s="13"/>
      <c r="G595" s="13"/>
      <c r="H595" s="16"/>
      <c r="I595" s="21"/>
    </row>
    <row r="596" spans="1:9" x14ac:dyDescent="0.25">
      <c r="A596" s="4"/>
      <c r="C596" s="16"/>
      <c r="E596" s="13"/>
      <c r="F596" s="13"/>
      <c r="G596" s="13"/>
      <c r="H596" s="16"/>
      <c r="I596" s="21"/>
    </row>
    <row r="597" spans="1:9" x14ac:dyDescent="0.25">
      <c r="A597" s="4"/>
      <c r="C597" s="16"/>
      <c r="E597" s="13"/>
      <c r="F597" s="13"/>
      <c r="G597" s="13"/>
      <c r="H597" s="16"/>
      <c r="I597" s="21"/>
    </row>
    <row r="598" spans="1:9" x14ac:dyDescent="0.25">
      <c r="A598" s="4"/>
      <c r="C598" s="16"/>
      <c r="E598" s="13"/>
      <c r="F598" s="13"/>
      <c r="G598" s="13"/>
      <c r="H598" s="16"/>
      <c r="I598" s="21"/>
    </row>
    <row r="599" spans="1:9" x14ac:dyDescent="0.25">
      <c r="A599" s="4"/>
      <c r="C599" s="16"/>
      <c r="E599" s="13"/>
      <c r="F599" s="13"/>
      <c r="G599" s="13"/>
      <c r="H599" s="16"/>
      <c r="I599" s="21"/>
    </row>
    <row r="600" spans="1:9" x14ac:dyDescent="0.25">
      <c r="A600" s="4"/>
      <c r="C600" s="16"/>
      <c r="E600" s="13"/>
      <c r="F600" s="13"/>
      <c r="G600" s="13"/>
      <c r="H600" s="16"/>
      <c r="I600" s="21"/>
    </row>
    <row r="601" spans="1:9" x14ac:dyDescent="0.25">
      <c r="A601" s="4"/>
      <c r="C601" s="16"/>
      <c r="E601" s="13"/>
      <c r="F601" s="13"/>
      <c r="G601" s="13"/>
      <c r="H601" s="16"/>
      <c r="I601" s="21"/>
    </row>
    <row r="602" spans="1:9" x14ac:dyDescent="0.25">
      <c r="A602" s="4"/>
      <c r="C602" s="16"/>
      <c r="E602" s="13"/>
      <c r="F602" s="13"/>
      <c r="G602" s="13"/>
      <c r="H602" s="16"/>
      <c r="I602" s="21"/>
    </row>
    <row r="603" spans="1:9" x14ac:dyDescent="0.25">
      <c r="A603" s="4"/>
      <c r="C603" s="16"/>
      <c r="E603" s="13"/>
      <c r="F603" s="13"/>
      <c r="G603" s="13"/>
      <c r="H603" s="16"/>
      <c r="I603" s="21"/>
    </row>
    <row r="604" spans="1:9" x14ac:dyDescent="0.25">
      <c r="A604" s="4"/>
      <c r="C604" s="16"/>
      <c r="E604" s="13"/>
      <c r="F604" s="13"/>
      <c r="G604" s="13"/>
      <c r="H604" s="16"/>
      <c r="I604" s="21"/>
    </row>
    <row r="605" spans="1:9" x14ac:dyDescent="0.25">
      <c r="A605" s="4"/>
      <c r="C605" s="16"/>
      <c r="E605" s="13"/>
      <c r="F605" s="13"/>
      <c r="G605" s="13"/>
      <c r="H605" s="16"/>
      <c r="I605" s="21"/>
    </row>
    <row r="606" spans="1:9" x14ac:dyDescent="0.25">
      <c r="A606" s="4"/>
      <c r="C606" s="16"/>
      <c r="E606" s="13"/>
      <c r="F606" s="13"/>
      <c r="G606" s="13"/>
      <c r="H606" s="16"/>
      <c r="I606" s="21"/>
    </row>
    <row r="607" spans="1:9" x14ac:dyDescent="0.25">
      <c r="A607" s="4"/>
      <c r="C607" s="16"/>
      <c r="E607" s="13"/>
      <c r="F607" s="13"/>
      <c r="G607" s="13"/>
      <c r="H607" s="16"/>
      <c r="I607" s="21"/>
    </row>
    <row r="608" spans="1:9" x14ac:dyDescent="0.25">
      <c r="A608" s="4"/>
      <c r="C608" s="16"/>
      <c r="E608" s="13"/>
      <c r="F608" s="13"/>
      <c r="G608" s="13"/>
      <c r="H608" s="16"/>
      <c r="I608" s="21"/>
    </row>
    <row r="609" spans="1:9" x14ac:dyDescent="0.25">
      <c r="A609" s="4"/>
      <c r="C609" s="16"/>
      <c r="E609" s="13"/>
      <c r="F609" s="13"/>
      <c r="G609" s="13"/>
      <c r="H609" s="16"/>
      <c r="I609" s="21"/>
    </row>
    <row r="610" spans="1:9" x14ac:dyDescent="0.25">
      <c r="A610" s="4"/>
      <c r="C610" s="16"/>
      <c r="E610" s="13"/>
      <c r="F610" s="13"/>
      <c r="G610" s="13"/>
      <c r="H610" s="16"/>
      <c r="I610" s="21"/>
    </row>
    <row r="611" spans="1:9" x14ac:dyDescent="0.25">
      <c r="A611" s="4"/>
      <c r="C611" s="16"/>
      <c r="E611" s="13"/>
      <c r="F611" s="13"/>
      <c r="G611" s="13"/>
      <c r="H611" s="16"/>
      <c r="I611" s="21"/>
    </row>
    <row r="612" spans="1:9" x14ac:dyDescent="0.25">
      <c r="A612" s="4"/>
      <c r="C612" s="16"/>
      <c r="E612" s="13"/>
      <c r="F612" s="13"/>
      <c r="G612" s="13"/>
      <c r="H612" s="16"/>
      <c r="I612" s="21"/>
    </row>
    <row r="613" spans="1:9" x14ac:dyDescent="0.25">
      <c r="A613" s="4"/>
      <c r="C613" s="16"/>
      <c r="E613" s="13"/>
      <c r="F613" s="13"/>
      <c r="G613" s="13"/>
      <c r="H613" s="16"/>
      <c r="I613" s="21"/>
    </row>
    <row r="614" spans="1:9" x14ac:dyDescent="0.25">
      <c r="A614" s="4"/>
      <c r="C614" s="16"/>
      <c r="E614" s="13"/>
      <c r="F614" s="13"/>
      <c r="G614" s="13"/>
      <c r="H614" s="16"/>
      <c r="I614" s="21"/>
    </row>
    <row r="615" spans="1:9" x14ac:dyDescent="0.25">
      <c r="A615" s="4"/>
      <c r="C615" s="16"/>
      <c r="E615" s="13"/>
      <c r="F615" s="13"/>
      <c r="G615" s="13"/>
      <c r="H615" s="16"/>
      <c r="I615" s="21"/>
    </row>
    <row r="616" spans="1:9" x14ac:dyDescent="0.25">
      <c r="A616" s="4"/>
      <c r="C616" s="16"/>
      <c r="E616" s="13"/>
      <c r="F616" s="13"/>
      <c r="G616" s="13"/>
      <c r="H616" s="16"/>
      <c r="I616" s="21"/>
    </row>
    <row r="617" spans="1:9" x14ac:dyDescent="0.25">
      <c r="A617" s="4"/>
      <c r="C617" s="16"/>
      <c r="E617" s="13"/>
      <c r="F617" s="13"/>
      <c r="G617" s="13"/>
      <c r="H617" s="16"/>
      <c r="I617" s="21"/>
    </row>
    <row r="618" spans="1:9" x14ac:dyDescent="0.25">
      <c r="A618" s="4"/>
      <c r="C618" s="16"/>
      <c r="E618" s="13"/>
      <c r="F618" s="13"/>
      <c r="G618" s="13"/>
      <c r="H618" s="16"/>
      <c r="I618" s="21"/>
    </row>
    <row r="619" spans="1:9" x14ac:dyDescent="0.25">
      <c r="A619" s="4"/>
      <c r="C619" s="16"/>
      <c r="E619" s="13"/>
      <c r="F619" s="13"/>
      <c r="G619" s="13"/>
      <c r="H619" s="16"/>
      <c r="I619" s="21"/>
    </row>
    <row r="620" spans="1:9" x14ac:dyDescent="0.25">
      <c r="A620" s="4"/>
      <c r="C620" s="16"/>
      <c r="E620" s="13"/>
      <c r="F620" s="13"/>
      <c r="G620" s="13"/>
      <c r="H620" s="16"/>
      <c r="I620" s="21"/>
    </row>
    <row r="621" spans="1:9" x14ac:dyDescent="0.25">
      <c r="A621" s="4"/>
      <c r="C621" s="16"/>
      <c r="E621" s="13"/>
      <c r="F621" s="13"/>
      <c r="G621" s="13"/>
      <c r="H621" s="16"/>
      <c r="I621" s="21"/>
    </row>
    <row r="622" spans="1:9" x14ac:dyDescent="0.25">
      <c r="A622" s="4"/>
      <c r="C622" s="16"/>
      <c r="E622" s="13"/>
      <c r="F622" s="13"/>
      <c r="G622" s="13"/>
      <c r="H622" s="16"/>
      <c r="I622" s="21"/>
    </row>
    <row r="623" spans="1:9" x14ac:dyDescent="0.25">
      <c r="A623" s="4"/>
      <c r="C623" s="16"/>
      <c r="E623" s="13"/>
      <c r="F623" s="13"/>
      <c r="G623" s="13"/>
      <c r="H623" s="16"/>
      <c r="I623" s="21"/>
    </row>
    <row r="624" spans="1:9" x14ac:dyDescent="0.25">
      <c r="A624" s="4"/>
      <c r="C624" s="16"/>
      <c r="E624" s="13"/>
      <c r="F624" s="13"/>
      <c r="G624" s="13"/>
      <c r="H624" s="16"/>
      <c r="I624" s="21"/>
    </row>
    <row r="625" spans="1:9" x14ac:dyDescent="0.25">
      <c r="A625" s="4"/>
      <c r="C625" s="16"/>
      <c r="E625" s="13"/>
      <c r="F625" s="13"/>
      <c r="G625" s="13"/>
      <c r="H625" s="16"/>
      <c r="I625" s="21"/>
    </row>
    <row r="626" spans="1:9" x14ac:dyDescent="0.25">
      <c r="A626" s="4"/>
      <c r="C626" s="16"/>
      <c r="E626" s="13"/>
      <c r="F626" s="13"/>
      <c r="G626" s="13"/>
      <c r="H626" s="16"/>
      <c r="I626" s="21"/>
    </row>
    <row r="627" spans="1:9" x14ac:dyDescent="0.25">
      <c r="A627" s="4"/>
      <c r="C627" s="16"/>
      <c r="E627" s="13"/>
      <c r="F627" s="13"/>
      <c r="G627" s="13"/>
      <c r="H627" s="16"/>
      <c r="I627" s="21"/>
    </row>
    <row r="628" spans="1:9" x14ac:dyDescent="0.25">
      <c r="A628" s="4"/>
      <c r="C628" s="16"/>
      <c r="E628" s="13"/>
      <c r="F628" s="13"/>
      <c r="G628" s="13"/>
      <c r="H628" s="16"/>
      <c r="I628" s="21"/>
    </row>
    <row r="629" spans="1:9" x14ac:dyDescent="0.25">
      <c r="A629" s="4"/>
      <c r="C629" s="16"/>
      <c r="E629" s="13"/>
      <c r="F629" s="13"/>
      <c r="G629" s="13"/>
      <c r="H629" s="16"/>
      <c r="I629" s="21"/>
    </row>
    <row r="630" spans="1:9" x14ac:dyDescent="0.25">
      <c r="A630" s="4"/>
      <c r="C630" s="16"/>
      <c r="E630" s="13"/>
      <c r="F630" s="13"/>
      <c r="G630" s="13"/>
      <c r="H630" s="16"/>
      <c r="I630" s="21"/>
    </row>
    <row r="631" spans="1:9" x14ac:dyDescent="0.25">
      <c r="A631" s="4"/>
      <c r="C631" s="16"/>
      <c r="E631" s="13"/>
      <c r="F631" s="13"/>
      <c r="G631" s="13"/>
      <c r="H631" s="16"/>
      <c r="I631" s="21"/>
    </row>
    <row r="632" spans="1:9" x14ac:dyDescent="0.25">
      <c r="A632" s="4"/>
      <c r="C632" s="16"/>
      <c r="E632" s="13"/>
      <c r="F632" s="13"/>
      <c r="G632" s="13"/>
      <c r="H632" s="16"/>
      <c r="I632" s="21"/>
    </row>
    <row r="633" spans="1:9" x14ac:dyDescent="0.25">
      <c r="A633" s="4"/>
      <c r="C633" s="16"/>
      <c r="E633" s="13"/>
      <c r="F633" s="13"/>
      <c r="G633" s="13"/>
      <c r="H633" s="16"/>
      <c r="I633" s="21"/>
    </row>
    <row r="634" spans="1:9" x14ac:dyDescent="0.25">
      <c r="A634" s="4"/>
      <c r="C634" s="16"/>
      <c r="E634" s="13"/>
      <c r="F634" s="13"/>
      <c r="G634" s="13"/>
      <c r="H634" s="16"/>
      <c r="I634" s="21"/>
    </row>
    <row r="635" spans="1:9" x14ac:dyDescent="0.25">
      <c r="A635" s="4"/>
      <c r="C635" s="16"/>
      <c r="E635" s="13"/>
      <c r="F635" s="13"/>
      <c r="G635" s="13"/>
      <c r="H635" s="16"/>
      <c r="I635" s="21"/>
    </row>
    <row r="636" spans="1:9" x14ac:dyDescent="0.25">
      <c r="A636" s="4"/>
      <c r="C636" s="16"/>
      <c r="E636" s="13"/>
      <c r="F636" s="13"/>
      <c r="G636" s="13"/>
      <c r="H636" s="16"/>
      <c r="I636" s="21"/>
    </row>
    <row r="637" spans="1:9" x14ac:dyDescent="0.25">
      <c r="A637" s="4"/>
      <c r="C637" s="16"/>
      <c r="E637" s="13"/>
      <c r="F637" s="13"/>
      <c r="G637" s="13"/>
      <c r="H637" s="16"/>
      <c r="I637" s="21"/>
    </row>
    <row r="638" spans="1:9" x14ac:dyDescent="0.25">
      <c r="A638" s="4"/>
      <c r="C638" s="16"/>
      <c r="E638" s="13"/>
      <c r="F638" s="13"/>
      <c r="G638" s="13"/>
      <c r="H638" s="16"/>
      <c r="I638" s="21"/>
    </row>
    <row r="639" spans="1:9" x14ac:dyDescent="0.25">
      <c r="A639" s="4"/>
      <c r="C639" s="16"/>
      <c r="E639" s="13"/>
      <c r="F639" s="13"/>
      <c r="G639" s="13"/>
      <c r="H639" s="16"/>
      <c r="I639" s="21"/>
    </row>
    <row r="640" spans="1:9" x14ac:dyDescent="0.25">
      <c r="A640" s="4"/>
      <c r="C640" s="16"/>
      <c r="E640" s="13"/>
      <c r="F640" s="13"/>
      <c r="G640" s="13"/>
      <c r="H640" s="16"/>
      <c r="I640" s="21"/>
    </row>
    <row r="641" spans="1:9" x14ac:dyDescent="0.25">
      <c r="A641" s="4"/>
      <c r="C641" s="16"/>
      <c r="E641" s="13"/>
      <c r="F641" s="13"/>
      <c r="G641" s="13"/>
      <c r="H641" s="16"/>
      <c r="I641" s="21"/>
    </row>
    <row r="642" spans="1:9" x14ac:dyDescent="0.25">
      <c r="A642" s="4"/>
      <c r="C642" s="16"/>
      <c r="E642" s="13"/>
      <c r="F642" s="13"/>
      <c r="G642" s="13"/>
      <c r="H642" s="16"/>
      <c r="I642" s="21"/>
    </row>
    <row r="643" spans="1:9" x14ac:dyDescent="0.25">
      <c r="A643" s="4"/>
      <c r="C643" s="16"/>
      <c r="E643" s="13"/>
      <c r="F643" s="13"/>
      <c r="G643" s="13"/>
      <c r="H643" s="16"/>
      <c r="I643" s="21"/>
    </row>
    <row r="644" spans="1:9" x14ac:dyDescent="0.25">
      <c r="A644" s="4"/>
      <c r="C644" s="16"/>
      <c r="E644" s="13"/>
      <c r="F644" s="13"/>
      <c r="G644" s="13"/>
      <c r="H644" s="16"/>
      <c r="I644" s="21"/>
    </row>
    <row r="645" spans="1:9" x14ac:dyDescent="0.25">
      <c r="A645" s="4"/>
      <c r="C645" s="16"/>
      <c r="E645" s="13"/>
      <c r="F645" s="13"/>
      <c r="G645" s="13"/>
      <c r="H645" s="16"/>
      <c r="I645" s="21"/>
    </row>
    <row r="646" spans="1:9" x14ac:dyDescent="0.25">
      <c r="A646" s="4"/>
      <c r="C646" s="16"/>
      <c r="E646" s="13"/>
      <c r="F646" s="13"/>
      <c r="G646" s="13"/>
      <c r="H646" s="16"/>
      <c r="I646" s="21"/>
    </row>
    <row r="647" spans="1:9" x14ac:dyDescent="0.25">
      <c r="A647" s="4"/>
      <c r="C647" s="16"/>
      <c r="E647" s="13"/>
      <c r="F647" s="13"/>
      <c r="G647" s="13"/>
      <c r="H647" s="16"/>
      <c r="I647" s="21"/>
    </row>
    <row r="648" spans="1:9" x14ac:dyDescent="0.25">
      <c r="A648" s="4"/>
      <c r="C648" s="16"/>
      <c r="E648" s="13"/>
      <c r="F648" s="13"/>
      <c r="G648" s="13"/>
      <c r="H648" s="16"/>
      <c r="I648" s="21"/>
    </row>
    <row r="649" spans="1:9" x14ac:dyDescent="0.25">
      <c r="A649" s="4"/>
      <c r="C649" s="16"/>
      <c r="E649" s="13"/>
      <c r="F649" s="13"/>
      <c r="G649" s="13"/>
      <c r="H649" s="16"/>
      <c r="I649" s="21"/>
    </row>
    <row r="650" spans="1:9" x14ac:dyDescent="0.25">
      <c r="A650" s="4"/>
      <c r="C650" s="16"/>
      <c r="E650" s="13"/>
      <c r="F650" s="13"/>
      <c r="G650" s="13"/>
      <c r="H650" s="16"/>
      <c r="I650" s="21"/>
    </row>
    <row r="651" spans="1:9" x14ac:dyDescent="0.25">
      <c r="A651" s="4"/>
      <c r="C651" s="16"/>
      <c r="E651" s="13"/>
      <c r="F651" s="13"/>
      <c r="G651" s="13"/>
      <c r="H651" s="16"/>
      <c r="I651" s="21"/>
    </row>
    <row r="652" spans="1:9" x14ac:dyDescent="0.25">
      <c r="A652" s="4"/>
      <c r="C652" s="16"/>
      <c r="E652" s="13"/>
      <c r="F652" s="13"/>
      <c r="G652" s="13"/>
      <c r="H652" s="16"/>
      <c r="I652" s="21"/>
    </row>
    <row r="653" spans="1:9" x14ac:dyDescent="0.25">
      <c r="A653" s="4"/>
      <c r="C653" s="16"/>
      <c r="E653" s="13"/>
      <c r="F653" s="13"/>
      <c r="G653" s="13"/>
      <c r="H653" s="16"/>
      <c r="I653" s="21"/>
    </row>
    <row r="654" spans="1:9" x14ac:dyDescent="0.25">
      <c r="A654" s="4"/>
      <c r="C654" s="16"/>
      <c r="E654" s="13"/>
      <c r="F654" s="13"/>
      <c r="G654" s="13"/>
      <c r="H654" s="16"/>
      <c r="I654" s="21"/>
    </row>
    <row r="655" spans="1:9" x14ac:dyDescent="0.25">
      <c r="A655" s="4"/>
      <c r="C655" s="16"/>
      <c r="E655" s="13"/>
      <c r="F655" s="13"/>
      <c r="G655" s="13"/>
      <c r="H655" s="16"/>
      <c r="I655" s="21"/>
    </row>
    <row r="656" spans="1:9" x14ac:dyDescent="0.25">
      <c r="A656" s="4"/>
      <c r="C656" s="16"/>
      <c r="E656" s="13"/>
      <c r="F656" s="13"/>
      <c r="G656" s="13"/>
      <c r="H656" s="16"/>
      <c r="I656" s="21"/>
    </row>
    <row r="657" spans="1:9" x14ac:dyDescent="0.25">
      <c r="A657" s="4"/>
      <c r="C657" s="16"/>
      <c r="E657" s="13"/>
      <c r="F657" s="13"/>
      <c r="G657" s="13"/>
      <c r="H657" s="16"/>
      <c r="I657" s="21"/>
    </row>
    <row r="658" spans="1:9" x14ac:dyDescent="0.25">
      <c r="A658" s="4"/>
      <c r="C658" s="16"/>
      <c r="E658" s="13"/>
      <c r="F658" s="13"/>
      <c r="G658" s="13"/>
      <c r="H658" s="16"/>
      <c r="I658" s="21"/>
    </row>
    <row r="659" spans="1:9" x14ac:dyDescent="0.25">
      <c r="A659" s="4"/>
      <c r="C659" s="16"/>
      <c r="E659" s="13"/>
      <c r="F659" s="13"/>
      <c r="G659" s="13"/>
      <c r="H659" s="16"/>
      <c r="I659" s="21"/>
    </row>
    <row r="660" spans="1:9" x14ac:dyDescent="0.25">
      <c r="A660" s="4"/>
      <c r="C660" s="16"/>
      <c r="E660" s="13"/>
      <c r="F660" s="13"/>
      <c r="G660" s="13"/>
      <c r="H660" s="16"/>
      <c r="I660" s="21"/>
    </row>
    <row r="661" spans="1:9" x14ac:dyDescent="0.25">
      <c r="A661" s="4"/>
      <c r="C661" s="16"/>
      <c r="E661" s="13"/>
      <c r="F661" s="13"/>
      <c r="G661" s="13"/>
      <c r="H661" s="16"/>
      <c r="I661" s="21"/>
    </row>
    <row r="662" spans="1:9" x14ac:dyDescent="0.25">
      <c r="A662" s="4"/>
      <c r="C662" s="16"/>
      <c r="E662" s="13"/>
      <c r="F662" s="13"/>
      <c r="G662" s="13"/>
      <c r="H662" s="16"/>
      <c r="I662" s="21"/>
    </row>
    <row r="663" spans="1:9" x14ac:dyDescent="0.25">
      <c r="A663" s="4"/>
      <c r="C663" s="16"/>
      <c r="E663" s="13"/>
      <c r="F663" s="13"/>
      <c r="G663" s="13"/>
      <c r="H663" s="16"/>
      <c r="I663" s="21"/>
    </row>
    <row r="664" spans="1:9" x14ac:dyDescent="0.25">
      <c r="A664" s="4"/>
      <c r="C664" s="16"/>
      <c r="E664" s="13"/>
      <c r="F664" s="13"/>
      <c r="G664" s="13"/>
      <c r="H664" s="16"/>
      <c r="I664" s="21"/>
    </row>
    <row r="665" spans="1:9" x14ac:dyDescent="0.25">
      <c r="A665" s="4"/>
      <c r="C665" s="16"/>
      <c r="E665" s="13"/>
      <c r="F665" s="13"/>
      <c r="G665" s="13"/>
      <c r="H665" s="16"/>
      <c r="I665" s="21"/>
    </row>
    <row r="666" spans="1:9" x14ac:dyDescent="0.25">
      <c r="A666" s="4"/>
      <c r="C666" s="16"/>
      <c r="E666" s="13"/>
      <c r="F666" s="13"/>
      <c r="G666" s="13"/>
      <c r="H666" s="16"/>
      <c r="I666" s="21"/>
    </row>
    <row r="667" spans="1:9" x14ac:dyDescent="0.25">
      <c r="A667" s="4"/>
      <c r="C667" s="16"/>
      <c r="E667" s="13"/>
      <c r="F667" s="13"/>
      <c r="G667" s="13"/>
      <c r="H667" s="16"/>
      <c r="I667" s="21"/>
    </row>
    <row r="668" spans="1:9" x14ac:dyDescent="0.25">
      <c r="A668" s="4"/>
      <c r="C668" s="16"/>
      <c r="E668" s="13"/>
      <c r="F668" s="13"/>
      <c r="G668" s="13"/>
      <c r="H668" s="16"/>
      <c r="I668" s="21"/>
    </row>
    <row r="669" spans="1:9" x14ac:dyDescent="0.25">
      <c r="A669" s="4"/>
      <c r="C669" s="16"/>
      <c r="E669" s="13"/>
      <c r="F669" s="13"/>
      <c r="G669" s="13"/>
      <c r="H669" s="16"/>
      <c r="I669" s="21"/>
    </row>
    <row r="670" spans="1:9" x14ac:dyDescent="0.25">
      <c r="A670" s="4"/>
      <c r="C670" s="16"/>
      <c r="E670" s="13"/>
      <c r="F670" s="13"/>
      <c r="G670" s="13"/>
      <c r="H670" s="16"/>
      <c r="I670" s="21"/>
    </row>
    <row r="671" spans="1:9" x14ac:dyDescent="0.25">
      <c r="A671" s="4"/>
      <c r="C671" s="16"/>
      <c r="E671" s="13"/>
      <c r="F671" s="13"/>
      <c r="G671" s="13"/>
      <c r="H671" s="16"/>
      <c r="I671" s="21"/>
    </row>
    <row r="672" spans="1:9" x14ac:dyDescent="0.25">
      <c r="A672" s="4"/>
      <c r="C672" s="16"/>
      <c r="E672" s="13"/>
      <c r="F672" s="13"/>
      <c r="G672" s="13"/>
      <c r="H672" s="16"/>
      <c r="I672" s="21"/>
    </row>
    <row r="673" spans="1:9" x14ac:dyDescent="0.25">
      <c r="A673" s="4"/>
      <c r="C673" s="16"/>
      <c r="E673" s="13"/>
      <c r="F673" s="13"/>
      <c r="G673" s="13"/>
      <c r="H673" s="16"/>
      <c r="I673" s="21"/>
    </row>
    <row r="674" spans="1:9" x14ac:dyDescent="0.25">
      <c r="A674" s="4"/>
      <c r="C674" s="16"/>
      <c r="E674" s="13"/>
      <c r="F674" s="13"/>
      <c r="G674" s="13"/>
      <c r="H674" s="16"/>
      <c r="I674" s="21"/>
    </row>
    <row r="675" spans="1:9" x14ac:dyDescent="0.25">
      <c r="A675" s="4"/>
      <c r="C675" s="16"/>
      <c r="E675" s="13"/>
      <c r="F675" s="13"/>
      <c r="G675" s="13"/>
      <c r="H675" s="16"/>
      <c r="I675" s="21"/>
    </row>
    <row r="676" spans="1:9" x14ac:dyDescent="0.25">
      <c r="A676" s="4"/>
      <c r="C676" s="16"/>
      <c r="E676" s="13"/>
      <c r="F676" s="13"/>
      <c r="G676" s="13"/>
      <c r="H676" s="16"/>
      <c r="I676" s="21"/>
    </row>
    <row r="677" spans="1:9" x14ac:dyDescent="0.25">
      <c r="A677" s="4"/>
      <c r="C677" s="16"/>
      <c r="E677" s="13"/>
      <c r="F677" s="13"/>
      <c r="G677" s="13"/>
      <c r="H677" s="16"/>
      <c r="I677" s="21"/>
    </row>
    <row r="678" spans="1:9" x14ac:dyDescent="0.25">
      <c r="A678" s="4"/>
      <c r="C678" s="16"/>
      <c r="E678" s="13"/>
      <c r="F678" s="13"/>
      <c r="G678" s="13"/>
      <c r="H678" s="16"/>
      <c r="I678" s="21"/>
    </row>
    <row r="679" spans="1:9" x14ac:dyDescent="0.25">
      <c r="A679" s="4"/>
      <c r="C679" s="16"/>
      <c r="E679" s="13"/>
      <c r="F679" s="13"/>
      <c r="G679" s="13"/>
      <c r="H679" s="16"/>
      <c r="I679" s="21"/>
    </row>
    <row r="680" spans="1:9" x14ac:dyDescent="0.25">
      <c r="A680" s="4"/>
      <c r="C680" s="16"/>
      <c r="E680" s="13"/>
      <c r="F680" s="13"/>
      <c r="G680" s="13"/>
      <c r="H680" s="16"/>
      <c r="I680" s="21"/>
    </row>
    <row r="681" spans="1:9" x14ac:dyDescent="0.25">
      <c r="A681" s="4"/>
      <c r="C681" s="16"/>
      <c r="E681" s="13"/>
      <c r="F681" s="13"/>
      <c r="G681" s="13"/>
      <c r="H681" s="16"/>
      <c r="I681" s="21"/>
    </row>
    <row r="682" spans="1:9" x14ac:dyDescent="0.25">
      <c r="A682" s="4"/>
      <c r="C682" s="16"/>
      <c r="E682" s="13"/>
      <c r="F682" s="13"/>
      <c r="G682" s="13"/>
      <c r="H682" s="16"/>
      <c r="I682" s="21"/>
    </row>
    <row r="683" spans="1:9" x14ac:dyDescent="0.25">
      <c r="A683" s="4"/>
      <c r="C683" s="16"/>
      <c r="E683" s="13"/>
      <c r="F683" s="13"/>
      <c r="G683" s="13"/>
      <c r="H683" s="16"/>
      <c r="I683" s="21"/>
    </row>
    <row r="684" spans="1:9" x14ac:dyDescent="0.25">
      <c r="A684" s="4"/>
      <c r="C684" s="16"/>
      <c r="E684" s="13"/>
      <c r="F684" s="13"/>
      <c r="G684" s="13"/>
      <c r="H684" s="16"/>
      <c r="I684" s="21"/>
    </row>
    <row r="685" spans="1:9" x14ac:dyDescent="0.25">
      <c r="A685" s="4"/>
      <c r="C685" s="16"/>
      <c r="E685" s="13"/>
      <c r="F685" s="13"/>
      <c r="G685" s="13"/>
      <c r="H685" s="16"/>
      <c r="I685" s="21"/>
    </row>
    <row r="686" spans="1:9" x14ac:dyDescent="0.25">
      <c r="A686" s="4"/>
      <c r="C686" s="16"/>
      <c r="E686" s="13"/>
      <c r="F686" s="13"/>
      <c r="G686" s="13"/>
      <c r="H686" s="16"/>
      <c r="I686" s="21"/>
    </row>
    <row r="687" spans="1:9" x14ac:dyDescent="0.25">
      <c r="A687" s="4"/>
      <c r="C687" s="16"/>
      <c r="E687" s="13"/>
      <c r="F687" s="13"/>
      <c r="G687" s="13"/>
      <c r="H687" s="16"/>
      <c r="I687" s="21"/>
    </row>
    <row r="688" spans="1:9" x14ac:dyDescent="0.25">
      <c r="A688" s="4"/>
      <c r="C688" s="16"/>
      <c r="E688" s="13"/>
      <c r="F688" s="13"/>
      <c r="G688" s="13"/>
      <c r="H688" s="16"/>
      <c r="I688" s="21"/>
    </row>
    <row r="689" spans="1:9" x14ac:dyDescent="0.25">
      <c r="A689" s="4"/>
      <c r="C689" s="16"/>
      <c r="E689" s="13"/>
      <c r="F689" s="13"/>
      <c r="G689" s="13"/>
      <c r="H689" s="16"/>
      <c r="I689" s="21"/>
    </row>
    <row r="690" spans="1:9" x14ac:dyDescent="0.25">
      <c r="A690" s="4"/>
      <c r="C690" s="16"/>
      <c r="E690" s="13"/>
      <c r="F690" s="13"/>
      <c r="G690" s="13"/>
      <c r="H690" s="16"/>
      <c r="I690" s="21"/>
    </row>
    <row r="691" spans="1:9" x14ac:dyDescent="0.25">
      <c r="A691" s="4"/>
      <c r="C691" s="16"/>
      <c r="E691" s="13"/>
      <c r="F691" s="13"/>
      <c r="G691" s="13"/>
      <c r="H691" s="16"/>
      <c r="I691" s="21"/>
    </row>
    <row r="692" spans="1:9" x14ac:dyDescent="0.25">
      <c r="A692" s="4"/>
      <c r="C692" s="16"/>
      <c r="E692" s="13"/>
      <c r="F692" s="13"/>
      <c r="G692" s="13"/>
      <c r="H692" s="16"/>
      <c r="I692" s="21"/>
    </row>
    <row r="693" spans="1:9" x14ac:dyDescent="0.25">
      <c r="A693" s="4"/>
      <c r="C693" s="16"/>
      <c r="E693" s="13"/>
      <c r="F693" s="13"/>
      <c r="G693" s="13"/>
      <c r="H693" s="16"/>
      <c r="I693" s="21"/>
    </row>
    <row r="694" spans="1:9" x14ac:dyDescent="0.25">
      <c r="A694" s="4"/>
      <c r="C694" s="16"/>
      <c r="E694" s="13"/>
      <c r="F694" s="13"/>
      <c r="G694" s="13"/>
      <c r="H694" s="16"/>
      <c r="I694" s="21"/>
    </row>
    <row r="695" spans="1:9" x14ac:dyDescent="0.25">
      <c r="A695" s="4"/>
      <c r="C695" s="16"/>
      <c r="E695" s="13"/>
      <c r="F695" s="13"/>
      <c r="G695" s="13"/>
      <c r="H695" s="16"/>
      <c r="I695" s="21"/>
    </row>
    <row r="696" spans="1:9" x14ac:dyDescent="0.25">
      <c r="A696" s="4"/>
      <c r="C696" s="16"/>
      <c r="E696" s="13"/>
      <c r="F696" s="13"/>
      <c r="G696" s="13"/>
      <c r="H696" s="16"/>
      <c r="I696" s="21"/>
    </row>
    <row r="697" spans="1:9" x14ac:dyDescent="0.25">
      <c r="A697" s="4"/>
      <c r="C697" s="16"/>
      <c r="E697" s="13"/>
      <c r="F697" s="13"/>
      <c r="G697" s="13"/>
      <c r="H697" s="16"/>
      <c r="I697" s="21"/>
    </row>
    <row r="698" spans="1:9" x14ac:dyDescent="0.25">
      <c r="A698" s="4"/>
      <c r="C698" s="16"/>
      <c r="E698" s="13"/>
      <c r="F698" s="13"/>
      <c r="G698" s="13"/>
      <c r="H698" s="16"/>
      <c r="I698" s="21"/>
    </row>
    <row r="699" spans="1:9" x14ac:dyDescent="0.25">
      <c r="A699" s="4"/>
      <c r="C699" s="16"/>
      <c r="E699" s="13"/>
      <c r="F699" s="13"/>
      <c r="G699" s="13"/>
      <c r="H699" s="16"/>
      <c r="I699" s="21"/>
    </row>
    <row r="700" spans="1:9" x14ac:dyDescent="0.25">
      <c r="A700" s="4"/>
      <c r="C700" s="16"/>
      <c r="E700" s="13"/>
      <c r="F700" s="13"/>
      <c r="G700" s="13"/>
      <c r="H700" s="16"/>
      <c r="I700" s="21"/>
    </row>
    <row r="701" spans="1:9" x14ac:dyDescent="0.25">
      <c r="A701" s="4"/>
      <c r="C701" s="16"/>
      <c r="E701" s="13"/>
      <c r="F701" s="13"/>
      <c r="G701" s="13"/>
      <c r="H701" s="16"/>
      <c r="I701" s="21"/>
    </row>
    <row r="702" spans="1:9" x14ac:dyDescent="0.25">
      <c r="A702" s="4"/>
      <c r="C702" s="16"/>
      <c r="E702" s="13"/>
      <c r="F702" s="13"/>
      <c r="G702" s="13"/>
      <c r="H702" s="16"/>
      <c r="I702" s="21"/>
    </row>
    <row r="703" spans="1:9" x14ac:dyDescent="0.25">
      <c r="A703" s="4"/>
      <c r="C703" s="16"/>
      <c r="E703" s="13"/>
      <c r="F703" s="13"/>
      <c r="G703" s="13"/>
      <c r="H703" s="16"/>
      <c r="I703" s="21"/>
    </row>
    <row r="704" spans="1:9" x14ac:dyDescent="0.25">
      <c r="A704" s="4"/>
      <c r="C704" s="16"/>
      <c r="E704" s="13"/>
      <c r="F704" s="13"/>
      <c r="G704" s="13"/>
      <c r="H704" s="16"/>
      <c r="I704" s="21"/>
    </row>
    <row r="705" spans="1:9" x14ac:dyDescent="0.25">
      <c r="A705" s="4"/>
      <c r="C705" s="16"/>
      <c r="E705" s="13"/>
      <c r="F705" s="13"/>
      <c r="G705" s="13"/>
      <c r="H705" s="16"/>
      <c r="I705" s="21"/>
    </row>
    <row r="706" spans="1:9" x14ac:dyDescent="0.25">
      <c r="A706" s="4"/>
      <c r="C706" s="16"/>
      <c r="E706" s="13"/>
      <c r="F706" s="13"/>
      <c r="G706" s="13"/>
      <c r="H706" s="16"/>
      <c r="I706" s="21"/>
    </row>
    <row r="707" spans="1:9" x14ac:dyDescent="0.25">
      <c r="A707" s="4"/>
      <c r="C707" s="16"/>
      <c r="E707" s="13"/>
      <c r="F707" s="13"/>
      <c r="G707" s="13"/>
      <c r="H707" s="16"/>
      <c r="I707" s="21"/>
    </row>
    <row r="708" spans="1:9" x14ac:dyDescent="0.25">
      <c r="A708" s="4"/>
      <c r="C708" s="16"/>
      <c r="E708" s="13"/>
      <c r="F708" s="13"/>
      <c r="G708" s="13"/>
      <c r="H708" s="16"/>
      <c r="I708" s="21"/>
    </row>
    <row r="709" spans="1:9" x14ac:dyDescent="0.25">
      <c r="A709" s="4"/>
      <c r="C709" s="16"/>
      <c r="E709" s="13"/>
      <c r="F709" s="13"/>
      <c r="G709" s="13"/>
      <c r="H709" s="16"/>
      <c r="I709" s="21"/>
    </row>
    <row r="710" spans="1:9" x14ac:dyDescent="0.25">
      <c r="A710" s="4"/>
      <c r="C710" s="16"/>
      <c r="E710" s="13"/>
      <c r="F710" s="13"/>
      <c r="G710" s="13"/>
      <c r="H710" s="16"/>
      <c r="I710" s="21"/>
    </row>
    <row r="711" spans="1:9" x14ac:dyDescent="0.25">
      <c r="A711" s="4"/>
      <c r="C711" s="16"/>
      <c r="E711" s="13"/>
      <c r="F711" s="13"/>
      <c r="G711" s="13"/>
      <c r="H711" s="16"/>
      <c r="I711" s="21"/>
    </row>
    <row r="712" spans="1:9" x14ac:dyDescent="0.25">
      <c r="A712" s="4"/>
      <c r="C712" s="16"/>
      <c r="E712" s="13"/>
      <c r="F712" s="13"/>
      <c r="G712" s="13"/>
      <c r="H712" s="16"/>
      <c r="I712" s="21"/>
    </row>
    <row r="713" spans="1:9" x14ac:dyDescent="0.25">
      <c r="A713" s="4"/>
      <c r="C713" s="16"/>
      <c r="E713" s="13"/>
      <c r="F713" s="13"/>
      <c r="G713" s="13"/>
      <c r="H713" s="16"/>
      <c r="I713" s="21"/>
    </row>
    <row r="714" spans="1:9" x14ac:dyDescent="0.25">
      <c r="A714" s="4"/>
      <c r="C714" s="16"/>
      <c r="E714" s="13"/>
      <c r="F714" s="13"/>
      <c r="G714" s="13"/>
      <c r="H714" s="16"/>
      <c r="I714" s="21"/>
    </row>
    <row r="715" spans="1:9" x14ac:dyDescent="0.25">
      <c r="A715" s="4"/>
      <c r="C715" s="16"/>
      <c r="E715" s="13"/>
      <c r="F715" s="13"/>
      <c r="G715" s="13"/>
      <c r="H715" s="16"/>
      <c r="I715" s="21"/>
    </row>
    <row r="716" spans="1:9" x14ac:dyDescent="0.25">
      <c r="A716" s="4"/>
      <c r="C716" s="16"/>
      <c r="E716" s="13"/>
      <c r="F716" s="13"/>
      <c r="G716" s="13"/>
      <c r="H716" s="16"/>
      <c r="I716" s="21"/>
    </row>
    <row r="717" spans="1:9" x14ac:dyDescent="0.25">
      <c r="A717" s="4"/>
      <c r="C717" s="16"/>
      <c r="E717" s="13"/>
      <c r="F717" s="13"/>
      <c r="G717" s="13"/>
      <c r="H717" s="16"/>
      <c r="I717" s="21"/>
    </row>
    <row r="718" spans="1:9" x14ac:dyDescent="0.25">
      <c r="A718" s="4"/>
      <c r="C718" s="16"/>
      <c r="E718" s="13"/>
      <c r="F718" s="13"/>
      <c r="G718" s="13"/>
      <c r="H718" s="16"/>
      <c r="I718" s="21"/>
    </row>
    <row r="719" spans="1:9" x14ac:dyDescent="0.25">
      <c r="A719" s="4"/>
      <c r="C719" s="16"/>
      <c r="E719" s="13"/>
      <c r="F719" s="13"/>
      <c r="G719" s="13"/>
      <c r="H719" s="16"/>
      <c r="I719" s="21"/>
    </row>
    <row r="720" spans="1:9" x14ac:dyDescent="0.25">
      <c r="A720" s="4"/>
      <c r="C720" s="16"/>
      <c r="E720" s="13"/>
      <c r="F720" s="13"/>
      <c r="G720" s="13"/>
      <c r="H720" s="16"/>
      <c r="I720" s="21"/>
    </row>
    <row r="721" spans="1:9" x14ac:dyDescent="0.25">
      <c r="A721" s="4"/>
      <c r="C721" s="16"/>
      <c r="E721" s="13"/>
      <c r="F721" s="13"/>
      <c r="G721" s="13"/>
      <c r="H721" s="16"/>
      <c r="I721" s="21"/>
    </row>
    <row r="722" spans="1:9" x14ac:dyDescent="0.25">
      <c r="A722" s="4"/>
      <c r="C722" s="16"/>
      <c r="E722" s="13"/>
      <c r="F722" s="13"/>
      <c r="G722" s="13"/>
      <c r="H722" s="16"/>
      <c r="I722" s="21"/>
    </row>
    <row r="723" spans="1:9" x14ac:dyDescent="0.25">
      <c r="A723" s="4"/>
      <c r="C723" s="16"/>
      <c r="E723" s="13"/>
      <c r="F723" s="13"/>
      <c r="G723" s="13"/>
      <c r="H723" s="16"/>
      <c r="I723" s="21"/>
    </row>
    <row r="724" spans="1:9" x14ac:dyDescent="0.25">
      <c r="A724" s="4"/>
      <c r="C724" s="16"/>
      <c r="E724" s="13"/>
      <c r="F724" s="13"/>
      <c r="G724" s="13"/>
      <c r="H724" s="16"/>
      <c r="I724" s="21"/>
    </row>
    <row r="725" spans="1:9" x14ac:dyDescent="0.25">
      <c r="A725" s="4"/>
      <c r="C725" s="16"/>
      <c r="E725" s="13"/>
      <c r="F725" s="13"/>
      <c r="G725" s="13"/>
      <c r="H725" s="16"/>
      <c r="I725" s="21"/>
    </row>
    <row r="726" spans="1:9" x14ac:dyDescent="0.25">
      <c r="A726" s="4"/>
      <c r="C726" s="16"/>
      <c r="E726" s="13"/>
      <c r="F726" s="13"/>
      <c r="G726" s="13"/>
      <c r="H726" s="16"/>
      <c r="I726" s="21"/>
    </row>
    <row r="727" spans="1:9" x14ac:dyDescent="0.25">
      <c r="A727" s="4"/>
      <c r="C727" s="16"/>
      <c r="E727" s="13"/>
      <c r="F727" s="13"/>
      <c r="G727" s="13"/>
      <c r="H727" s="16"/>
      <c r="I727" s="21"/>
    </row>
    <row r="728" spans="1:9" x14ac:dyDescent="0.25">
      <c r="A728" s="4"/>
      <c r="C728" s="16"/>
      <c r="E728" s="13"/>
      <c r="F728" s="13"/>
      <c r="G728" s="13"/>
      <c r="H728" s="16"/>
      <c r="I728" s="21"/>
    </row>
    <row r="729" spans="1:9" x14ac:dyDescent="0.25">
      <c r="A729" s="4"/>
      <c r="C729" s="16"/>
      <c r="E729" s="13"/>
      <c r="F729" s="13"/>
      <c r="G729" s="13"/>
      <c r="H729" s="16"/>
      <c r="I729" s="21"/>
    </row>
    <row r="730" spans="1:9" x14ac:dyDescent="0.25">
      <c r="A730" s="4"/>
      <c r="C730" s="16"/>
      <c r="E730" s="13"/>
      <c r="F730" s="13"/>
      <c r="G730" s="13"/>
      <c r="H730" s="16"/>
      <c r="I730" s="21"/>
    </row>
    <row r="731" spans="1:9" x14ac:dyDescent="0.25">
      <c r="A731" s="4"/>
      <c r="C731" s="16"/>
      <c r="E731" s="13"/>
      <c r="F731" s="13"/>
      <c r="G731" s="13"/>
      <c r="H731" s="16"/>
      <c r="I731" s="21"/>
    </row>
    <row r="732" spans="1:9" x14ac:dyDescent="0.25">
      <c r="A732" s="4"/>
      <c r="C732" s="16"/>
      <c r="E732" s="13"/>
      <c r="F732" s="13"/>
      <c r="G732" s="13"/>
      <c r="H732" s="16"/>
      <c r="I732" s="21"/>
    </row>
    <row r="733" spans="1:9" x14ac:dyDescent="0.25">
      <c r="A733" s="4"/>
      <c r="C733" s="16"/>
      <c r="E733" s="13"/>
      <c r="F733" s="13"/>
      <c r="G733" s="13"/>
      <c r="H733" s="16"/>
      <c r="I733" s="21"/>
    </row>
    <row r="734" spans="1:9" x14ac:dyDescent="0.25">
      <c r="A734" s="4"/>
      <c r="C734" s="16"/>
      <c r="E734" s="13"/>
      <c r="F734" s="13"/>
      <c r="G734" s="13"/>
      <c r="H734" s="16"/>
      <c r="I734" s="21"/>
    </row>
    <row r="735" spans="1:9" x14ac:dyDescent="0.25">
      <c r="A735" s="4"/>
      <c r="C735" s="16"/>
      <c r="E735" s="13"/>
      <c r="F735" s="13"/>
      <c r="G735" s="13"/>
      <c r="H735" s="16"/>
      <c r="I735" s="21"/>
    </row>
    <row r="736" spans="1:9" x14ac:dyDescent="0.25">
      <c r="A736" s="4"/>
      <c r="C736" s="16"/>
      <c r="E736" s="13"/>
      <c r="F736" s="13"/>
      <c r="G736" s="13"/>
      <c r="H736" s="16"/>
      <c r="I736" s="21"/>
    </row>
    <row r="737" spans="1:9" x14ac:dyDescent="0.25">
      <c r="A737" s="4"/>
      <c r="C737" s="16"/>
      <c r="E737" s="13"/>
      <c r="F737" s="13"/>
      <c r="G737" s="13"/>
      <c r="H737" s="16"/>
      <c r="I737" s="21"/>
    </row>
    <row r="738" spans="1:9" x14ac:dyDescent="0.25">
      <c r="A738" s="4"/>
      <c r="C738" s="16"/>
      <c r="E738" s="13"/>
      <c r="F738" s="13"/>
      <c r="G738" s="13"/>
      <c r="H738" s="16"/>
      <c r="I738" s="21"/>
    </row>
    <row r="739" spans="1:9" x14ac:dyDescent="0.25">
      <c r="A739" s="4"/>
      <c r="C739" s="16"/>
      <c r="E739" s="13"/>
      <c r="F739" s="13"/>
      <c r="G739" s="13"/>
      <c r="H739" s="16"/>
      <c r="I739" s="21"/>
    </row>
    <row r="740" spans="1:9" x14ac:dyDescent="0.25">
      <c r="A740" s="4"/>
      <c r="C740" s="16"/>
      <c r="E740" s="13"/>
      <c r="F740" s="13"/>
      <c r="G740" s="13"/>
      <c r="H740" s="16"/>
      <c r="I740" s="21"/>
    </row>
    <row r="741" spans="1:9" x14ac:dyDescent="0.25">
      <c r="A741" s="4"/>
      <c r="C741" s="16"/>
      <c r="E741" s="13"/>
      <c r="F741" s="13"/>
      <c r="G741" s="13"/>
      <c r="H741" s="16"/>
      <c r="I741" s="21"/>
    </row>
    <row r="742" spans="1:9" x14ac:dyDescent="0.25">
      <c r="A742" s="4"/>
      <c r="C742" s="16"/>
      <c r="E742" s="13"/>
      <c r="F742" s="13"/>
      <c r="G742" s="13"/>
      <c r="H742" s="16"/>
      <c r="I742" s="21"/>
    </row>
    <row r="743" spans="1:9" x14ac:dyDescent="0.25">
      <c r="A743" s="4"/>
      <c r="C743" s="16"/>
      <c r="E743" s="13"/>
      <c r="F743" s="13"/>
      <c r="G743" s="13"/>
      <c r="H743" s="16"/>
      <c r="I743" s="21"/>
    </row>
    <row r="744" spans="1:9" x14ac:dyDescent="0.25">
      <c r="A744" s="4"/>
      <c r="C744" s="16"/>
      <c r="E744" s="13"/>
      <c r="F744" s="13"/>
      <c r="G744" s="13"/>
      <c r="H744" s="16"/>
      <c r="I744" s="21"/>
    </row>
    <row r="745" spans="1:9" x14ac:dyDescent="0.25">
      <c r="A745" s="4"/>
      <c r="C745" s="16"/>
      <c r="E745" s="13"/>
      <c r="F745" s="13"/>
      <c r="G745" s="13"/>
      <c r="H745" s="16"/>
      <c r="I745" s="21"/>
    </row>
    <row r="746" spans="1:9" x14ac:dyDescent="0.25">
      <c r="A746" s="4"/>
      <c r="C746" s="16"/>
      <c r="E746" s="13"/>
      <c r="F746" s="13"/>
      <c r="G746" s="13"/>
      <c r="H746" s="16"/>
      <c r="I746" s="21"/>
    </row>
    <row r="747" spans="1:9" x14ac:dyDescent="0.25">
      <c r="A747" s="4"/>
      <c r="C747" s="16"/>
      <c r="E747" s="13"/>
      <c r="F747" s="13"/>
      <c r="G747" s="13"/>
      <c r="H747" s="16"/>
      <c r="I747" s="21"/>
    </row>
    <row r="748" spans="1:9" x14ac:dyDescent="0.25">
      <c r="A748" s="4"/>
      <c r="C748" s="16"/>
      <c r="E748" s="13"/>
      <c r="F748" s="13"/>
      <c r="G748" s="13"/>
      <c r="H748" s="16"/>
      <c r="I748" s="21"/>
    </row>
    <row r="749" spans="1:9" x14ac:dyDescent="0.25">
      <c r="A749" s="4"/>
      <c r="C749" s="16"/>
      <c r="E749" s="13"/>
      <c r="F749" s="13"/>
      <c r="G749" s="13"/>
      <c r="H749" s="16"/>
      <c r="I749" s="21"/>
    </row>
    <row r="750" spans="1:9" x14ac:dyDescent="0.25">
      <c r="A750" s="4"/>
      <c r="C750" s="16"/>
      <c r="E750" s="13"/>
      <c r="F750" s="13"/>
      <c r="G750" s="13"/>
      <c r="H750" s="16"/>
      <c r="I750" s="21"/>
    </row>
    <row r="751" spans="1:9" x14ac:dyDescent="0.25">
      <c r="A751" s="4"/>
      <c r="C751" s="16"/>
      <c r="E751" s="13"/>
      <c r="F751" s="13"/>
      <c r="G751" s="13"/>
      <c r="H751" s="16"/>
      <c r="I751" s="21"/>
    </row>
    <row r="752" spans="1:9" x14ac:dyDescent="0.25">
      <c r="A752" s="4"/>
      <c r="C752" s="16"/>
      <c r="E752" s="13"/>
      <c r="F752" s="13"/>
      <c r="G752" s="13"/>
      <c r="H752" s="16"/>
      <c r="I752" s="21"/>
    </row>
    <row r="753" spans="1:9" x14ac:dyDescent="0.25">
      <c r="A753" s="4"/>
      <c r="C753" s="16"/>
      <c r="E753" s="13"/>
      <c r="F753" s="13"/>
      <c r="G753" s="13"/>
      <c r="H753" s="16"/>
      <c r="I753" s="21"/>
    </row>
    <row r="754" spans="1:9" x14ac:dyDescent="0.25">
      <c r="A754" s="4"/>
      <c r="C754" s="16"/>
      <c r="E754" s="13"/>
      <c r="F754" s="13"/>
      <c r="G754" s="13"/>
      <c r="H754" s="16"/>
      <c r="I754" s="21"/>
    </row>
    <row r="755" spans="1:9" x14ac:dyDescent="0.25">
      <c r="A755" s="4"/>
      <c r="C755" s="16"/>
      <c r="E755" s="13"/>
      <c r="F755" s="13"/>
      <c r="G755" s="13"/>
      <c r="H755" s="16"/>
      <c r="I755" s="21"/>
    </row>
    <row r="756" spans="1:9" x14ac:dyDescent="0.25">
      <c r="A756" s="4"/>
      <c r="C756" s="16"/>
      <c r="E756" s="13"/>
      <c r="F756" s="13"/>
      <c r="G756" s="13"/>
      <c r="H756" s="16"/>
      <c r="I756" s="21"/>
    </row>
    <row r="757" spans="1:9" x14ac:dyDescent="0.25">
      <c r="A757" s="4"/>
      <c r="C757" s="16"/>
      <c r="E757" s="13"/>
      <c r="F757" s="13"/>
      <c r="G757" s="13"/>
      <c r="H757" s="16"/>
      <c r="I757" s="21"/>
    </row>
    <row r="758" spans="1:9" x14ac:dyDescent="0.25">
      <c r="A758" s="4"/>
      <c r="C758" s="16"/>
      <c r="E758" s="13"/>
      <c r="F758" s="13"/>
      <c r="G758" s="13"/>
      <c r="H758" s="16"/>
      <c r="I758" s="21"/>
    </row>
    <row r="759" spans="1:9" x14ac:dyDescent="0.25">
      <c r="A759" s="4"/>
      <c r="C759" s="16"/>
      <c r="E759" s="13"/>
      <c r="F759" s="13"/>
      <c r="G759" s="13"/>
      <c r="H759" s="16"/>
      <c r="I759" s="21"/>
    </row>
    <row r="760" spans="1:9" x14ac:dyDescent="0.25">
      <c r="A760" s="4"/>
      <c r="C760" s="16"/>
      <c r="E760" s="13"/>
      <c r="F760" s="13"/>
      <c r="G760" s="13"/>
      <c r="H760" s="16"/>
      <c r="I760" s="21"/>
    </row>
    <row r="761" spans="1:9" x14ac:dyDescent="0.25">
      <c r="A761" s="4"/>
      <c r="C761" s="16"/>
      <c r="E761" s="13"/>
      <c r="F761" s="13"/>
      <c r="G761" s="13"/>
      <c r="H761" s="16"/>
      <c r="I761" s="21"/>
    </row>
    <row r="762" spans="1:9" x14ac:dyDescent="0.25">
      <c r="A762" s="4"/>
      <c r="C762" s="16"/>
      <c r="E762" s="13"/>
      <c r="F762" s="13"/>
      <c r="G762" s="13"/>
      <c r="H762" s="16"/>
      <c r="I762" s="21"/>
    </row>
    <row r="763" spans="1:9" x14ac:dyDescent="0.25">
      <c r="A763" s="4"/>
      <c r="C763" s="16"/>
      <c r="E763" s="13"/>
      <c r="F763" s="13"/>
      <c r="G763" s="13"/>
      <c r="H763" s="16"/>
      <c r="I763" s="21"/>
    </row>
    <row r="764" spans="1:9" x14ac:dyDescent="0.25">
      <c r="A764" s="4"/>
      <c r="C764" s="16"/>
      <c r="E764" s="13"/>
      <c r="F764" s="13"/>
      <c r="G764" s="13"/>
      <c r="H764" s="16"/>
      <c r="I764" s="21"/>
    </row>
    <row r="765" spans="1:9" x14ac:dyDescent="0.25">
      <c r="A765" s="4"/>
      <c r="C765" s="16"/>
      <c r="E765" s="13"/>
      <c r="F765" s="13"/>
      <c r="G765" s="13"/>
      <c r="H765" s="16"/>
      <c r="I765" s="21"/>
    </row>
    <row r="766" spans="1:9" x14ac:dyDescent="0.25">
      <c r="A766" s="4"/>
      <c r="C766" s="16"/>
      <c r="E766" s="13"/>
      <c r="F766" s="13"/>
      <c r="G766" s="13"/>
      <c r="H766" s="16"/>
      <c r="I766" s="21"/>
    </row>
    <row r="767" spans="1:9" x14ac:dyDescent="0.25">
      <c r="A767" s="4"/>
      <c r="C767" s="16"/>
      <c r="E767" s="13"/>
      <c r="F767" s="13"/>
      <c r="G767" s="13"/>
      <c r="H767" s="16"/>
      <c r="I767" s="21"/>
    </row>
    <row r="768" spans="1:9" x14ac:dyDescent="0.25">
      <c r="A768" s="4"/>
      <c r="C768" s="16"/>
      <c r="E768" s="13"/>
      <c r="F768" s="13"/>
      <c r="G768" s="13"/>
      <c r="H768" s="16"/>
      <c r="I768" s="21"/>
    </row>
    <row r="769" spans="1:9" x14ac:dyDescent="0.25">
      <c r="A769" s="4"/>
      <c r="C769" s="16"/>
      <c r="E769" s="13"/>
      <c r="F769" s="13"/>
      <c r="G769" s="13"/>
      <c r="H769" s="16"/>
      <c r="I769" s="21"/>
    </row>
    <row r="770" spans="1:9" x14ac:dyDescent="0.25">
      <c r="A770" s="4"/>
      <c r="C770" s="16"/>
      <c r="E770" s="13"/>
      <c r="F770" s="13"/>
      <c r="G770" s="13"/>
      <c r="H770" s="16"/>
      <c r="I770" s="21"/>
    </row>
    <row r="771" spans="1:9" x14ac:dyDescent="0.25">
      <c r="A771" s="4"/>
      <c r="C771" s="16"/>
      <c r="E771" s="13"/>
      <c r="F771" s="13"/>
      <c r="G771" s="13"/>
      <c r="H771" s="16"/>
      <c r="I771" s="21"/>
    </row>
    <row r="772" spans="1:9" x14ac:dyDescent="0.25">
      <c r="A772" s="4"/>
      <c r="C772" s="16"/>
      <c r="E772" s="13"/>
      <c r="F772" s="13"/>
      <c r="G772" s="13"/>
      <c r="H772" s="16"/>
      <c r="I772" s="21"/>
    </row>
    <row r="773" spans="1:9" x14ac:dyDescent="0.25">
      <c r="A773" s="4"/>
      <c r="C773" s="16"/>
      <c r="E773" s="13"/>
      <c r="F773" s="13"/>
      <c r="G773" s="13"/>
      <c r="H773" s="16"/>
      <c r="I773" s="21"/>
    </row>
    <row r="774" spans="1:9" x14ac:dyDescent="0.25">
      <c r="A774" s="4"/>
      <c r="C774" s="16"/>
      <c r="E774" s="13"/>
      <c r="F774" s="13"/>
      <c r="G774" s="13"/>
      <c r="H774" s="16"/>
      <c r="I774" s="21"/>
    </row>
    <row r="775" spans="1:9" x14ac:dyDescent="0.25">
      <c r="A775" s="4"/>
      <c r="C775" s="16"/>
      <c r="E775" s="13"/>
      <c r="F775" s="13"/>
      <c r="G775" s="13"/>
      <c r="H775" s="16"/>
      <c r="I775" s="21"/>
    </row>
    <row r="776" spans="1:9" x14ac:dyDescent="0.25">
      <c r="A776" s="4"/>
      <c r="C776" s="16"/>
      <c r="E776" s="13"/>
      <c r="F776" s="13"/>
      <c r="G776" s="13"/>
      <c r="H776" s="16"/>
      <c r="I776" s="21"/>
    </row>
    <row r="777" spans="1:9" x14ac:dyDescent="0.25">
      <c r="A777" s="4"/>
      <c r="C777" s="16"/>
      <c r="E777" s="13"/>
      <c r="F777" s="13"/>
      <c r="G777" s="13"/>
      <c r="H777" s="16"/>
      <c r="I777" s="21"/>
    </row>
    <row r="778" spans="1:9" x14ac:dyDescent="0.25">
      <c r="A778" s="4"/>
      <c r="C778" s="16"/>
      <c r="E778" s="13"/>
      <c r="F778" s="13"/>
      <c r="G778" s="13"/>
      <c r="H778" s="16"/>
      <c r="I778" s="21"/>
    </row>
    <row r="779" spans="1:9" x14ac:dyDescent="0.25">
      <c r="A779" s="4"/>
      <c r="C779" s="16"/>
      <c r="E779" s="13"/>
      <c r="F779" s="13"/>
      <c r="G779" s="13"/>
      <c r="H779" s="16"/>
      <c r="I779" s="21"/>
    </row>
    <row r="780" spans="1:9" x14ac:dyDescent="0.25">
      <c r="A780" s="4"/>
      <c r="C780" s="16"/>
      <c r="E780" s="13"/>
      <c r="F780" s="13"/>
      <c r="G780" s="13"/>
      <c r="H780" s="16"/>
      <c r="I780" s="21"/>
    </row>
    <row r="781" spans="1:9" x14ac:dyDescent="0.25">
      <c r="A781" s="4"/>
      <c r="C781" s="16"/>
      <c r="E781" s="13"/>
      <c r="F781" s="13"/>
      <c r="G781" s="13"/>
      <c r="H781" s="16"/>
      <c r="I781" s="21"/>
    </row>
    <row r="782" spans="1:9" x14ac:dyDescent="0.25">
      <c r="A782" s="4"/>
      <c r="C782" s="16"/>
      <c r="E782" s="13"/>
      <c r="F782" s="13"/>
      <c r="G782" s="13"/>
      <c r="H782" s="16"/>
      <c r="I782" s="21"/>
    </row>
    <row r="783" spans="1:9" x14ac:dyDescent="0.25">
      <c r="A783" s="4"/>
      <c r="C783" s="16"/>
      <c r="E783" s="13"/>
      <c r="F783" s="13"/>
      <c r="G783" s="13"/>
      <c r="H783" s="16"/>
      <c r="I783" s="21"/>
    </row>
    <row r="784" spans="1:9" x14ac:dyDescent="0.25">
      <c r="A784" s="4"/>
      <c r="C784" s="16"/>
      <c r="E784" s="13"/>
      <c r="F784" s="13"/>
      <c r="G784" s="13"/>
      <c r="H784" s="16"/>
      <c r="I784" s="21"/>
    </row>
    <row r="785" spans="1:9" x14ac:dyDescent="0.25">
      <c r="A785" s="4"/>
      <c r="C785" s="16"/>
      <c r="E785" s="13"/>
      <c r="F785" s="13"/>
      <c r="G785" s="13"/>
      <c r="H785" s="16"/>
      <c r="I785" s="21"/>
    </row>
    <row r="786" spans="1:9" x14ac:dyDescent="0.25">
      <c r="A786" s="4"/>
      <c r="C786" s="16"/>
      <c r="E786" s="13"/>
      <c r="F786" s="13"/>
      <c r="G786" s="13"/>
      <c r="H786" s="16"/>
      <c r="I786" s="21"/>
    </row>
    <row r="787" spans="1:9" x14ac:dyDescent="0.25">
      <c r="A787" s="4"/>
      <c r="C787" s="16"/>
      <c r="E787" s="13"/>
      <c r="F787" s="13"/>
      <c r="G787" s="13"/>
      <c r="H787" s="16"/>
      <c r="I787" s="21"/>
    </row>
    <row r="788" spans="1:9" x14ac:dyDescent="0.25">
      <c r="A788" s="4"/>
      <c r="C788" s="16"/>
      <c r="E788" s="13"/>
      <c r="F788" s="13"/>
      <c r="G788" s="13"/>
      <c r="H788" s="16"/>
      <c r="I788" s="21"/>
    </row>
    <row r="789" spans="1:9" x14ac:dyDescent="0.25">
      <c r="A789" s="4"/>
      <c r="C789" s="16"/>
      <c r="E789" s="13"/>
      <c r="F789" s="13"/>
      <c r="G789" s="13"/>
      <c r="H789" s="16"/>
      <c r="I789" s="21"/>
    </row>
    <row r="790" spans="1:9" x14ac:dyDescent="0.25">
      <c r="A790" s="4"/>
      <c r="C790" s="16"/>
      <c r="E790" s="13"/>
      <c r="F790" s="13"/>
      <c r="G790" s="13"/>
      <c r="H790" s="16"/>
      <c r="I790" s="21"/>
    </row>
    <row r="791" spans="1:9" x14ac:dyDescent="0.25">
      <c r="A791" s="4"/>
      <c r="C791" s="16"/>
      <c r="E791" s="13"/>
      <c r="F791" s="13"/>
      <c r="G791" s="13"/>
      <c r="H791" s="16"/>
      <c r="I791" s="21"/>
    </row>
    <row r="792" spans="1:9" x14ac:dyDescent="0.25">
      <c r="A792" s="4"/>
      <c r="C792" s="16"/>
      <c r="E792" s="13"/>
      <c r="F792" s="13"/>
      <c r="G792" s="13"/>
      <c r="H792" s="16"/>
      <c r="I792" s="21"/>
    </row>
    <row r="793" spans="1:9" x14ac:dyDescent="0.25">
      <c r="A793" s="4"/>
      <c r="C793" s="16"/>
      <c r="E793" s="13"/>
      <c r="F793" s="13"/>
      <c r="G793" s="13"/>
      <c r="H793" s="16"/>
      <c r="I793" s="21"/>
    </row>
    <row r="794" spans="1:9" x14ac:dyDescent="0.25">
      <c r="A794" s="4"/>
      <c r="C794" s="16"/>
      <c r="E794" s="13"/>
      <c r="F794" s="13"/>
      <c r="G794" s="13"/>
      <c r="H794" s="16"/>
      <c r="I794" s="21"/>
    </row>
    <row r="795" spans="1:9" x14ac:dyDescent="0.25">
      <c r="A795" s="4"/>
      <c r="C795" s="16"/>
      <c r="E795" s="13"/>
      <c r="F795" s="13"/>
      <c r="G795" s="13"/>
      <c r="H795" s="16"/>
      <c r="I795" s="21"/>
    </row>
    <row r="796" spans="1:9" x14ac:dyDescent="0.25">
      <c r="A796" s="4"/>
      <c r="C796" s="16"/>
      <c r="E796" s="13"/>
      <c r="F796" s="13"/>
      <c r="G796" s="13"/>
      <c r="H796" s="16"/>
      <c r="I796" s="21"/>
    </row>
    <row r="797" spans="1:9" x14ac:dyDescent="0.25">
      <c r="A797" s="4"/>
      <c r="C797" s="16"/>
      <c r="E797" s="13"/>
      <c r="F797" s="13"/>
      <c r="G797" s="13"/>
      <c r="H797" s="16"/>
      <c r="I797" s="21"/>
    </row>
    <row r="798" spans="1:9" x14ac:dyDescent="0.25">
      <c r="A798" s="4"/>
      <c r="C798" s="16"/>
      <c r="E798" s="13"/>
      <c r="F798" s="13"/>
      <c r="G798" s="13"/>
      <c r="H798" s="16"/>
      <c r="I798" s="21"/>
    </row>
    <row r="799" spans="1:9" x14ac:dyDescent="0.25">
      <c r="A799" s="4"/>
      <c r="C799" s="16"/>
      <c r="E799" s="13"/>
      <c r="F799" s="13"/>
      <c r="G799" s="13"/>
      <c r="H799" s="16"/>
      <c r="I799" s="21"/>
    </row>
    <row r="800" spans="1:9" x14ac:dyDescent="0.25">
      <c r="A800" s="4"/>
      <c r="C800" s="16"/>
      <c r="E800" s="13"/>
      <c r="F800" s="13"/>
      <c r="G800" s="13"/>
      <c r="H800" s="16"/>
      <c r="I800" s="21"/>
    </row>
    <row r="801" spans="1:9" x14ac:dyDescent="0.25">
      <c r="A801" s="4"/>
      <c r="C801" s="16"/>
      <c r="E801" s="13"/>
      <c r="F801" s="13"/>
      <c r="G801" s="13"/>
      <c r="H801" s="16"/>
      <c r="I801" s="21"/>
    </row>
    <row r="802" spans="1:9" x14ac:dyDescent="0.25">
      <c r="A802" s="4"/>
      <c r="C802" s="16"/>
      <c r="E802" s="13"/>
      <c r="F802" s="13"/>
      <c r="G802" s="13"/>
      <c r="H802" s="16"/>
      <c r="I802" s="21"/>
    </row>
    <row r="803" spans="1:9" x14ac:dyDescent="0.25">
      <c r="A803" s="4"/>
      <c r="C803" s="16"/>
      <c r="E803" s="13"/>
      <c r="F803" s="13"/>
      <c r="G803" s="13"/>
      <c r="H803" s="16"/>
      <c r="I803" s="21"/>
    </row>
    <row r="804" spans="1:9" x14ac:dyDescent="0.25">
      <c r="A804" s="4"/>
      <c r="C804" s="16"/>
      <c r="E804" s="13"/>
      <c r="F804" s="13"/>
      <c r="G804" s="13"/>
      <c r="H804" s="16"/>
      <c r="I804" s="21"/>
    </row>
    <row r="805" spans="1:9" x14ac:dyDescent="0.25">
      <c r="A805" s="4"/>
      <c r="C805" s="16"/>
      <c r="E805" s="13"/>
      <c r="F805" s="13"/>
      <c r="G805" s="13"/>
      <c r="H805" s="16"/>
      <c r="I805" s="21"/>
    </row>
    <row r="806" spans="1:9" x14ac:dyDescent="0.25">
      <c r="A806" s="4"/>
      <c r="C806" s="16"/>
      <c r="E806" s="13"/>
      <c r="F806" s="13"/>
      <c r="G806" s="13"/>
      <c r="H806" s="16"/>
      <c r="I806" s="21"/>
    </row>
    <row r="807" spans="1:9" x14ac:dyDescent="0.25">
      <c r="A807" s="4"/>
      <c r="C807" s="16"/>
      <c r="E807" s="13"/>
      <c r="F807" s="13"/>
      <c r="G807" s="13"/>
      <c r="H807" s="16"/>
      <c r="I807" s="21"/>
    </row>
    <row r="808" spans="1:9" x14ac:dyDescent="0.25">
      <c r="A808" s="4"/>
      <c r="C808" s="16"/>
      <c r="E808" s="13"/>
      <c r="F808" s="13"/>
      <c r="G808" s="13"/>
      <c r="H808" s="16"/>
      <c r="I808" s="21"/>
    </row>
    <row r="809" spans="1:9" x14ac:dyDescent="0.25">
      <c r="A809" s="4"/>
      <c r="C809" s="16"/>
      <c r="E809" s="13"/>
      <c r="F809" s="13"/>
      <c r="G809" s="13"/>
      <c r="H809" s="16"/>
      <c r="I809" s="21"/>
    </row>
    <row r="810" spans="1:9" x14ac:dyDescent="0.25">
      <c r="A810" s="4"/>
      <c r="C810" s="16"/>
      <c r="E810" s="13"/>
      <c r="F810" s="13"/>
      <c r="G810" s="13"/>
      <c r="H810" s="16"/>
      <c r="I810" s="21"/>
    </row>
    <row r="811" spans="1:9" x14ac:dyDescent="0.25">
      <c r="A811" s="4"/>
      <c r="C811" s="16"/>
      <c r="E811" s="13"/>
      <c r="F811" s="13"/>
      <c r="G811" s="13"/>
      <c r="H811" s="16"/>
      <c r="I811" s="21"/>
    </row>
    <row r="812" spans="1:9" x14ac:dyDescent="0.25">
      <c r="A812" s="4"/>
      <c r="C812" s="16"/>
      <c r="E812" s="13"/>
      <c r="F812" s="13"/>
      <c r="G812" s="13"/>
      <c r="H812" s="16"/>
      <c r="I812" s="21"/>
    </row>
    <row r="813" spans="1:9" x14ac:dyDescent="0.25">
      <c r="A813" s="4"/>
      <c r="C813" s="16"/>
      <c r="E813" s="13"/>
      <c r="F813" s="13"/>
      <c r="G813" s="13"/>
      <c r="H813" s="16"/>
      <c r="I813" s="21"/>
    </row>
    <row r="814" spans="1:9" x14ac:dyDescent="0.25">
      <c r="A814" s="4"/>
      <c r="C814" s="16"/>
      <c r="E814" s="13"/>
      <c r="F814" s="13"/>
      <c r="G814" s="13"/>
      <c r="H814" s="16"/>
      <c r="I814" s="21"/>
    </row>
    <row r="815" spans="1:9" x14ac:dyDescent="0.25">
      <c r="A815" s="4"/>
      <c r="C815" s="16"/>
      <c r="E815" s="13"/>
      <c r="F815" s="13"/>
      <c r="G815" s="13"/>
      <c r="H815" s="16"/>
      <c r="I815" s="21"/>
    </row>
    <row r="816" spans="1:9" x14ac:dyDescent="0.25">
      <c r="A816" s="4"/>
      <c r="C816" s="16"/>
      <c r="E816" s="13"/>
      <c r="F816" s="13"/>
      <c r="G816" s="13"/>
      <c r="H816" s="16"/>
      <c r="I816" s="21"/>
    </row>
    <row r="817" spans="1:9" x14ac:dyDescent="0.25">
      <c r="A817" s="4"/>
      <c r="C817" s="16"/>
      <c r="E817" s="13"/>
      <c r="F817" s="13"/>
      <c r="G817" s="13"/>
      <c r="H817" s="16"/>
      <c r="I817" s="21"/>
    </row>
    <row r="818" spans="1:9" x14ac:dyDescent="0.25">
      <c r="A818" s="4"/>
      <c r="C818" s="16"/>
      <c r="E818" s="13"/>
      <c r="F818" s="13"/>
      <c r="G818" s="13"/>
      <c r="H818" s="16"/>
      <c r="I818" s="21"/>
    </row>
    <row r="819" spans="1:9" x14ac:dyDescent="0.25">
      <c r="A819" s="4"/>
      <c r="C819" s="16"/>
      <c r="E819" s="13"/>
      <c r="F819" s="13"/>
      <c r="G819" s="13"/>
      <c r="H819" s="16"/>
      <c r="I819" s="21"/>
    </row>
    <row r="820" spans="1:9" x14ac:dyDescent="0.25">
      <c r="A820" s="4"/>
      <c r="C820" s="16"/>
      <c r="E820" s="13"/>
      <c r="F820" s="13"/>
      <c r="G820" s="13"/>
      <c r="H820" s="16"/>
      <c r="I820" s="21"/>
    </row>
    <row r="821" spans="1:9" x14ac:dyDescent="0.25">
      <c r="A821" s="4"/>
      <c r="C821" s="16"/>
      <c r="E821" s="13"/>
      <c r="F821" s="13"/>
      <c r="G821" s="13"/>
      <c r="H821" s="16"/>
      <c r="I821" s="21"/>
    </row>
    <row r="822" spans="1:9" x14ac:dyDescent="0.25">
      <c r="A822" s="4"/>
      <c r="C822" s="16"/>
      <c r="E822" s="13"/>
      <c r="F822" s="13"/>
      <c r="G822" s="13"/>
      <c r="H822" s="16"/>
      <c r="I822" s="21"/>
    </row>
    <row r="823" spans="1:9" x14ac:dyDescent="0.25">
      <c r="A823" s="4"/>
      <c r="C823" s="16"/>
      <c r="E823" s="13"/>
      <c r="F823" s="13"/>
      <c r="G823" s="13"/>
      <c r="H823" s="16"/>
      <c r="I823" s="21"/>
    </row>
    <row r="824" spans="1:9" x14ac:dyDescent="0.25">
      <c r="A824" s="4"/>
      <c r="C824" s="16"/>
      <c r="E824" s="13"/>
      <c r="F824" s="13"/>
      <c r="G824" s="13"/>
      <c r="H824" s="16"/>
      <c r="I824" s="21"/>
    </row>
    <row r="825" spans="1:9" x14ac:dyDescent="0.25">
      <c r="A825" s="4"/>
      <c r="C825" s="16"/>
      <c r="E825" s="13"/>
      <c r="F825" s="13"/>
      <c r="G825" s="13"/>
      <c r="H825" s="16"/>
      <c r="I825" s="21"/>
    </row>
    <row r="826" spans="1:9" x14ac:dyDescent="0.25">
      <c r="A826" s="4"/>
      <c r="C826" s="16"/>
      <c r="E826" s="13"/>
      <c r="F826" s="13"/>
      <c r="G826" s="13"/>
      <c r="H826" s="16"/>
      <c r="I826" s="21"/>
    </row>
    <row r="827" spans="1:9" x14ac:dyDescent="0.25">
      <c r="A827" s="4"/>
      <c r="C827" s="16"/>
      <c r="E827" s="13"/>
      <c r="F827" s="13"/>
      <c r="G827" s="13"/>
      <c r="H827" s="16"/>
      <c r="I827" s="21"/>
    </row>
    <row r="828" spans="1:9" x14ac:dyDescent="0.25">
      <c r="A828" s="4"/>
      <c r="C828" s="16"/>
      <c r="E828" s="13"/>
      <c r="F828" s="13"/>
      <c r="G828" s="13"/>
      <c r="H828" s="16"/>
      <c r="I828" s="21"/>
    </row>
    <row r="829" spans="1:9" x14ac:dyDescent="0.25">
      <c r="A829" s="4"/>
      <c r="C829" s="16"/>
      <c r="E829" s="13"/>
      <c r="F829" s="13"/>
      <c r="G829" s="13"/>
      <c r="H829" s="16"/>
      <c r="I829" s="21"/>
    </row>
    <row r="830" spans="1:9" x14ac:dyDescent="0.25">
      <c r="A830" s="4"/>
      <c r="C830" s="16"/>
      <c r="E830" s="13"/>
      <c r="F830" s="13"/>
      <c r="G830" s="13"/>
      <c r="H830" s="16"/>
      <c r="I830" s="21"/>
    </row>
    <row r="831" spans="1:9" x14ac:dyDescent="0.25">
      <c r="A831" s="4"/>
      <c r="C831" s="16"/>
      <c r="E831" s="13"/>
      <c r="F831" s="13"/>
      <c r="G831" s="13"/>
      <c r="H831" s="16"/>
      <c r="I831" s="21"/>
    </row>
    <row r="832" spans="1:9" x14ac:dyDescent="0.25">
      <c r="A832" s="4"/>
      <c r="C832" s="16"/>
      <c r="E832" s="13"/>
      <c r="F832" s="13"/>
      <c r="G832" s="13"/>
      <c r="H832" s="16"/>
      <c r="I832" s="21"/>
    </row>
    <row r="833" spans="1:9" x14ac:dyDescent="0.25">
      <c r="A833" s="4"/>
      <c r="C833" s="16"/>
      <c r="E833" s="13"/>
      <c r="F833" s="13"/>
      <c r="G833" s="13"/>
      <c r="H833" s="16"/>
      <c r="I833" s="21"/>
    </row>
    <row r="834" spans="1:9" x14ac:dyDescent="0.25">
      <c r="A834" s="4"/>
      <c r="C834" s="16"/>
      <c r="E834" s="13"/>
      <c r="F834" s="13"/>
      <c r="G834" s="13"/>
      <c r="H834" s="16"/>
      <c r="I834" s="21"/>
    </row>
    <row r="835" spans="1:9" x14ac:dyDescent="0.25">
      <c r="A835" s="4"/>
      <c r="C835" s="16"/>
      <c r="E835" s="13"/>
      <c r="F835" s="13"/>
      <c r="G835" s="13"/>
      <c r="H835" s="16"/>
      <c r="I835" s="21"/>
    </row>
    <row r="836" spans="1:9" x14ac:dyDescent="0.25">
      <c r="A836" s="4"/>
      <c r="C836" s="16"/>
      <c r="E836" s="13"/>
      <c r="F836" s="13"/>
      <c r="G836" s="13"/>
      <c r="H836" s="16"/>
      <c r="I836" s="21"/>
    </row>
    <row r="837" spans="1:9" x14ac:dyDescent="0.25">
      <c r="A837" s="4"/>
      <c r="C837" s="16"/>
      <c r="E837" s="13"/>
      <c r="F837" s="13"/>
      <c r="G837" s="13"/>
      <c r="H837" s="16"/>
      <c r="I837" s="21"/>
    </row>
    <row r="838" spans="1:9" x14ac:dyDescent="0.25">
      <c r="A838" s="4"/>
      <c r="C838" s="16"/>
      <c r="E838" s="13"/>
      <c r="F838" s="13"/>
      <c r="G838" s="13"/>
      <c r="H838" s="16"/>
      <c r="I838" s="21"/>
    </row>
    <row r="839" spans="1:9" x14ac:dyDescent="0.25">
      <c r="A839" s="4"/>
      <c r="C839" s="16"/>
      <c r="E839" s="13"/>
      <c r="F839" s="13"/>
      <c r="G839" s="13"/>
      <c r="H839" s="16"/>
      <c r="I839" s="21"/>
    </row>
    <row r="840" spans="1:9" x14ac:dyDescent="0.25">
      <c r="A840" s="4"/>
      <c r="C840" s="16"/>
      <c r="E840" s="13"/>
      <c r="F840" s="13"/>
      <c r="G840" s="13"/>
      <c r="H840" s="16"/>
      <c r="I840" s="21"/>
    </row>
    <row r="841" spans="1:9" x14ac:dyDescent="0.25">
      <c r="A841" s="4"/>
      <c r="C841" s="16"/>
      <c r="E841" s="13"/>
      <c r="F841" s="13"/>
      <c r="G841" s="13"/>
      <c r="H841" s="16"/>
      <c r="I841" s="21"/>
    </row>
    <row r="842" spans="1:9" x14ac:dyDescent="0.25">
      <c r="A842" s="4"/>
      <c r="C842" s="16"/>
      <c r="E842" s="13"/>
      <c r="F842" s="13"/>
      <c r="G842" s="13"/>
      <c r="H842" s="16"/>
      <c r="I842" s="21"/>
    </row>
    <row r="843" spans="1:9" x14ac:dyDescent="0.25">
      <c r="A843" s="4"/>
      <c r="C843" s="16"/>
      <c r="E843" s="13"/>
      <c r="F843" s="13"/>
      <c r="G843" s="13"/>
      <c r="H843" s="16"/>
      <c r="I843" s="21"/>
    </row>
    <row r="844" spans="1:9" x14ac:dyDescent="0.25">
      <c r="A844" s="4"/>
      <c r="C844" s="16"/>
      <c r="E844" s="13"/>
      <c r="F844" s="13"/>
      <c r="G844" s="13"/>
      <c r="H844" s="16"/>
      <c r="I844" s="21"/>
    </row>
    <row r="845" spans="1:9" x14ac:dyDescent="0.25">
      <c r="A845" s="4"/>
      <c r="C845" s="16"/>
      <c r="E845" s="13"/>
      <c r="F845" s="13"/>
      <c r="G845" s="13"/>
      <c r="H845" s="16"/>
      <c r="I845" s="21"/>
    </row>
    <row r="846" spans="1:9" x14ac:dyDescent="0.25">
      <c r="A846" s="4"/>
      <c r="C846" s="16"/>
      <c r="E846" s="13"/>
      <c r="F846" s="13"/>
      <c r="G846" s="13"/>
      <c r="H846" s="16"/>
      <c r="I846" s="21"/>
    </row>
    <row r="847" spans="1:9" x14ac:dyDescent="0.25">
      <c r="A847" s="4"/>
      <c r="C847" s="16"/>
      <c r="E847" s="13"/>
      <c r="F847" s="13"/>
      <c r="G847" s="13"/>
      <c r="H847" s="16"/>
      <c r="I847" s="21"/>
    </row>
    <row r="848" spans="1:9" x14ac:dyDescent="0.25">
      <c r="A848" s="4"/>
      <c r="C848" s="16"/>
      <c r="E848" s="13"/>
      <c r="F848" s="13"/>
      <c r="G848" s="13"/>
      <c r="H848" s="16"/>
      <c r="I848" s="21"/>
    </row>
    <row r="849" spans="1:9" x14ac:dyDescent="0.25">
      <c r="A849" s="4"/>
      <c r="C849" s="16"/>
      <c r="E849" s="13"/>
      <c r="F849" s="13"/>
      <c r="G849" s="13"/>
      <c r="H849" s="16"/>
      <c r="I849" s="21"/>
    </row>
    <row r="850" spans="1:9" x14ac:dyDescent="0.25">
      <c r="A850" s="4"/>
      <c r="C850" s="16"/>
      <c r="E850" s="13"/>
      <c r="F850" s="13"/>
      <c r="G850" s="13"/>
      <c r="H850" s="16"/>
      <c r="I850" s="21"/>
    </row>
    <row r="851" spans="1:9" x14ac:dyDescent="0.25">
      <c r="A851" s="4"/>
      <c r="C851" s="16"/>
      <c r="E851" s="13"/>
      <c r="F851" s="13"/>
      <c r="G851" s="13"/>
      <c r="H851" s="16"/>
      <c r="I851" s="21"/>
    </row>
    <row r="852" spans="1:9" x14ac:dyDescent="0.25">
      <c r="A852" s="4"/>
      <c r="C852" s="16"/>
      <c r="E852" s="13"/>
      <c r="F852" s="13"/>
      <c r="G852" s="13"/>
      <c r="H852" s="16"/>
      <c r="I852" s="21"/>
    </row>
    <row r="853" spans="1:9" x14ac:dyDescent="0.25">
      <c r="A853" s="4"/>
      <c r="C853" s="16"/>
      <c r="E853" s="13"/>
      <c r="F853" s="13"/>
      <c r="G853" s="13"/>
      <c r="H853" s="16"/>
      <c r="I853" s="21"/>
    </row>
    <row r="854" spans="1:9" x14ac:dyDescent="0.25">
      <c r="A854" s="4"/>
      <c r="C854" s="16"/>
      <c r="E854" s="13"/>
      <c r="F854" s="13"/>
      <c r="G854" s="13"/>
      <c r="H854" s="16"/>
      <c r="I854" s="21"/>
    </row>
    <row r="855" spans="1:9" x14ac:dyDescent="0.25">
      <c r="A855" s="4"/>
      <c r="C855" s="16"/>
      <c r="E855" s="13"/>
      <c r="F855" s="13"/>
      <c r="G855" s="13"/>
      <c r="H855" s="16"/>
      <c r="I855" s="21"/>
    </row>
    <row r="856" spans="1:9" x14ac:dyDescent="0.25">
      <c r="A856" s="4"/>
      <c r="C856" s="16"/>
      <c r="E856" s="13"/>
      <c r="F856" s="13"/>
      <c r="G856" s="13"/>
      <c r="H856" s="16"/>
      <c r="I856" s="21"/>
    </row>
    <row r="857" spans="1:9" x14ac:dyDescent="0.25">
      <c r="A857" s="4"/>
      <c r="C857" s="16"/>
      <c r="E857" s="13"/>
      <c r="F857" s="13"/>
      <c r="G857" s="13"/>
      <c r="H857" s="16"/>
      <c r="I857" s="21"/>
    </row>
    <row r="858" spans="1:9" x14ac:dyDescent="0.25">
      <c r="A858" s="4"/>
      <c r="C858" s="16"/>
      <c r="E858" s="13"/>
      <c r="F858" s="13"/>
      <c r="G858" s="13"/>
      <c r="H858" s="16"/>
      <c r="I858" s="21"/>
    </row>
    <row r="859" spans="1:9" x14ac:dyDescent="0.25">
      <c r="A859" s="4"/>
      <c r="C859" s="16"/>
      <c r="E859" s="13"/>
      <c r="F859" s="13"/>
      <c r="G859" s="13"/>
      <c r="H859" s="16"/>
      <c r="I859" s="21"/>
    </row>
    <row r="860" spans="1:9" x14ac:dyDescent="0.25">
      <c r="A860" s="4"/>
      <c r="C860" s="16"/>
      <c r="E860" s="13"/>
      <c r="F860" s="13"/>
      <c r="G860" s="13"/>
      <c r="H860" s="16"/>
      <c r="I860" s="21"/>
    </row>
    <row r="861" spans="1:9" x14ac:dyDescent="0.25">
      <c r="A861" s="4"/>
      <c r="C861" s="16"/>
      <c r="E861" s="13"/>
      <c r="F861" s="13"/>
      <c r="G861" s="13"/>
      <c r="H861" s="16"/>
      <c r="I861" s="21"/>
    </row>
    <row r="862" spans="1:9" x14ac:dyDescent="0.25">
      <c r="A862" s="4"/>
      <c r="C862" s="16"/>
      <c r="E862" s="13"/>
      <c r="F862" s="13"/>
      <c r="G862" s="13"/>
      <c r="H862" s="16"/>
      <c r="I862" s="21"/>
    </row>
    <row r="863" spans="1:9" x14ac:dyDescent="0.25">
      <c r="A863" s="4"/>
      <c r="C863" s="16"/>
      <c r="E863" s="13"/>
      <c r="F863" s="13"/>
      <c r="G863" s="13"/>
      <c r="H863" s="16"/>
      <c r="I863" s="21"/>
    </row>
    <row r="864" spans="1:9" x14ac:dyDescent="0.25">
      <c r="A864" s="4"/>
      <c r="C864" s="16"/>
      <c r="E864" s="13"/>
      <c r="F864" s="13"/>
      <c r="G864" s="13"/>
      <c r="H864" s="16"/>
      <c r="I864" s="21"/>
    </row>
    <row r="865" spans="1:9" x14ac:dyDescent="0.25">
      <c r="A865" s="4"/>
      <c r="C865" s="16"/>
      <c r="E865" s="13"/>
      <c r="F865" s="13"/>
      <c r="G865" s="13"/>
      <c r="H865" s="16"/>
      <c r="I865" s="21"/>
    </row>
    <row r="866" spans="1:9" x14ac:dyDescent="0.25">
      <c r="A866" s="4"/>
      <c r="C866" s="16"/>
      <c r="E866" s="13"/>
      <c r="F866" s="13"/>
      <c r="G866" s="13"/>
      <c r="H866" s="16"/>
      <c r="I866" s="21"/>
    </row>
    <row r="867" spans="1:9" x14ac:dyDescent="0.25">
      <c r="A867" s="4"/>
      <c r="C867" s="16"/>
      <c r="E867" s="13"/>
      <c r="F867" s="13"/>
      <c r="G867" s="13"/>
      <c r="H867" s="16"/>
      <c r="I867" s="21"/>
    </row>
    <row r="868" spans="1:9" x14ac:dyDescent="0.25">
      <c r="A868" s="4"/>
      <c r="C868" s="16"/>
      <c r="E868" s="13"/>
      <c r="F868" s="13"/>
      <c r="G868" s="13"/>
      <c r="H868" s="16"/>
      <c r="I868" s="21"/>
    </row>
    <row r="869" spans="1:9" x14ac:dyDescent="0.25">
      <c r="A869" s="4"/>
      <c r="C869" s="16"/>
      <c r="E869" s="13"/>
      <c r="F869" s="13"/>
      <c r="G869" s="13"/>
      <c r="H869" s="16"/>
      <c r="I869" s="21"/>
    </row>
    <row r="870" spans="1:9" x14ac:dyDescent="0.25">
      <c r="A870" s="4"/>
      <c r="C870" s="16"/>
      <c r="E870" s="13"/>
      <c r="F870" s="13"/>
      <c r="G870" s="13"/>
      <c r="H870" s="16"/>
      <c r="I870" s="21"/>
    </row>
    <row r="871" spans="1:9" x14ac:dyDescent="0.25">
      <c r="A871" s="4"/>
      <c r="C871" s="16"/>
      <c r="E871" s="13"/>
      <c r="F871" s="13"/>
      <c r="G871" s="13"/>
      <c r="H871" s="16"/>
      <c r="I871" s="21"/>
    </row>
    <row r="872" spans="1:9" x14ac:dyDescent="0.25">
      <c r="A872" s="4"/>
      <c r="C872" s="16"/>
      <c r="E872" s="13"/>
      <c r="F872" s="13"/>
      <c r="G872" s="13"/>
      <c r="H872" s="16"/>
      <c r="I872" s="21"/>
    </row>
    <row r="873" spans="1:9" x14ac:dyDescent="0.25">
      <c r="A873" s="4"/>
      <c r="C873" s="16"/>
      <c r="E873" s="13"/>
      <c r="F873" s="13"/>
      <c r="G873" s="13"/>
      <c r="H873" s="16"/>
      <c r="I873" s="21"/>
    </row>
    <row r="874" spans="1:9" x14ac:dyDescent="0.25">
      <c r="A874" s="4"/>
      <c r="C874" s="16"/>
      <c r="E874" s="13"/>
      <c r="F874" s="13"/>
      <c r="G874" s="13"/>
      <c r="H874" s="16"/>
      <c r="I874" s="21"/>
    </row>
    <row r="875" spans="1:9" x14ac:dyDescent="0.25">
      <c r="A875" s="4"/>
      <c r="C875" s="16"/>
      <c r="E875" s="13"/>
      <c r="F875" s="13"/>
      <c r="G875" s="13"/>
      <c r="H875" s="16"/>
      <c r="I875" s="21"/>
    </row>
    <row r="876" spans="1:9" x14ac:dyDescent="0.25">
      <c r="A876" s="4"/>
      <c r="C876" s="16"/>
      <c r="E876" s="13"/>
      <c r="F876" s="13"/>
      <c r="G876" s="13"/>
      <c r="H876" s="16"/>
      <c r="I876" s="21"/>
    </row>
    <row r="877" spans="1:9" x14ac:dyDescent="0.25">
      <c r="A877" s="4"/>
      <c r="C877" s="16"/>
      <c r="E877" s="13"/>
      <c r="F877" s="13"/>
      <c r="G877" s="13"/>
      <c r="H877" s="16"/>
      <c r="I877" s="21"/>
    </row>
    <row r="878" spans="1:9" x14ac:dyDescent="0.25">
      <c r="A878" s="4"/>
      <c r="C878" s="16"/>
      <c r="E878" s="13"/>
      <c r="F878" s="13"/>
      <c r="G878" s="13"/>
      <c r="H878" s="16"/>
      <c r="I878" s="21"/>
    </row>
    <row r="879" spans="1:9" x14ac:dyDescent="0.25">
      <c r="A879" s="4"/>
      <c r="C879" s="16"/>
      <c r="E879" s="13"/>
      <c r="F879" s="13"/>
      <c r="G879" s="13"/>
      <c r="H879" s="16"/>
      <c r="I879" s="21"/>
    </row>
    <row r="880" spans="1:9" x14ac:dyDescent="0.25">
      <c r="A880" s="4"/>
      <c r="C880" s="16"/>
      <c r="E880" s="13"/>
      <c r="F880" s="13"/>
      <c r="G880" s="13"/>
      <c r="H880" s="16"/>
      <c r="I880" s="21"/>
    </row>
    <row r="881" spans="1:9" x14ac:dyDescent="0.25">
      <c r="A881" s="4"/>
      <c r="C881" s="16"/>
      <c r="E881" s="13"/>
      <c r="F881" s="13"/>
      <c r="G881" s="13"/>
      <c r="H881" s="16"/>
      <c r="I881" s="21"/>
    </row>
    <row r="882" spans="1:9" x14ac:dyDescent="0.25">
      <c r="A882" s="4"/>
      <c r="C882" s="16"/>
      <c r="E882" s="13"/>
      <c r="F882" s="13"/>
      <c r="G882" s="13"/>
      <c r="H882" s="16"/>
      <c r="I882" s="21"/>
    </row>
    <row r="883" spans="1:9" x14ac:dyDescent="0.25">
      <c r="A883" s="4"/>
      <c r="C883" s="16"/>
      <c r="E883" s="13"/>
      <c r="F883" s="13"/>
      <c r="G883" s="13"/>
      <c r="H883" s="16"/>
      <c r="I883" s="21"/>
    </row>
    <row r="884" spans="1:9" x14ac:dyDescent="0.25">
      <c r="A884" s="4"/>
      <c r="C884" s="16"/>
      <c r="E884" s="13"/>
      <c r="F884" s="13"/>
      <c r="G884" s="13"/>
      <c r="H884" s="16"/>
      <c r="I884" s="21"/>
    </row>
    <row r="885" spans="1:9" x14ac:dyDescent="0.25">
      <c r="A885" s="4"/>
      <c r="C885" s="16"/>
      <c r="E885" s="13"/>
      <c r="F885" s="13"/>
      <c r="G885" s="13"/>
      <c r="H885" s="16"/>
      <c r="I885" s="21"/>
    </row>
    <row r="886" spans="1:9" x14ac:dyDescent="0.25">
      <c r="A886" s="4"/>
      <c r="C886" s="16"/>
      <c r="E886" s="13"/>
      <c r="F886" s="13"/>
      <c r="G886" s="13"/>
      <c r="H886" s="16"/>
      <c r="I886" s="21"/>
    </row>
    <row r="887" spans="1:9" x14ac:dyDescent="0.25">
      <c r="A887" s="4"/>
      <c r="C887" s="16"/>
      <c r="E887" s="13"/>
      <c r="F887" s="13"/>
      <c r="G887" s="13"/>
      <c r="H887" s="16"/>
      <c r="I887" s="21"/>
    </row>
    <row r="888" spans="1:9" x14ac:dyDescent="0.25">
      <c r="A888" s="4"/>
      <c r="C888" s="16"/>
      <c r="E888" s="13"/>
      <c r="F888" s="13"/>
      <c r="G888" s="13"/>
      <c r="H888" s="16"/>
      <c r="I888" s="21"/>
    </row>
    <row r="889" spans="1:9" x14ac:dyDescent="0.25">
      <c r="A889" s="4"/>
      <c r="C889" s="16"/>
      <c r="E889" s="13"/>
      <c r="F889" s="13"/>
      <c r="G889" s="13"/>
      <c r="H889" s="16"/>
      <c r="I889" s="21"/>
    </row>
    <row r="890" spans="1:9" x14ac:dyDescent="0.25">
      <c r="A890" s="4"/>
      <c r="C890" s="16"/>
      <c r="E890" s="13"/>
      <c r="F890" s="13"/>
      <c r="G890" s="13"/>
      <c r="H890" s="16"/>
      <c r="I890" s="21"/>
    </row>
    <row r="891" spans="1:9" x14ac:dyDescent="0.25">
      <c r="A891" s="4"/>
      <c r="C891" s="16"/>
      <c r="E891" s="13"/>
      <c r="F891" s="13"/>
      <c r="G891" s="13"/>
      <c r="H891" s="16"/>
      <c r="I891" s="21"/>
    </row>
    <row r="892" spans="1:9" x14ac:dyDescent="0.25">
      <c r="A892" s="4"/>
      <c r="C892" s="16"/>
      <c r="E892" s="13"/>
      <c r="F892" s="13"/>
      <c r="G892" s="13"/>
      <c r="H892" s="16"/>
      <c r="I892" s="21"/>
    </row>
    <row r="893" spans="1:9" x14ac:dyDescent="0.25">
      <c r="A893" s="4"/>
      <c r="C893" s="16"/>
      <c r="E893" s="13"/>
      <c r="F893" s="13"/>
      <c r="G893" s="13"/>
      <c r="H893" s="16"/>
      <c r="I893" s="21"/>
    </row>
    <row r="894" spans="1:9" x14ac:dyDescent="0.25">
      <c r="A894" s="4"/>
      <c r="C894" s="16"/>
      <c r="E894" s="13"/>
      <c r="F894" s="13"/>
      <c r="G894" s="13"/>
      <c r="H894" s="16"/>
      <c r="I894" s="21"/>
    </row>
    <row r="895" spans="1:9" x14ac:dyDescent="0.25">
      <c r="A895" s="4"/>
      <c r="C895" s="16"/>
      <c r="E895" s="13"/>
      <c r="F895" s="13"/>
      <c r="G895" s="13"/>
      <c r="H895" s="16"/>
      <c r="I895" s="21"/>
    </row>
    <row r="896" spans="1:9" x14ac:dyDescent="0.25">
      <c r="A896" s="4"/>
      <c r="C896" s="16"/>
      <c r="E896" s="13"/>
      <c r="F896" s="13"/>
      <c r="G896" s="13"/>
      <c r="H896" s="16"/>
      <c r="I896" s="21"/>
    </row>
    <row r="897" spans="1:9" x14ac:dyDescent="0.25">
      <c r="A897" s="4"/>
      <c r="C897" s="16"/>
      <c r="E897" s="13"/>
      <c r="F897" s="13"/>
      <c r="G897" s="13"/>
      <c r="H897" s="16"/>
      <c r="I897" s="21"/>
    </row>
    <row r="898" spans="1:9" x14ac:dyDescent="0.25">
      <c r="A898" s="4"/>
      <c r="C898" s="16"/>
      <c r="E898" s="13"/>
      <c r="F898" s="13"/>
      <c r="G898" s="13"/>
      <c r="H898" s="16"/>
      <c r="I898" s="21"/>
    </row>
    <row r="899" spans="1:9" x14ac:dyDescent="0.25">
      <c r="A899" s="4"/>
      <c r="C899" s="16"/>
      <c r="E899" s="13"/>
      <c r="F899" s="13"/>
      <c r="G899" s="13"/>
      <c r="H899" s="16"/>
      <c r="I899" s="21"/>
    </row>
    <row r="900" spans="1:9" x14ac:dyDescent="0.25">
      <c r="A900" s="4"/>
      <c r="C900" s="16"/>
      <c r="E900" s="13"/>
      <c r="F900" s="13"/>
      <c r="G900" s="13"/>
      <c r="H900" s="16"/>
      <c r="I900" s="21"/>
    </row>
    <row r="901" spans="1:9" x14ac:dyDescent="0.25">
      <c r="A901" s="4"/>
      <c r="C901" s="16"/>
      <c r="E901" s="13"/>
      <c r="F901" s="13"/>
      <c r="G901" s="13"/>
      <c r="H901" s="16"/>
      <c r="I901" s="21"/>
    </row>
    <row r="902" spans="1:9" x14ac:dyDescent="0.25">
      <c r="A902" s="4"/>
      <c r="C902" s="16"/>
      <c r="E902" s="13"/>
      <c r="F902" s="13"/>
      <c r="G902" s="13"/>
      <c r="H902" s="16"/>
      <c r="I902" s="21"/>
    </row>
    <row r="903" spans="1:9" x14ac:dyDescent="0.25">
      <c r="A903" s="4"/>
      <c r="C903" s="16"/>
      <c r="E903" s="13"/>
      <c r="F903" s="13"/>
      <c r="G903" s="13"/>
      <c r="H903" s="16"/>
      <c r="I903" s="21"/>
    </row>
    <row r="904" spans="1:9" x14ac:dyDescent="0.25">
      <c r="A904" s="4"/>
      <c r="C904" s="16"/>
      <c r="E904" s="13"/>
      <c r="F904" s="13"/>
      <c r="G904" s="13"/>
      <c r="H904" s="16"/>
      <c r="I904" s="21"/>
    </row>
    <row r="905" spans="1:9" x14ac:dyDescent="0.25">
      <c r="A905" s="4"/>
      <c r="C905" s="16"/>
      <c r="E905" s="13"/>
      <c r="F905" s="13"/>
      <c r="G905" s="13"/>
      <c r="H905" s="16"/>
      <c r="I905" s="21"/>
    </row>
    <row r="906" spans="1:9" x14ac:dyDescent="0.25">
      <c r="A906" s="4"/>
      <c r="C906" s="16"/>
      <c r="E906" s="13"/>
      <c r="F906" s="13"/>
      <c r="G906" s="13"/>
      <c r="H906" s="16"/>
      <c r="I906" s="21"/>
    </row>
    <row r="907" spans="1:9" x14ac:dyDescent="0.25">
      <c r="A907" s="4"/>
      <c r="C907" s="16"/>
      <c r="E907" s="13"/>
      <c r="F907" s="13"/>
      <c r="G907" s="13"/>
      <c r="H907" s="16"/>
      <c r="I907" s="21"/>
    </row>
    <row r="908" spans="1:9" x14ac:dyDescent="0.25">
      <c r="A908" s="4"/>
      <c r="C908" s="16"/>
      <c r="E908" s="13"/>
      <c r="F908" s="13"/>
      <c r="G908" s="13"/>
      <c r="H908" s="16"/>
      <c r="I908" s="21"/>
    </row>
    <row r="909" spans="1:9" x14ac:dyDescent="0.25">
      <c r="A909" s="4"/>
      <c r="C909" s="16"/>
      <c r="E909" s="13"/>
      <c r="F909" s="13"/>
      <c r="G909" s="13"/>
      <c r="H909" s="16"/>
      <c r="I909" s="21"/>
    </row>
    <row r="910" spans="1:9" x14ac:dyDescent="0.25">
      <c r="A910" s="4"/>
      <c r="C910" s="16"/>
      <c r="E910" s="13"/>
      <c r="F910" s="13"/>
      <c r="G910" s="13"/>
      <c r="H910" s="16"/>
      <c r="I910" s="21"/>
    </row>
    <row r="911" spans="1:9" x14ac:dyDescent="0.25">
      <c r="A911" s="4"/>
      <c r="C911" s="16"/>
      <c r="E911" s="13"/>
      <c r="F911" s="13"/>
      <c r="G911" s="13"/>
      <c r="H911" s="16"/>
      <c r="I911" s="21"/>
    </row>
    <row r="912" spans="1:9" x14ac:dyDescent="0.25">
      <c r="A912" s="4"/>
      <c r="C912" s="16"/>
      <c r="E912" s="13"/>
      <c r="F912" s="13"/>
      <c r="G912" s="13"/>
      <c r="H912" s="16"/>
      <c r="I912" s="21"/>
    </row>
    <row r="913" spans="1:9" x14ac:dyDescent="0.25">
      <c r="A913" s="4"/>
      <c r="C913" s="16"/>
      <c r="E913" s="13"/>
      <c r="F913" s="13"/>
      <c r="G913" s="13"/>
      <c r="H913" s="16"/>
      <c r="I913" s="21"/>
    </row>
    <row r="914" spans="1:9" x14ac:dyDescent="0.25">
      <c r="A914" s="4"/>
      <c r="C914" s="16"/>
      <c r="E914" s="13"/>
      <c r="F914" s="13"/>
      <c r="G914" s="13"/>
      <c r="H914" s="16"/>
      <c r="I914" s="21"/>
    </row>
    <row r="915" spans="1:9" x14ac:dyDescent="0.25">
      <c r="A915" s="4"/>
      <c r="C915" s="16"/>
      <c r="E915" s="13"/>
      <c r="F915" s="13"/>
      <c r="G915" s="13"/>
      <c r="H915" s="16"/>
      <c r="I915" s="21"/>
    </row>
    <row r="916" spans="1:9" x14ac:dyDescent="0.25">
      <c r="A916" s="4"/>
      <c r="C916" s="16"/>
      <c r="E916" s="13"/>
      <c r="F916" s="13"/>
      <c r="G916" s="13"/>
      <c r="H916" s="16"/>
      <c r="I916" s="21"/>
    </row>
    <row r="917" spans="1:9" x14ac:dyDescent="0.25">
      <c r="A917" s="4"/>
      <c r="C917" s="16"/>
      <c r="E917" s="13"/>
      <c r="F917" s="13"/>
      <c r="G917" s="13"/>
      <c r="H917" s="16"/>
      <c r="I917" s="21"/>
    </row>
    <row r="918" spans="1:9" x14ac:dyDescent="0.25">
      <c r="A918" s="4"/>
      <c r="C918" s="16"/>
      <c r="E918" s="13"/>
      <c r="F918" s="13"/>
      <c r="G918" s="13"/>
      <c r="H918" s="16"/>
      <c r="I918" s="21"/>
    </row>
    <row r="919" spans="1:9" x14ac:dyDescent="0.25">
      <c r="A919" s="4"/>
      <c r="C919" s="16"/>
      <c r="E919" s="13"/>
      <c r="F919" s="13"/>
      <c r="G919" s="13"/>
      <c r="H919" s="16"/>
      <c r="I919" s="21"/>
    </row>
    <row r="920" spans="1:9" x14ac:dyDescent="0.25">
      <c r="A920" s="4"/>
      <c r="C920" s="16"/>
      <c r="E920" s="13"/>
      <c r="F920" s="13"/>
      <c r="G920" s="13"/>
      <c r="H920" s="16"/>
      <c r="I920" s="21"/>
    </row>
    <row r="921" spans="1:9" x14ac:dyDescent="0.25">
      <c r="A921" s="4"/>
      <c r="C921" s="16"/>
      <c r="E921" s="13"/>
      <c r="F921" s="13"/>
      <c r="G921" s="13"/>
      <c r="H921" s="16"/>
      <c r="I921" s="21"/>
    </row>
    <row r="922" spans="1:9" x14ac:dyDescent="0.25">
      <c r="A922" s="4"/>
      <c r="C922" s="16"/>
      <c r="E922" s="13"/>
      <c r="F922" s="13"/>
      <c r="G922" s="13"/>
      <c r="H922" s="16"/>
      <c r="I922" s="21"/>
    </row>
    <row r="923" spans="1:9" x14ac:dyDescent="0.25">
      <c r="A923" s="4"/>
      <c r="C923" s="16"/>
      <c r="E923" s="13"/>
      <c r="F923" s="13"/>
      <c r="G923" s="13"/>
      <c r="H923" s="16"/>
      <c r="I923" s="21"/>
    </row>
    <row r="924" spans="1:9" x14ac:dyDescent="0.25">
      <c r="A924" s="4"/>
      <c r="C924" s="16"/>
      <c r="E924" s="13"/>
      <c r="F924" s="13"/>
      <c r="G924" s="13"/>
      <c r="H924" s="16"/>
      <c r="I924" s="21"/>
    </row>
    <row r="925" spans="1:9" x14ac:dyDescent="0.25">
      <c r="A925" s="4"/>
      <c r="C925" s="16"/>
      <c r="E925" s="13"/>
      <c r="F925" s="13"/>
      <c r="G925" s="13"/>
      <c r="H925" s="16"/>
      <c r="I925" s="21"/>
    </row>
    <row r="926" spans="1:9" x14ac:dyDescent="0.25">
      <c r="A926" s="4"/>
      <c r="C926" s="16"/>
      <c r="E926" s="13"/>
      <c r="F926" s="13"/>
      <c r="G926" s="13"/>
      <c r="H926" s="16"/>
      <c r="I926" s="21"/>
    </row>
    <row r="927" spans="1:9" x14ac:dyDescent="0.25">
      <c r="A927" s="4"/>
      <c r="C927" s="16"/>
      <c r="E927" s="13"/>
      <c r="F927" s="13"/>
      <c r="G927" s="13"/>
      <c r="H927" s="16"/>
      <c r="I927" s="21"/>
    </row>
    <row r="928" spans="1:9" x14ac:dyDescent="0.25">
      <c r="A928" s="4"/>
      <c r="C928" s="16"/>
      <c r="E928" s="13"/>
      <c r="F928" s="13"/>
      <c r="G928" s="13"/>
      <c r="H928" s="16"/>
      <c r="I928" s="21"/>
    </row>
    <row r="929" spans="1:9" x14ac:dyDescent="0.25">
      <c r="A929" s="4"/>
      <c r="C929" s="16"/>
      <c r="E929" s="13"/>
      <c r="F929" s="13"/>
      <c r="G929" s="13"/>
      <c r="H929" s="16"/>
      <c r="I929" s="21"/>
    </row>
    <row r="930" spans="1:9" x14ac:dyDescent="0.25">
      <c r="A930" s="4"/>
      <c r="C930" s="16"/>
      <c r="E930" s="13"/>
      <c r="F930" s="13"/>
      <c r="G930" s="13"/>
      <c r="H930" s="16"/>
      <c r="I930" s="21"/>
    </row>
    <row r="931" spans="1:9" x14ac:dyDescent="0.25">
      <c r="A931" s="4"/>
      <c r="C931" s="16"/>
      <c r="E931" s="13"/>
      <c r="F931" s="13"/>
      <c r="G931" s="13"/>
      <c r="H931" s="16"/>
      <c r="I931" s="21"/>
    </row>
    <row r="932" spans="1:9" x14ac:dyDescent="0.25">
      <c r="A932" s="4"/>
      <c r="C932" s="16"/>
      <c r="E932" s="13"/>
      <c r="F932" s="13"/>
      <c r="G932" s="13"/>
      <c r="H932" s="16"/>
      <c r="I932" s="21"/>
    </row>
    <row r="933" spans="1:9" x14ac:dyDescent="0.25">
      <c r="A933" s="4"/>
      <c r="C933" s="16"/>
      <c r="E933" s="13"/>
      <c r="F933" s="13"/>
      <c r="G933" s="13"/>
      <c r="H933" s="16"/>
      <c r="I933" s="21"/>
    </row>
    <row r="934" spans="1:9" x14ac:dyDescent="0.25">
      <c r="A934" s="4"/>
      <c r="C934" s="16"/>
      <c r="E934" s="13"/>
      <c r="F934" s="13"/>
      <c r="G934" s="13"/>
      <c r="H934" s="16"/>
      <c r="I934" s="21"/>
    </row>
    <row r="935" spans="1:9" x14ac:dyDescent="0.25">
      <c r="A935" s="4"/>
      <c r="C935" s="16"/>
      <c r="E935" s="13"/>
      <c r="F935" s="13"/>
      <c r="G935" s="13"/>
      <c r="H935" s="16"/>
      <c r="I935" s="21"/>
    </row>
    <row r="936" spans="1:9" x14ac:dyDescent="0.25">
      <c r="A936" s="4"/>
      <c r="C936" s="16"/>
      <c r="E936" s="13"/>
      <c r="F936" s="13"/>
      <c r="G936" s="13"/>
      <c r="H936" s="16"/>
      <c r="I936" s="21"/>
    </row>
    <row r="937" spans="1:9" x14ac:dyDescent="0.25">
      <c r="A937" s="4"/>
      <c r="C937" s="16"/>
      <c r="E937" s="13"/>
      <c r="F937" s="13"/>
      <c r="G937" s="13"/>
      <c r="H937" s="16"/>
      <c r="I937" s="21"/>
    </row>
    <row r="938" spans="1:9" x14ac:dyDescent="0.25">
      <c r="A938" s="4"/>
      <c r="C938" s="16"/>
      <c r="E938" s="13"/>
      <c r="F938" s="13"/>
      <c r="G938" s="13"/>
      <c r="H938" s="16"/>
      <c r="I938" s="21"/>
    </row>
    <row r="939" spans="1:9" x14ac:dyDescent="0.25">
      <c r="A939" s="4"/>
      <c r="C939" s="16"/>
      <c r="E939" s="13"/>
      <c r="F939" s="13"/>
      <c r="G939" s="13"/>
      <c r="H939" s="16"/>
      <c r="I939" s="21"/>
    </row>
    <row r="940" spans="1:9" x14ac:dyDescent="0.25">
      <c r="A940" s="4"/>
      <c r="C940" s="16"/>
      <c r="E940" s="13"/>
      <c r="F940" s="13"/>
      <c r="G940" s="13"/>
      <c r="H940" s="16"/>
      <c r="I940" s="21"/>
    </row>
    <row r="941" spans="1:9" x14ac:dyDescent="0.25">
      <c r="A941" s="4"/>
      <c r="C941" s="16"/>
      <c r="E941" s="13"/>
      <c r="F941" s="13"/>
      <c r="G941" s="13"/>
      <c r="H941" s="16"/>
      <c r="I941" s="21"/>
    </row>
    <row r="942" spans="1:9" x14ac:dyDescent="0.25">
      <c r="A942" s="4"/>
      <c r="C942" s="16"/>
      <c r="E942" s="13"/>
      <c r="F942" s="13"/>
      <c r="G942" s="13"/>
      <c r="H942" s="16"/>
      <c r="I942" s="21"/>
    </row>
    <row r="943" spans="1:9" x14ac:dyDescent="0.25">
      <c r="A943" s="4"/>
      <c r="C943" s="16"/>
      <c r="E943" s="13"/>
      <c r="F943" s="13"/>
      <c r="G943" s="13"/>
      <c r="H943" s="16"/>
      <c r="I943" s="21"/>
    </row>
    <row r="944" spans="1:9" x14ac:dyDescent="0.25">
      <c r="A944" s="4"/>
      <c r="C944" s="16"/>
      <c r="E944" s="13"/>
      <c r="F944" s="13"/>
      <c r="G944" s="13"/>
      <c r="H944" s="16"/>
      <c r="I944" s="21"/>
    </row>
    <row r="945" spans="1:9" x14ac:dyDescent="0.25">
      <c r="A945" s="4"/>
      <c r="C945" s="16"/>
      <c r="E945" s="13"/>
      <c r="F945" s="13"/>
      <c r="G945" s="13"/>
      <c r="H945" s="16"/>
      <c r="I945" s="21"/>
    </row>
    <row r="946" spans="1:9" x14ac:dyDescent="0.25">
      <c r="A946" s="4"/>
      <c r="C946" s="16"/>
      <c r="E946" s="13"/>
      <c r="F946" s="13"/>
      <c r="G946" s="13"/>
      <c r="H946" s="16"/>
      <c r="I946" s="21"/>
    </row>
    <row r="947" spans="1:9" x14ac:dyDescent="0.25">
      <c r="A947" s="4"/>
      <c r="C947" s="16"/>
      <c r="E947" s="13"/>
      <c r="F947" s="13"/>
      <c r="G947" s="13"/>
      <c r="H947" s="16"/>
      <c r="I947" s="21"/>
    </row>
    <row r="948" spans="1:9" x14ac:dyDescent="0.25">
      <c r="A948" s="4"/>
      <c r="C948" s="16"/>
      <c r="E948" s="13"/>
      <c r="F948" s="13"/>
      <c r="G948" s="13"/>
      <c r="H948" s="16"/>
      <c r="I948" s="21"/>
    </row>
    <row r="949" spans="1:9" x14ac:dyDescent="0.25">
      <c r="A949" s="4"/>
      <c r="C949" s="16"/>
      <c r="E949" s="13"/>
      <c r="F949" s="13"/>
      <c r="G949" s="13"/>
      <c r="H949" s="16"/>
      <c r="I949" s="21"/>
    </row>
    <row r="950" spans="1:9" x14ac:dyDescent="0.25">
      <c r="A950" s="4"/>
      <c r="C950" s="16"/>
      <c r="E950" s="13"/>
      <c r="F950" s="13"/>
      <c r="G950" s="13"/>
      <c r="H950" s="16"/>
      <c r="I950" s="21"/>
    </row>
    <row r="951" spans="1:9" x14ac:dyDescent="0.25">
      <c r="A951" s="4"/>
      <c r="C951" s="16"/>
      <c r="E951" s="13"/>
      <c r="F951" s="13"/>
      <c r="G951" s="13"/>
      <c r="H951" s="16"/>
      <c r="I951" s="21"/>
    </row>
    <row r="952" spans="1:9" x14ac:dyDescent="0.25">
      <c r="A952" s="4"/>
      <c r="C952" s="16"/>
      <c r="E952" s="13"/>
      <c r="F952" s="13"/>
      <c r="G952" s="13"/>
      <c r="H952" s="16"/>
      <c r="I952" s="21"/>
    </row>
    <row r="953" spans="1:9" x14ac:dyDescent="0.25">
      <c r="A953" s="4"/>
      <c r="C953" s="16"/>
      <c r="E953" s="13"/>
      <c r="F953" s="13"/>
      <c r="G953" s="13"/>
      <c r="H953" s="16"/>
      <c r="I953" s="21"/>
    </row>
    <row r="954" spans="1:9" x14ac:dyDescent="0.25">
      <c r="A954" s="4"/>
      <c r="C954" s="16"/>
      <c r="E954" s="13"/>
      <c r="F954" s="13"/>
      <c r="G954" s="13"/>
      <c r="H954" s="16"/>
      <c r="I954" s="21"/>
    </row>
    <row r="955" spans="1:9" x14ac:dyDescent="0.25">
      <c r="A955" s="4"/>
      <c r="C955" s="16"/>
      <c r="E955" s="13"/>
      <c r="F955" s="13"/>
      <c r="G955" s="13"/>
      <c r="H955" s="16"/>
      <c r="I955" s="21"/>
    </row>
    <row r="956" spans="1:9" x14ac:dyDescent="0.25">
      <c r="A956" s="4"/>
      <c r="C956" s="16"/>
      <c r="E956" s="13"/>
      <c r="F956" s="13"/>
      <c r="G956" s="13"/>
      <c r="H956" s="16"/>
      <c r="I956" s="21"/>
    </row>
    <row r="957" spans="1:9" x14ac:dyDescent="0.25">
      <c r="A957" s="4"/>
      <c r="C957" s="16"/>
      <c r="E957" s="13"/>
      <c r="F957" s="13"/>
      <c r="G957" s="13"/>
      <c r="H957" s="16"/>
      <c r="I957" s="21"/>
    </row>
    <row r="958" spans="1:9" x14ac:dyDescent="0.25">
      <c r="A958" s="4"/>
      <c r="C958" s="16"/>
      <c r="E958" s="13"/>
      <c r="F958" s="13"/>
      <c r="G958" s="13"/>
      <c r="H958" s="16"/>
      <c r="I958" s="21"/>
    </row>
    <row r="959" spans="1:9" x14ac:dyDescent="0.25">
      <c r="A959" s="4"/>
      <c r="C959" s="16"/>
      <c r="E959" s="13"/>
      <c r="F959" s="13"/>
      <c r="G959" s="13"/>
      <c r="H959" s="16"/>
      <c r="I959" s="21"/>
    </row>
    <row r="960" spans="1:9" x14ac:dyDescent="0.25">
      <c r="A960" s="4"/>
      <c r="C960" s="16"/>
      <c r="E960" s="13"/>
      <c r="F960" s="13"/>
      <c r="G960" s="13"/>
      <c r="H960" s="16"/>
      <c r="I960" s="21"/>
    </row>
    <row r="961" spans="1:9" x14ac:dyDescent="0.25">
      <c r="A961" s="4"/>
      <c r="C961" s="16"/>
      <c r="E961" s="13"/>
      <c r="F961" s="13"/>
      <c r="G961" s="13"/>
      <c r="H961" s="16"/>
      <c r="I961" s="21"/>
    </row>
    <row r="962" spans="1:9" x14ac:dyDescent="0.25">
      <c r="A962" s="4"/>
      <c r="C962" s="16"/>
      <c r="E962" s="13"/>
      <c r="F962" s="13"/>
      <c r="G962" s="13"/>
      <c r="H962" s="16"/>
      <c r="I962" s="21"/>
    </row>
    <row r="963" spans="1:9" x14ac:dyDescent="0.25">
      <c r="A963" s="4"/>
      <c r="C963" s="16"/>
      <c r="E963" s="13"/>
      <c r="F963" s="13"/>
      <c r="G963" s="13"/>
      <c r="H963" s="16"/>
      <c r="I963" s="21"/>
    </row>
    <row r="964" spans="1:9" x14ac:dyDescent="0.25">
      <c r="A964" s="4"/>
      <c r="C964" s="16"/>
      <c r="E964" s="13"/>
      <c r="F964" s="13"/>
      <c r="G964" s="13"/>
      <c r="H964" s="16"/>
      <c r="I964" s="21"/>
    </row>
    <row r="965" spans="1:9" x14ac:dyDescent="0.25">
      <c r="A965" s="4"/>
      <c r="C965" s="16"/>
      <c r="E965" s="13"/>
      <c r="F965" s="13"/>
      <c r="G965" s="13"/>
      <c r="H965" s="16"/>
      <c r="I965" s="21"/>
    </row>
    <row r="966" spans="1:9" x14ac:dyDescent="0.25">
      <c r="A966" s="4"/>
      <c r="C966" s="16"/>
      <c r="E966" s="13"/>
      <c r="F966" s="13"/>
      <c r="G966" s="13"/>
      <c r="H966" s="16"/>
      <c r="I966" s="21"/>
    </row>
    <row r="967" spans="1:9" x14ac:dyDescent="0.25">
      <c r="A967" s="4"/>
      <c r="C967" s="16"/>
      <c r="E967" s="13"/>
      <c r="F967" s="13"/>
      <c r="G967" s="13"/>
      <c r="H967" s="16"/>
      <c r="I967" s="21"/>
    </row>
    <row r="968" spans="1:9" x14ac:dyDescent="0.25">
      <c r="A968" s="4"/>
      <c r="C968" s="16"/>
      <c r="E968" s="13"/>
      <c r="F968" s="13"/>
      <c r="G968" s="13"/>
      <c r="H968" s="16"/>
      <c r="I968" s="21"/>
    </row>
    <row r="969" spans="1:9" x14ac:dyDescent="0.25">
      <c r="A969" s="4"/>
      <c r="C969" s="16"/>
      <c r="E969" s="13"/>
      <c r="F969" s="13"/>
      <c r="G969" s="13"/>
      <c r="H969" s="16"/>
      <c r="I969" s="21"/>
    </row>
    <row r="970" spans="1:9" x14ac:dyDescent="0.25">
      <c r="A970" s="4"/>
      <c r="C970" s="16"/>
      <c r="E970" s="13"/>
      <c r="F970" s="13"/>
      <c r="G970" s="13"/>
      <c r="H970" s="16"/>
      <c r="I970" s="21"/>
    </row>
    <row r="971" spans="1:9" x14ac:dyDescent="0.25">
      <c r="A971" s="4"/>
      <c r="C971" s="16"/>
      <c r="E971" s="13"/>
      <c r="F971" s="13"/>
      <c r="G971" s="13"/>
      <c r="H971" s="16"/>
      <c r="I971" s="21"/>
    </row>
    <row r="972" spans="1:9" x14ac:dyDescent="0.25">
      <c r="A972" s="4"/>
      <c r="C972" s="16"/>
      <c r="E972" s="13"/>
      <c r="F972" s="13"/>
      <c r="G972" s="13"/>
      <c r="H972" s="16"/>
      <c r="I972" s="21"/>
    </row>
    <row r="973" spans="1:9" x14ac:dyDescent="0.25">
      <c r="A973" s="4"/>
      <c r="C973" s="16"/>
      <c r="E973" s="13"/>
      <c r="F973" s="13"/>
      <c r="G973" s="13"/>
      <c r="H973" s="16"/>
      <c r="I973" s="21"/>
    </row>
    <row r="974" spans="1:9" x14ac:dyDescent="0.25">
      <c r="A974" s="4"/>
      <c r="C974" s="16"/>
      <c r="E974" s="13"/>
      <c r="F974" s="13"/>
      <c r="G974" s="13"/>
      <c r="H974" s="16"/>
      <c r="I974" s="21"/>
    </row>
    <row r="975" spans="1:9" x14ac:dyDescent="0.25">
      <c r="A975" s="4"/>
      <c r="C975" s="16"/>
      <c r="E975" s="13"/>
      <c r="F975" s="13"/>
      <c r="G975" s="13"/>
      <c r="H975" s="16"/>
      <c r="I975" s="21"/>
    </row>
    <row r="976" spans="1:9" x14ac:dyDescent="0.25">
      <c r="A976" s="4"/>
      <c r="C976" s="16"/>
      <c r="E976" s="13"/>
      <c r="F976" s="13"/>
      <c r="G976" s="13"/>
      <c r="H976" s="16"/>
      <c r="I976" s="21"/>
    </row>
    <row r="977" spans="1:9" x14ac:dyDescent="0.25">
      <c r="A977" s="4"/>
      <c r="C977" s="16"/>
      <c r="E977" s="13"/>
      <c r="F977" s="13"/>
      <c r="G977" s="13"/>
      <c r="H977" s="16"/>
      <c r="I977" s="21"/>
    </row>
    <row r="978" spans="1:9" x14ac:dyDescent="0.25">
      <c r="A978" s="4"/>
      <c r="C978" s="16"/>
      <c r="E978" s="13"/>
      <c r="F978" s="13"/>
      <c r="G978" s="13"/>
      <c r="H978" s="16"/>
      <c r="I978" s="21"/>
    </row>
    <row r="979" spans="1:9" x14ac:dyDescent="0.25">
      <c r="A979" s="4"/>
      <c r="C979" s="16"/>
      <c r="E979" s="13"/>
      <c r="F979" s="13"/>
      <c r="G979" s="13"/>
      <c r="H979" s="16"/>
      <c r="I979" s="21"/>
    </row>
    <row r="980" spans="1:9" x14ac:dyDescent="0.25">
      <c r="A980" s="4"/>
      <c r="C980" s="16"/>
      <c r="E980" s="13"/>
      <c r="F980" s="13"/>
      <c r="G980" s="13"/>
      <c r="H980" s="16"/>
      <c r="I980" s="21"/>
    </row>
    <row r="981" spans="1:9" x14ac:dyDescent="0.25">
      <c r="A981" s="4"/>
      <c r="C981" s="16"/>
      <c r="E981" s="13"/>
      <c r="F981" s="13"/>
      <c r="G981" s="13"/>
      <c r="H981" s="16"/>
      <c r="I981" s="21"/>
    </row>
    <row r="982" spans="1:9" x14ac:dyDescent="0.25">
      <c r="A982" s="4"/>
      <c r="C982" s="16"/>
      <c r="E982" s="13"/>
      <c r="F982" s="13"/>
      <c r="G982" s="13"/>
      <c r="H982" s="16"/>
      <c r="I982" s="21"/>
    </row>
    <row r="983" spans="1:9" x14ac:dyDescent="0.25">
      <c r="A983" s="4"/>
      <c r="C983" s="16"/>
      <c r="E983" s="13"/>
      <c r="F983" s="13"/>
      <c r="G983" s="13"/>
      <c r="H983" s="16"/>
      <c r="I983" s="21"/>
    </row>
    <row r="984" spans="1:9" x14ac:dyDescent="0.25">
      <c r="A984" s="4"/>
      <c r="C984" s="16"/>
      <c r="E984" s="13"/>
      <c r="F984" s="13"/>
      <c r="G984" s="13"/>
      <c r="H984" s="16"/>
      <c r="I984" s="21"/>
    </row>
    <row r="985" spans="1:9" x14ac:dyDescent="0.25">
      <c r="A985" s="4"/>
      <c r="C985" s="16"/>
      <c r="E985" s="13"/>
      <c r="F985" s="13"/>
      <c r="G985" s="13"/>
      <c r="H985" s="16"/>
      <c r="I985" s="21"/>
    </row>
    <row r="986" spans="1:9" x14ac:dyDescent="0.25">
      <c r="A986" s="4"/>
      <c r="C986" s="16"/>
      <c r="E986" s="13"/>
      <c r="F986" s="13"/>
      <c r="G986" s="13"/>
      <c r="H986" s="16"/>
      <c r="I986" s="21"/>
    </row>
    <row r="987" spans="1:9" x14ac:dyDescent="0.25">
      <c r="A987" s="4"/>
      <c r="C987" s="16"/>
      <c r="E987" s="13"/>
      <c r="F987" s="13"/>
      <c r="G987" s="13"/>
      <c r="H987" s="16"/>
      <c r="I987" s="21"/>
    </row>
    <row r="988" spans="1:9" x14ac:dyDescent="0.25">
      <c r="A988" s="4"/>
      <c r="C988" s="16"/>
      <c r="E988" s="13"/>
      <c r="F988" s="13"/>
      <c r="G988" s="13"/>
      <c r="H988" s="16"/>
      <c r="I988" s="21"/>
    </row>
    <row r="989" spans="1:9" x14ac:dyDescent="0.25">
      <c r="A989" s="4"/>
      <c r="C989" s="16"/>
      <c r="E989" s="13"/>
      <c r="F989" s="13"/>
      <c r="G989" s="13"/>
      <c r="H989" s="16"/>
      <c r="I989" s="21"/>
    </row>
    <row r="990" spans="1:9" x14ac:dyDescent="0.25">
      <c r="A990" s="4"/>
      <c r="C990" s="16"/>
      <c r="E990" s="13"/>
      <c r="F990" s="13"/>
      <c r="G990" s="13"/>
      <c r="H990" s="16"/>
      <c r="I990" s="21"/>
    </row>
    <row r="991" spans="1:9" x14ac:dyDescent="0.25">
      <c r="A991" s="4"/>
      <c r="C991" s="16"/>
      <c r="E991" s="13"/>
      <c r="F991" s="13"/>
      <c r="G991" s="13"/>
      <c r="H991" s="16"/>
      <c r="I991" s="21"/>
    </row>
    <row r="992" spans="1:9" x14ac:dyDescent="0.25">
      <c r="A992" s="4"/>
      <c r="C992" s="16"/>
      <c r="E992" s="13"/>
      <c r="F992" s="13"/>
      <c r="G992" s="13"/>
      <c r="H992" s="16"/>
      <c r="I992" s="21"/>
    </row>
    <row r="993" spans="1:9" x14ac:dyDescent="0.25">
      <c r="A993" s="4"/>
      <c r="C993" s="16"/>
      <c r="E993" s="13"/>
      <c r="F993" s="13"/>
      <c r="G993" s="13"/>
      <c r="H993" s="16"/>
      <c r="I993" s="21"/>
    </row>
    <row r="994" spans="1:9" x14ac:dyDescent="0.25">
      <c r="A994" s="4"/>
      <c r="C994" s="16"/>
      <c r="E994" s="13"/>
      <c r="F994" s="13"/>
      <c r="G994" s="13"/>
      <c r="H994" s="16"/>
      <c r="I994" s="21"/>
    </row>
    <row r="995" spans="1:9" x14ac:dyDescent="0.25">
      <c r="A995" s="4"/>
      <c r="C995" s="16"/>
      <c r="E995" s="13"/>
      <c r="F995" s="13"/>
      <c r="G995" s="13"/>
      <c r="H995" s="16"/>
      <c r="I995" s="21"/>
    </row>
    <row r="996" spans="1:9" x14ac:dyDescent="0.25">
      <c r="A996" s="4"/>
      <c r="C996" s="16"/>
      <c r="E996" s="13"/>
      <c r="F996" s="13"/>
      <c r="G996" s="13"/>
      <c r="H996" s="16"/>
      <c r="I996" s="21"/>
    </row>
    <row r="997" spans="1:9" x14ac:dyDescent="0.25">
      <c r="A997" s="4"/>
      <c r="C997" s="16"/>
      <c r="E997" s="13"/>
      <c r="F997" s="13"/>
      <c r="G997" s="13"/>
      <c r="H997" s="16"/>
      <c r="I997" s="21"/>
    </row>
    <row r="998" spans="1:9" x14ac:dyDescent="0.25">
      <c r="A998" s="4"/>
      <c r="C998" s="16"/>
      <c r="E998" s="13"/>
      <c r="F998" s="13"/>
      <c r="G998" s="13"/>
      <c r="H998" s="16"/>
      <c r="I998" s="21"/>
    </row>
    <row r="999" spans="1:9" x14ac:dyDescent="0.25">
      <c r="A999" s="4"/>
      <c r="C999" s="16"/>
      <c r="E999" s="13"/>
      <c r="F999" s="13"/>
      <c r="G999" s="13"/>
      <c r="H999" s="16"/>
      <c r="I999" s="21"/>
    </row>
    <row r="1000" spans="1:9" x14ac:dyDescent="0.25">
      <c r="A1000" s="4"/>
      <c r="C1000" s="16"/>
      <c r="E1000" s="13"/>
      <c r="F1000" s="13"/>
      <c r="G1000" s="13"/>
      <c r="H1000" s="16"/>
      <c r="I1000" s="21"/>
    </row>
    <row r="1001" spans="1:9" x14ac:dyDescent="0.25">
      <c r="A1001" s="4"/>
      <c r="C1001" s="16"/>
      <c r="E1001" s="13"/>
      <c r="F1001" s="13"/>
      <c r="G1001" s="13"/>
      <c r="H1001" s="16"/>
      <c r="I1001" s="21"/>
    </row>
    <row r="1002" spans="1:9" x14ac:dyDescent="0.25">
      <c r="A1002" s="4"/>
      <c r="C1002" s="16"/>
      <c r="E1002" s="13"/>
      <c r="F1002" s="13"/>
      <c r="G1002" s="13"/>
      <c r="H1002" s="16"/>
      <c r="I1002" s="21"/>
    </row>
    <row r="1003" spans="1:9" x14ac:dyDescent="0.25">
      <c r="A1003" s="4"/>
      <c r="C1003" s="16"/>
      <c r="E1003" s="13"/>
      <c r="F1003" s="13"/>
      <c r="G1003" s="13"/>
      <c r="H1003" s="16"/>
      <c r="I1003" s="21"/>
    </row>
    <row r="1004" spans="1:9" x14ac:dyDescent="0.25">
      <c r="A1004" s="4"/>
      <c r="C1004" s="16"/>
      <c r="E1004" s="13"/>
      <c r="F1004" s="13"/>
      <c r="G1004" s="13"/>
      <c r="H1004" s="16"/>
      <c r="I1004" s="21"/>
    </row>
    <row r="1005" spans="1:9" x14ac:dyDescent="0.25">
      <c r="A1005" s="4"/>
      <c r="C1005" s="16"/>
      <c r="E1005" s="13"/>
      <c r="F1005" s="13"/>
      <c r="G1005" s="13"/>
      <c r="H1005" s="16"/>
      <c r="I1005" s="21"/>
    </row>
    <row r="1006" spans="1:9" x14ac:dyDescent="0.25">
      <c r="A1006" s="4"/>
      <c r="C1006" s="16"/>
      <c r="E1006" s="13"/>
      <c r="F1006" s="13"/>
      <c r="G1006" s="13"/>
      <c r="H1006" s="16"/>
      <c r="I1006" s="21"/>
    </row>
    <row r="1007" spans="1:9" x14ac:dyDescent="0.25">
      <c r="A1007" s="4"/>
      <c r="C1007" s="16"/>
      <c r="E1007" s="13"/>
      <c r="F1007" s="13"/>
      <c r="G1007" s="13"/>
      <c r="H1007" s="16"/>
      <c r="I1007" s="21"/>
    </row>
    <row r="1008" spans="1:9" x14ac:dyDescent="0.25">
      <c r="A1008" s="4"/>
      <c r="C1008" s="16"/>
      <c r="E1008" s="13"/>
      <c r="F1008" s="13"/>
      <c r="G1008" s="13"/>
      <c r="H1008" s="16"/>
      <c r="I1008" s="21"/>
    </row>
    <row r="1009" spans="1:9" x14ac:dyDescent="0.25">
      <c r="A1009" s="4"/>
      <c r="C1009" s="16"/>
      <c r="E1009" s="13"/>
      <c r="F1009" s="13"/>
      <c r="G1009" s="13"/>
      <c r="H1009" s="16"/>
      <c r="I1009" s="21"/>
    </row>
    <row r="1010" spans="1:9" x14ac:dyDescent="0.25">
      <c r="A1010" s="4"/>
      <c r="C1010" s="16"/>
      <c r="E1010" s="13"/>
      <c r="F1010" s="13"/>
      <c r="G1010" s="13"/>
      <c r="H1010" s="16"/>
      <c r="I1010" s="21"/>
    </row>
    <row r="1011" spans="1:9" x14ac:dyDescent="0.25">
      <c r="A1011" s="4"/>
      <c r="C1011" s="16"/>
      <c r="E1011" s="13"/>
      <c r="F1011" s="13"/>
      <c r="G1011" s="13"/>
      <c r="H1011" s="16"/>
      <c r="I1011" s="21"/>
    </row>
    <row r="1012" spans="1:9" x14ac:dyDescent="0.25">
      <c r="A1012" s="4"/>
      <c r="C1012" s="16"/>
      <c r="E1012" s="13"/>
      <c r="F1012" s="13"/>
      <c r="G1012" s="13"/>
      <c r="H1012" s="16"/>
      <c r="I1012" s="21"/>
    </row>
    <row r="1013" spans="1:9" x14ac:dyDescent="0.25">
      <c r="A1013" s="4"/>
      <c r="C1013" s="16"/>
      <c r="E1013" s="13"/>
      <c r="F1013" s="13"/>
      <c r="G1013" s="13"/>
      <c r="H1013" s="16"/>
      <c r="I1013" s="21"/>
    </row>
    <row r="1014" spans="1:9" x14ac:dyDescent="0.25">
      <c r="A1014" s="4"/>
      <c r="C1014" s="16"/>
      <c r="E1014" s="13"/>
      <c r="F1014" s="13"/>
      <c r="G1014" s="13"/>
      <c r="H1014" s="16"/>
      <c r="I1014" s="21"/>
    </row>
    <row r="1015" spans="1:9" x14ac:dyDescent="0.25">
      <c r="A1015" s="4"/>
      <c r="C1015" s="16"/>
      <c r="E1015" s="13"/>
      <c r="F1015" s="13"/>
      <c r="G1015" s="13"/>
      <c r="H1015" s="16"/>
      <c r="I1015" s="21"/>
    </row>
    <row r="1016" spans="1:9" x14ac:dyDescent="0.25">
      <c r="A1016" s="4"/>
      <c r="C1016" s="16"/>
      <c r="E1016" s="13"/>
      <c r="F1016" s="13"/>
      <c r="G1016" s="13"/>
      <c r="H1016" s="16"/>
      <c r="I1016" s="21"/>
    </row>
    <row r="1017" spans="1:9" x14ac:dyDescent="0.25">
      <c r="A1017" s="4"/>
      <c r="C1017" s="16"/>
      <c r="E1017" s="13"/>
      <c r="F1017" s="13"/>
      <c r="G1017" s="13"/>
      <c r="H1017" s="16"/>
      <c r="I1017" s="21"/>
    </row>
    <row r="1018" spans="1:9" x14ac:dyDescent="0.25">
      <c r="A1018" s="4"/>
      <c r="C1018" s="16"/>
      <c r="E1018" s="13"/>
      <c r="F1018" s="13"/>
      <c r="G1018" s="13"/>
      <c r="H1018" s="16"/>
      <c r="I1018" s="21"/>
    </row>
    <row r="1019" spans="1:9" x14ac:dyDescent="0.25">
      <c r="A1019" s="4"/>
      <c r="C1019" s="16"/>
      <c r="E1019" s="13"/>
      <c r="F1019" s="13"/>
      <c r="G1019" s="13"/>
      <c r="H1019" s="16"/>
      <c r="I1019" s="21"/>
    </row>
    <row r="1020" spans="1:9" x14ac:dyDescent="0.25">
      <c r="A1020" s="4"/>
      <c r="C1020" s="16"/>
      <c r="E1020" s="13"/>
      <c r="F1020" s="13"/>
      <c r="G1020" s="13"/>
      <c r="H1020" s="16"/>
      <c r="I1020" s="21"/>
    </row>
    <row r="1021" spans="1:9" x14ac:dyDescent="0.25">
      <c r="A1021" s="4"/>
      <c r="C1021" s="16"/>
      <c r="E1021" s="13"/>
      <c r="F1021" s="13"/>
      <c r="G1021" s="13"/>
      <c r="H1021" s="16"/>
      <c r="I1021" s="21"/>
    </row>
    <row r="1022" spans="1:9" x14ac:dyDescent="0.25">
      <c r="A1022" s="4"/>
      <c r="C1022" s="16"/>
      <c r="E1022" s="13"/>
      <c r="F1022" s="13"/>
      <c r="G1022" s="13"/>
      <c r="H1022" s="16"/>
      <c r="I1022" s="21"/>
    </row>
    <row r="1023" spans="1:9" x14ac:dyDescent="0.25">
      <c r="A1023" s="4"/>
      <c r="C1023" s="16"/>
      <c r="E1023" s="13"/>
      <c r="F1023" s="13"/>
      <c r="G1023" s="13"/>
      <c r="H1023" s="16"/>
      <c r="I1023" s="21"/>
    </row>
    <row r="1024" spans="1:9" x14ac:dyDescent="0.25">
      <c r="A1024" s="4"/>
      <c r="C1024" s="16"/>
      <c r="E1024" s="13"/>
      <c r="F1024" s="13"/>
      <c r="G1024" s="13"/>
      <c r="H1024" s="16"/>
      <c r="I1024" s="21"/>
    </row>
    <row r="1025" spans="1:9" x14ac:dyDescent="0.25">
      <c r="A1025" s="4"/>
      <c r="C1025" s="16"/>
      <c r="E1025" s="13"/>
      <c r="F1025" s="13"/>
      <c r="G1025" s="13"/>
      <c r="H1025" s="16"/>
      <c r="I1025" s="21"/>
    </row>
    <row r="1026" spans="1:9" x14ac:dyDescent="0.25">
      <c r="A1026" s="4"/>
      <c r="C1026" s="16"/>
      <c r="E1026" s="13"/>
      <c r="F1026" s="13"/>
      <c r="G1026" s="13"/>
      <c r="H1026" s="16"/>
      <c r="I1026" s="21"/>
    </row>
    <row r="1027" spans="1:9" x14ac:dyDescent="0.25">
      <c r="A1027" s="4"/>
      <c r="C1027" s="16"/>
      <c r="E1027" s="13"/>
      <c r="F1027" s="13"/>
      <c r="G1027" s="13"/>
      <c r="H1027" s="16"/>
      <c r="I1027" s="21"/>
    </row>
    <row r="1028" spans="1:9" x14ac:dyDescent="0.25">
      <c r="A1028" s="4"/>
      <c r="C1028" s="16"/>
      <c r="E1028" s="13"/>
      <c r="F1028" s="13"/>
      <c r="G1028" s="13"/>
      <c r="H1028" s="16"/>
      <c r="I1028" s="21"/>
    </row>
    <row r="1029" spans="1:9" x14ac:dyDescent="0.25">
      <c r="A1029" s="4"/>
      <c r="C1029" s="16"/>
      <c r="E1029" s="13"/>
      <c r="F1029" s="13"/>
      <c r="G1029" s="13"/>
      <c r="H1029" s="16"/>
      <c r="I1029" s="21"/>
    </row>
    <row r="1030" spans="1:9" x14ac:dyDescent="0.25">
      <c r="A1030" s="4"/>
      <c r="C1030" s="16"/>
      <c r="E1030" s="13"/>
      <c r="F1030" s="13"/>
      <c r="G1030" s="13"/>
      <c r="H1030" s="16"/>
      <c r="I1030" s="21"/>
    </row>
    <row r="1031" spans="1:9" x14ac:dyDescent="0.25">
      <c r="A1031" s="4"/>
      <c r="C1031" s="16"/>
      <c r="E1031" s="13"/>
      <c r="F1031" s="13"/>
      <c r="G1031" s="13"/>
      <c r="H1031" s="16"/>
      <c r="I1031" s="21"/>
    </row>
    <row r="1032" spans="1:9" x14ac:dyDescent="0.25">
      <c r="A1032" s="4"/>
      <c r="C1032" s="16"/>
      <c r="E1032" s="13"/>
      <c r="F1032" s="13"/>
      <c r="G1032" s="13"/>
      <c r="H1032" s="16"/>
      <c r="I1032" s="21"/>
    </row>
    <row r="1033" spans="1:9" x14ac:dyDescent="0.25">
      <c r="A1033" s="4"/>
      <c r="C1033" s="16"/>
      <c r="E1033" s="13"/>
      <c r="F1033" s="13"/>
      <c r="G1033" s="13"/>
      <c r="H1033" s="16"/>
      <c r="I1033" s="21"/>
    </row>
    <row r="1034" spans="1:9" x14ac:dyDescent="0.25">
      <c r="A1034" s="4"/>
      <c r="C1034" s="16"/>
      <c r="E1034" s="13"/>
      <c r="F1034" s="13"/>
      <c r="G1034" s="13"/>
      <c r="H1034" s="16"/>
      <c r="I1034" s="21"/>
    </row>
    <row r="1035" spans="1:9" x14ac:dyDescent="0.25">
      <c r="A1035" s="4"/>
      <c r="C1035" s="16"/>
      <c r="E1035" s="13"/>
      <c r="F1035" s="13"/>
      <c r="G1035" s="13"/>
      <c r="H1035" s="16"/>
      <c r="I1035" s="21"/>
    </row>
    <row r="1036" spans="1:9" x14ac:dyDescent="0.25">
      <c r="A1036" s="4"/>
      <c r="C1036" s="16"/>
      <c r="E1036" s="13"/>
      <c r="F1036" s="13"/>
      <c r="G1036" s="13"/>
      <c r="H1036" s="16"/>
      <c r="I1036" s="21"/>
    </row>
    <row r="1037" spans="1:9" x14ac:dyDescent="0.25">
      <c r="A1037" s="4"/>
      <c r="C1037" s="16"/>
      <c r="E1037" s="13"/>
      <c r="F1037" s="13"/>
      <c r="G1037" s="13"/>
      <c r="H1037" s="16"/>
      <c r="I1037" s="21"/>
    </row>
    <row r="1038" spans="1:9" x14ac:dyDescent="0.25">
      <c r="A1038" s="4"/>
      <c r="C1038" s="16"/>
      <c r="E1038" s="13"/>
      <c r="F1038" s="13"/>
      <c r="G1038" s="13"/>
      <c r="H1038" s="16"/>
      <c r="I1038" s="21"/>
    </row>
    <row r="1039" spans="1:9" x14ac:dyDescent="0.25">
      <c r="A1039" s="4"/>
      <c r="C1039" s="16"/>
      <c r="E1039" s="13"/>
      <c r="F1039" s="13"/>
      <c r="G1039" s="13"/>
      <c r="H1039" s="16"/>
      <c r="I1039" s="21"/>
    </row>
    <row r="1040" spans="1:9" x14ac:dyDescent="0.25">
      <c r="A1040" s="4"/>
      <c r="C1040" s="16"/>
      <c r="E1040" s="13"/>
      <c r="F1040" s="13"/>
      <c r="G1040" s="13"/>
      <c r="H1040" s="16"/>
      <c r="I1040" s="21"/>
    </row>
    <row r="1041" spans="1:9" x14ac:dyDescent="0.25">
      <c r="A1041" s="4"/>
      <c r="C1041" s="16"/>
      <c r="E1041" s="13"/>
      <c r="F1041" s="13"/>
      <c r="G1041" s="13"/>
      <c r="H1041" s="16"/>
      <c r="I1041" s="21"/>
    </row>
    <row r="1042" spans="1:9" x14ac:dyDescent="0.25">
      <c r="A1042" s="4"/>
      <c r="C1042" s="16"/>
      <c r="E1042" s="13"/>
      <c r="F1042" s="13"/>
      <c r="G1042" s="13"/>
      <c r="H1042" s="16"/>
      <c r="I1042" s="21"/>
    </row>
    <row r="1043" spans="1:9" x14ac:dyDescent="0.25">
      <c r="A1043" s="4"/>
      <c r="C1043" s="16"/>
      <c r="E1043" s="13"/>
      <c r="F1043" s="13"/>
      <c r="G1043" s="13"/>
      <c r="H1043" s="16"/>
      <c r="I1043" s="21"/>
    </row>
    <row r="1044" spans="1:9" x14ac:dyDescent="0.25">
      <c r="A1044" s="4"/>
      <c r="C1044" s="16"/>
      <c r="E1044" s="13"/>
      <c r="F1044" s="13"/>
      <c r="G1044" s="13"/>
      <c r="H1044" s="16"/>
      <c r="I1044" s="21"/>
    </row>
    <row r="1045" spans="1:9" x14ac:dyDescent="0.25">
      <c r="A1045" s="4"/>
      <c r="C1045" s="16"/>
      <c r="E1045" s="13"/>
      <c r="F1045" s="13"/>
      <c r="G1045" s="13"/>
      <c r="H1045" s="16"/>
      <c r="I1045" s="21"/>
    </row>
    <row r="1046" spans="1:9" x14ac:dyDescent="0.25">
      <c r="A1046" s="4"/>
      <c r="C1046" s="16"/>
      <c r="E1046" s="13"/>
      <c r="F1046" s="13"/>
      <c r="G1046" s="13"/>
      <c r="H1046" s="16"/>
      <c r="I1046" s="21"/>
    </row>
    <row r="1047" spans="1:9" x14ac:dyDescent="0.25">
      <c r="A1047" s="4"/>
      <c r="C1047" s="16"/>
      <c r="E1047" s="13"/>
      <c r="F1047" s="13"/>
      <c r="G1047" s="13"/>
      <c r="H1047" s="16"/>
      <c r="I1047" s="21"/>
    </row>
    <row r="1048" spans="1:9" x14ac:dyDescent="0.25">
      <c r="A1048" s="4"/>
      <c r="C1048" s="16"/>
      <c r="E1048" s="13"/>
      <c r="F1048" s="13"/>
      <c r="G1048" s="13"/>
      <c r="H1048" s="16"/>
      <c r="I1048" s="21"/>
    </row>
    <row r="1049" spans="1:9" x14ac:dyDescent="0.25">
      <c r="A1049" s="4"/>
      <c r="C1049" s="16"/>
      <c r="E1049" s="13"/>
      <c r="F1049" s="13"/>
      <c r="G1049" s="13"/>
      <c r="H1049" s="16"/>
      <c r="I1049" s="21"/>
    </row>
    <row r="1050" spans="1:9" x14ac:dyDescent="0.25">
      <c r="A1050" s="4"/>
      <c r="C1050" s="16"/>
      <c r="E1050" s="13"/>
      <c r="F1050" s="13"/>
      <c r="G1050" s="13"/>
      <c r="H1050" s="16"/>
      <c r="I1050" s="21"/>
    </row>
    <row r="1051" spans="1:9" x14ac:dyDescent="0.25">
      <c r="A1051" s="4"/>
      <c r="C1051" s="16"/>
      <c r="E1051" s="13"/>
      <c r="F1051" s="13"/>
      <c r="G1051" s="13"/>
      <c r="H1051" s="16"/>
      <c r="I1051" s="21"/>
    </row>
    <row r="1052" spans="1:9" x14ac:dyDescent="0.25">
      <c r="A1052" s="4"/>
      <c r="C1052" s="16"/>
      <c r="E1052" s="13"/>
      <c r="F1052" s="13"/>
      <c r="G1052" s="13"/>
      <c r="H1052" s="16"/>
      <c r="I1052" s="21"/>
    </row>
    <row r="1053" spans="1:9" x14ac:dyDescent="0.25">
      <c r="A1053" s="4"/>
      <c r="C1053" s="16"/>
      <c r="E1053" s="13"/>
      <c r="F1053" s="13"/>
      <c r="G1053" s="13"/>
      <c r="H1053" s="16"/>
      <c r="I1053" s="21"/>
    </row>
    <row r="1054" spans="1:9" x14ac:dyDescent="0.25">
      <c r="A1054" s="4"/>
      <c r="C1054" s="16"/>
      <c r="E1054" s="13"/>
      <c r="F1054" s="13"/>
      <c r="G1054" s="13"/>
      <c r="H1054" s="16"/>
      <c r="I1054" s="21"/>
    </row>
    <row r="1055" spans="1:9" x14ac:dyDescent="0.25">
      <c r="A1055" s="4"/>
      <c r="C1055" s="16"/>
      <c r="E1055" s="13"/>
      <c r="F1055" s="13"/>
      <c r="G1055" s="13"/>
      <c r="H1055" s="16"/>
      <c r="I1055" s="21"/>
    </row>
    <row r="1056" spans="1:9" x14ac:dyDescent="0.25">
      <c r="A1056" s="4"/>
      <c r="C1056" s="16"/>
      <c r="E1056" s="13"/>
      <c r="F1056" s="13"/>
      <c r="G1056" s="13"/>
      <c r="H1056" s="16"/>
      <c r="I1056" s="21"/>
    </row>
    <row r="1057" spans="1:9" x14ac:dyDescent="0.25">
      <c r="A1057" s="4"/>
      <c r="C1057" s="16"/>
      <c r="E1057" s="13"/>
      <c r="F1057" s="13"/>
      <c r="G1057" s="13"/>
      <c r="H1057" s="16"/>
      <c r="I1057" s="21"/>
    </row>
    <row r="1058" spans="1:9" x14ac:dyDescent="0.25">
      <c r="A1058" s="4"/>
      <c r="C1058" s="16"/>
      <c r="E1058" s="13"/>
      <c r="F1058" s="13"/>
      <c r="G1058" s="13"/>
      <c r="H1058" s="16"/>
      <c r="I1058" s="21"/>
    </row>
    <row r="1059" spans="1:9" x14ac:dyDescent="0.25">
      <c r="A1059" s="4"/>
      <c r="C1059" s="16"/>
      <c r="E1059" s="13"/>
      <c r="F1059" s="13"/>
      <c r="G1059" s="13"/>
      <c r="H1059" s="16"/>
      <c r="I1059" s="21"/>
    </row>
    <row r="1060" spans="1:9" x14ac:dyDescent="0.25">
      <c r="A1060" s="4"/>
      <c r="C1060" s="16"/>
      <c r="E1060" s="13"/>
      <c r="F1060" s="13"/>
      <c r="G1060" s="13"/>
      <c r="H1060" s="16"/>
      <c r="I1060" s="21"/>
    </row>
    <row r="1061" spans="1:9" x14ac:dyDescent="0.25">
      <c r="A1061" s="4"/>
      <c r="C1061" s="16"/>
      <c r="E1061" s="13"/>
      <c r="F1061" s="13"/>
      <c r="G1061" s="13"/>
      <c r="H1061" s="16"/>
      <c r="I1061" s="21"/>
    </row>
    <row r="1062" spans="1:9" x14ac:dyDescent="0.25">
      <c r="A1062" s="4"/>
      <c r="C1062" s="16"/>
      <c r="E1062" s="13"/>
      <c r="F1062" s="13"/>
      <c r="G1062" s="13"/>
      <c r="H1062" s="16"/>
      <c r="I1062" s="21"/>
    </row>
    <row r="1063" spans="1:9" x14ac:dyDescent="0.25">
      <c r="A1063" s="4"/>
      <c r="C1063" s="16"/>
      <c r="E1063" s="13"/>
      <c r="F1063" s="13"/>
      <c r="G1063" s="13"/>
      <c r="H1063" s="16"/>
      <c r="I1063" s="21"/>
    </row>
    <row r="1064" spans="1:9" x14ac:dyDescent="0.25">
      <c r="A1064" s="4"/>
      <c r="C1064" s="16"/>
      <c r="E1064" s="13"/>
      <c r="F1064" s="13"/>
      <c r="G1064" s="13"/>
      <c r="H1064" s="16"/>
      <c r="I1064" s="21"/>
    </row>
    <row r="1065" spans="1:9" x14ac:dyDescent="0.25">
      <c r="A1065" s="4"/>
      <c r="C1065" s="16"/>
      <c r="E1065" s="13"/>
      <c r="F1065" s="13"/>
      <c r="G1065" s="13"/>
      <c r="H1065" s="16"/>
      <c r="I1065" s="21"/>
    </row>
    <row r="1066" spans="1:9" x14ac:dyDescent="0.25">
      <c r="A1066" s="4"/>
      <c r="C1066" s="16"/>
      <c r="E1066" s="13"/>
      <c r="F1066" s="13"/>
      <c r="G1066" s="13"/>
      <c r="H1066" s="16"/>
      <c r="I1066" s="21"/>
    </row>
    <row r="1067" spans="1:9" x14ac:dyDescent="0.25">
      <c r="A1067" s="4"/>
      <c r="C1067" s="16"/>
      <c r="E1067" s="13"/>
      <c r="F1067" s="13"/>
      <c r="G1067" s="13"/>
      <c r="H1067" s="16"/>
      <c r="I1067" s="21"/>
    </row>
    <row r="1068" spans="1:9" x14ac:dyDescent="0.25">
      <c r="A1068" s="4"/>
      <c r="C1068" s="16"/>
      <c r="E1068" s="13"/>
      <c r="F1068" s="13"/>
      <c r="G1068" s="13"/>
      <c r="H1068" s="16"/>
      <c r="I1068" s="21"/>
    </row>
    <row r="1069" spans="1:9" x14ac:dyDescent="0.25">
      <c r="A1069" s="4"/>
      <c r="C1069" s="16"/>
      <c r="E1069" s="13"/>
      <c r="F1069" s="13"/>
      <c r="G1069" s="13"/>
      <c r="H1069" s="16"/>
      <c r="I1069" s="21"/>
    </row>
    <row r="1070" spans="1:9" x14ac:dyDescent="0.25">
      <c r="A1070" s="4"/>
      <c r="C1070" s="16"/>
      <c r="E1070" s="13"/>
      <c r="F1070" s="13"/>
      <c r="G1070" s="13"/>
      <c r="H1070" s="16"/>
      <c r="I1070" s="21"/>
    </row>
    <row r="1071" spans="1:9" x14ac:dyDescent="0.25">
      <c r="A1071" s="4"/>
      <c r="C1071" s="16"/>
      <c r="E1071" s="13"/>
      <c r="F1071" s="13"/>
      <c r="G1071" s="13"/>
      <c r="H1071" s="16"/>
      <c r="I1071" s="21"/>
    </row>
    <row r="1072" spans="1:9" x14ac:dyDescent="0.25">
      <c r="A1072" s="4"/>
      <c r="C1072" s="16"/>
      <c r="E1072" s="13"/>
      <c r="F1072" s="13"/>
      <c r="G1072" s="13"/>
      <c r="H1072" s="16"/>
      <c r="I1072" s="21"/>
    </row>
    <row r="1073" spans="1:9" x14ac:dyDescent="0.25">
      <c r="A1073" s="4"/>
      <c r="C1073" s="16"/>
      <c r="E1073" s="13"/>
      <c r="F1073" s="13"/>
      <c r="G1073" s="13"/>
      <c r="H1073" s="16"/>
      <c r="I1073" s="21"/>
    </row>
    <row r="1074" spans="1:9" x14ac:dyDescent="0.25">
      <c r="A1074" s="4"/>
      <c r="C1074" s="16"/>
      <c r="E1074" s="13"/>
      <c r="F1074" s="13"/>
      <c r="G1074" s="13"/>
      <c r="H1074" s="16"/>
      <c r="I1074" s="21"/>
    </row>
    <row r="1075" spans="1:9" x14ac:dyDescent="0.25">
      <c r="A1075" s="4"/>
      <c r="C1075" s="16"/>
      <c r="E1075" s="13"/>
      <c r="F1075" s="13"/>
      <c r="G1075" s="13"/>
      <c r="H1075" s="16"/>
      <c r="I1075" s="21"/>
    </row>
    <row r="1076" spans="1:9" x14ac:dyDescent="0.25">
      <c r="A1076" s="4"/>
      <c r="C1076" s="16"/>
      <c r="E1076" s="13"/>
      <c r="F1076" s="13"/>
      <c r="G1076" s="13"/>
      <c r="H1076" s="16"/>
      <c r="I1076" s="21"/>
    </row>
    <row r="1077" spans="1:9" x14ac:dyDescent="0.25">
      <c r="A1077" s="4"/>
      <c r="C1077" s="16"/>
      <c r="E1077" s="13"/>
      <c r="F1077" s="13"/>
      <c r="G1077" s="13"/>
      <c r="H1077" s="16"/>
      <c r="I1077" s="21"/>
    </row>
    <row r="1078" spans="1:9" x14ac:dyDescent="0.25">
      <c r="A1078" s="4"/>
      <c r="C1078" s="16"/>
      <c r="E1078" s="13"/>
      <c r="F1078" s="13"/>
      <c r="G1078" s="13"/>
      <c r="H1078" s="16"/>
      <c r="I1078" s="21"/>
    </row>
    <row r="1079" spans="1:9" x14ac:dyDescent="0.25">
      <c r="A1079" s="4"/>
      <c r="C1079" s="16"/>
      <c r="E1079" s="13"/>
      <c r="F1079" s="13"/>
      <c r="G1079" s="13"/>
      <c r="H1079" s="16"/>
      <c r="I1079" s="21"/>
    </row>
    <row r="1080" spans="1:9" x14ac:dyDescent="0.25">
      <c r="A1080" s="4"/>
      <c r="C1080" s="16"/>
      <c r="E1080" s="13"/>
      <c r="F1080" s="13"/>
      <c r="G1080" s="13"/>
      <c r="H1080" s="16"/>
      <c r="I1080" s="21"/>
    </row>
    <row r="1081" spans="1:9" x14ac:dyDescent="0.25">
      <c r="A1081" s="4"/>
      <c r="C1081" s="16"/>
      <c r="E1081" s="13"/>
      <c r="F1081" s="13"/>
      <c r="G1081" s="13"/>
      <c r="H1081" s="16"/>
      <c r="I1081" s="21"/>
    </row>
    <row r="1082" spans="1:9" x14ac:dyDescent="0.25">
      <c r="A1082" s="4"/>
      <c r="C1082" s="16"/>
      <c r="E1082" s="13"/>
      <c r="F1082" s="13"/>
      <c r="G1082" s="13"/>
      <c r="H1082" s="16"/>
      <c r="I1082" s="21"/>
    </row>
    <row r="1083" spans="1:9" x14ac:dyDescent="0.25">
      <c r="A1083" s="4"/>
      <c r="C1083" s="16"/>
      <c r="E1083" s="13"/>
      <c r="F1083" s="13"/>
      <c r="G1083" s="13"/>
      <c r="H1083" s="16"/>
      <c r="I1083" s="21"/>
    </row>
    <row r="1084" spans="1:9" x14ac:dyDescent="0.25">
      <c r="A1084" s="4"/>
      <c r="C1084" s="16"/>
      <c r="E1084" s="13"/>
      <c r="F1084" s="13"/>
      <c r="G1084" s="13"/>
      <c r="H1084" s="16"/>
      <c r="I1084" s="21"/>
    </row>
    <row r="1085" spans="1:9" x14ac:dyDescent="0.25">
      <c r="A1085" s="4"/>
      <c r="C1085" s="16"/>
      <c r="E1085" s="13"/>
      <c r="F1085" s="13"/>
      <c r="G1085" s="13"/>
      <c r="H1085" s="16"/>
      <c r="I1085" s="21"/>
    </row>
    <row r="1086" spans="1:9" x14ac:dyDescent="0.25">
      <c r="A1086" s="4"/>
      <c r="C1086" s="16"/>
      <c r="E1086" s="13"/>
      <c r="F1086" s="13"/>
      <c r="G1086" s="13"/>
      <c r="H1086" s="16"/>
      <c r="I1086" s="21"/>
    </row>
    <row r="1087" spans="1:9" x14ac:dyDescent="0.25">
      <c r="A1087" s="4"/>
      <c r="C1087" s="16"/>
      <c r="E1087" s="13"/>
      <c r="F1087" s="13"/>
      <c r="G1087" s="13"/>
      <c r="H1087" s="16"/>
      <c r="I1087" s="21"/>
    </row>
    <row r="1088" spans="1:9" x14ac:dyDescent="0.25">
      <c r="A1088" s="4"/>
      <c r="C1088" s="16"/>
      <c r="E1088" s="13"/>
      <c r="F1088" s="13"/>
      <c r="G1088" s="13"/>
      <c r="H1088" s="16"/>
      <c r="I1088" s="21"/>
    </row>
    <row r="1089" spans="1:9" x14ac:dyDescent="0.25">
      <c r="A1089" s="4"/>
      <c r="C1089" s="16"/>
      <c r="E1089" s="13"/>
      <c r="F1089" s="13"/>
      <c r="G1089" s="13"/>
      <c r="H1089" s="16"/>
      <c r="I1089" s="21"/>
    </row>
    <row r="1090" spans="1:9" x14ac:dyDescent="0.25">
      <c r="A1090" s="4"/>
      <c r="C1090" s="16"/>
      <c r="E1090" s="13"/>
      <c r="F1090" s="13"/>
      <c r="G1090" s="13"/>
      <c r="H1090" s="16"/>
      <c r="I1090" s="21"/>
    </row>
    <row r="1091" spans="1:9" x14ac:dyDescent="0.25">
      <c r="A1091" s="4"/>
      <c r="C1091" s="16"/>
      <c r="E1091" s="13"/>
      <c r="F1091" s="13"/>
      <c r="G1091" s="13"/>
      <c r="H1091" s="16"/>
      <c r="I1091" s="21"/>
    </row>
    <row r="1092" spans="1:9" x14ac:dyDescent="0.25">
      <c r="A1092" s="4"/>
      <c r="C1092" s="16"/>
      <c r="E1092" s="13"/>
      <c r="F1092" s="13"/>
      <c r="G1092" s="13"/>
      <c r="H1092" s="16"/>
      <c r="I1092" s="21"/>
    </row>
  </sheetData>
  <sortState xmlns:xlrd2="http://schemas.microsoft.com/office/spreadsheetml/2017/richdata2" ref="A132:J133">
    <sortCondition ref="E132:E133"/>
  </sortState>
  <hyperlinks>
    <hyperlink ref="E2" r:id="rId1" xr:uid="{00000000-0004-0000-0100-000000000000}"/>
    <hyperlink ref="F2" r:id="rId2" xr:uid="{00000000-0004-0000-0100-000001000000}"/>
    <hyperlink ref="G2" r:id="rId3" xr:uid="{00000000-0004-0000-0100-000002000000}"/>
    <hyperlink ref="E5" r:id="rId4" xr:uid="{00000000-0004-0000-0100-000003000000}"/>
    <hyperlink ref="F5" r:id="rId5" xr:uid="{00000000-0004-0000-0100-000004000000}"/>
    <hyperlink ref="G5" r:id="rId6" xr:uid="{00000000-0004-0000-0100-000005000000}"/>
    <hyperlink ref="E6" r:id="rId7" xr:uid="{00000000-0004-0000-0100-000006000000}"/>
    <hyperlink ref="F6" r:id="rId8" xr:uid="{00000000-0004-0000-0100-000007000000}"/>
    <hyperlink ref="G6" r:id="rId9" xr:uid="{00000000-0004-0000-0100-000008000000}"/>
    <hyperlink ref="E9" r:id="rId10" xr:uid="{00000000-0004-0000-0100-000009000000}"/>
    <hyperlink ref="F9" r:id="rId11" xr:uid="{00000000-0004-0000-0100-00000A000000}"/>
    <hyperlink ref="E10" r:id="rId12" xr:uid="{00000000-0004-0000-0100-00000B000000}"/>
    <hyperlink ref="F10" r:id="rId13" xr:uid="{00000000-0004-0000-0100-00000C000000}"/>
    <hyperlink ref="G10" r:id="rId14" xr:uid="{00000000-0004-0000-0100-00000D000000}"/>
    <hyperlink ref="F13" r:id="rId15" xr:uid="{00000000-0004-0000-0100-00000E000000}"/>
    <hyperlink ref="G13" r:id="rId16" xr:uid="{00000000-0004-0000-0100-00000F000000}"/>
    <hyperlink ref="E16" r:id="rId17" xr:uid="{00000000-0004-0000-0100-000010000000}"/>
    <hyperlink ref="F16" r:id="rId18" xr:uid="{00000000-0004-0000-0100-000011000000}"/>
    <hyperlink ref="G16" r:id="rId19" xr:uid="{00000000-0004-0000-0100-000012000000}"/>
    <hyperlink ref="E23" r:id="rId20" xr:uid="{00000000-0004-0000-0100-000013000000}"/>
    <hyperlink ref="F23" r:id="rId21" xr:uid="{00000000-0004-0000-0100-000014000000}"/>
    <hyperlink ref="G23" r:id="rId22" xr:uid="{00000000-0004-0000-0100-000015000000}"/>
    <hyperlink ref="E25" r:id="rId23" xr:uid="{00000000-0004-0000-0100-000016000000}"/>
    <hyperlink ref="F25" r:id="rId24" xr:uid="{00000000-0004-0000-0100-000017000000}"/>
    <hyperlink ref="G25" r:id="rId25" xr:uid="{00000000-0004-0000-0100-000018000000}"/>
    <hyperlink ref="E27" r:id="rId26" xr:uid="{00000000-0004-0000-0100-000019000000}"/>
    <hyperlink ref="F27" r:id="rId27" xr:uid="{00000000-0004-0000-0100-00001A000000}"/>
    <hyperlink ref="E28" r:id="rId28" xr:uid="{00000000-0004-0000-0100-00001B000000}"/>
    <hyperlink ref="F28" r:id="rId29" xr:uid="{00000000-0004-0000-0100-00001C000000}"/>
    <hyperlink ref="G28" r:id="rId30" xr:uid="{00000000-0004-0000-0100-00001D000000}"/>
    <hyperlink ref="E30" r:id="rId31" xr:uid="{00000000-0004-0000-0100-00001E000000}"/>
    <hyperlink ref="F30" r:id="rId32" xr:uid="{00000000-0004-0000-0100-00001F000000}"/>
    <hyperlink ref="G30" r:id="rId33" xr:uid="{00000000-0004-0000-0100-000020000000}"/>
    <hyperlink ref="F32" r:id="rId34" xr:uid="{00000000-0004-0000-0100-000021000000}"/>
    <hyperlink ref="E34" r:id="rId35" xr:uid="{00000000-0004-0000-0100-000022000000}"/>
    <hyperlink ref="F34" r:id="rId36" xr:uid="{00000000-0004-0000-0100-000023000000}"/>
    <hyperlink ref="G34" r:id="rId37" xr:uid="{00000000-0004-0000-0100-000024000000}"/>
    <hyperlink ref="E36" r:id="rId38" xr:uid="{00000000-0004-0000-0100-000025000000}"/>
    <hyperlink ref="F36" r:id="rId39" xr:uid="{00000000-0004-0000-0100-000026000000}"/>
    <hyperlink ref="G36" r:id="rId40" xr:uid="{00000000-0004-0000-0100-000027000000}"/>
    <hyperlink ref="E37" r:id="rId41" xr:uid="{00000000-0004-0000-0100-000028000000}"/>
    <hyperlink ref="F37" r:id="rId42" xr:uid="{00000000-0004-0000-0100-000029000000}"/>
    <hyperlink ref="G37" r:id="rId43" xr:uid="{00000000-0004-0000-0100-00002A000000}"/>
    <hyperlink ref="E38" r:id="rId44" xr:uid="{00000000-0004-0000-0100-00002B000000}"/>
    <hyperlink ref="F38" r:id="rId45" xr:uid="{00000000-0004-0000-0100-00002C000000}"/>
    <hyperlink ref="G38" r:id="rId46" xr:uid="{00000000-0004-0000-0100-00002D000000}"/>
    <hyperlink ref="E40" r:id="rId47" xr:uid="{00000000-0004-0000-0100-00002E000000}"/>
    <hyperlink ref="F40" r:id="rId48" xr:uid="{00000000-0004-0000-0100-00002F000000}"/>
    <hyperlink ref="G40" r:id="rId49" xr:uid="{00000000-0004-0000-0100-000030000000}"/>
    <hyperlink ref="E41" r:id="rId50" xr:uid="{00000000-0004-0000-0100-000031000000}"/>
    <hyperlink ref="F41" r:id="rId51" xr:uid="{00000000-0004-0000-0100-000032000000}"/>
    <hyperlink ref="G41" r:id="rId52" xr:uid="{00000000-0004-0000-0100-000033000000}"/>
    <hyperlink ref="E43" r:id="rId53" xr:uid="{00000000-0004-0000-0100-000034000000}"/>
    <hyperlink ref="F43" r:id="rId54" xr:uid="{00000000-0004-0000-0100-000035000000}"/>
    <hyperlink ref="G43" r:id="rId55" xr:uid="{00000000-0004-0000-0100-000036000000}"/>
    <hyperlink ref="F45" r:id="rId56" xr:uid="{00000000-0004-0000-0100-000037000000}"/>
    <hyperlink ref="G45" r:id="rId57" xr:uid="{00000000-0004-0000-0100-000038000000}"/>
    <hyperlink ref="E46" r:id="rId58" xr:uid="{00000000-0004-0000-0100-000039000000}"/>
    <hyperlink ref="F46" r:id="rId59" xr:uid="{00000000-0004-0000-0100-00003A000000}"/>
    <hyperlink ref="G46" r:id="rId60" xr:uid="{00000000-0004-0000-0100-00003B000000}"/>
    <hyperlink ref="E48" r:id="rId61" xr:uid="{00000000-0004-0000-0100-00003C000000}"/>
    <hyperlink ref="F48" r:id="rId62" xr:uid="{00000000-0004-0000-0100-00003D000000}"/>
    <hyperlink ref="G48" r:id="rId63" xr:uid="{00000000-0004-0000-0100-00003E000000}"/>
    <hyperlink ref="E49" r:id="rId64" xr:uid="{00000000-0004-0000-0100-00003F000000}"/>
    <hyperlink ref="F49" r:id="rId65" xr:uid="{00000000-0004-0000-0100-000040000000}"/>
    <hyperlink ref="G49" r:id="rId66" xr:uid="{00000000-0004-0000-0100-000041000000}"/>
    <hyperlink ref="E50" r:id="rId67" xr:uid="{00000000-0004-0000-0100-000042000000}"/>
    <hyperlink ref="F50" r:id="rId68" xr:uid="{00000000-0004-0000-0100-000043000000}"/>
    <hyperlink ref="G50" r:id="rId69" xr:uid="{00000000-0004-0000-0100-000044000000}"/>
    <hyperlink ref="E53" r:id="rId70" xr:uid="{00000000-0004-0000-0100-000045000000}"/>
    <hyperlink ref="F53" r:id="rId71" xr:uid="{00000000-0004-0000-0100-000046000000}"/>
    <hyperlink ref="G53" r:id="rId72" xr:uid="{00000000-0004-0000-0100-000047000000}"/>
    <hyperlink ref="E54" r:id="rId73" xr:uid="{00000000-0004-0000-0100-000048000000}"/>
    <hyperlink ref="F54" r:id="rId74" xr:uid="{00000000-0004-0000-0100-000049000000}"/>
    <hyperlink ref="G54" r:id="rId75" xr:uid="{00000000-0004-0000-0100-00004A000000}"/>
    <hyperlink ref="E55" r:id="rId76" xr:uid="{00000000-0004-0000-0100-00004B000000}"/>
    <hyperlink ref="F55" r:id="rId77" xr:uid="{00000000-0004-0000-0100-00004C000000}"/>
    <hyperlink ref="G55" r:id="rId78" xr:uid="{00000000-0004-0000-0100-00004D000000}"/>
    <hyperlink ref="E56" r:id="rId79" xr:uid="{00000000-0004-0000-0100-00004E000000}"/>
    <hyperlink ref="F56" r:id="rId80" xr:uid="{00000000-0004-0000-0100-00004F000000}"/>
    <hyperlink ref="G56" r:id="rId81" xr:uid="{00000000-0004-0000-0100-000050000000}"/>
    <hyperlink ref="E58" r:id="rId82" xr:uid="{00000000-0004-0000-0100-000051000000}"/>
    <hyperlink ref="F58" r:id="rId83" xr:uid="{00000000-0004-0000-0100-000052000000}"/>
    <hyperlink ref="G58" r:id="rId84" xr:uid="{00000000-0004-0000-0100-000053000000}"/>
    <hyperlink ref="E61" r:id="rId85" xr:uid="{00000000-0004-0000-0100-000054000000}"/>
    <hyperlink ref="F61" r:id="rId86" xr:uid="{00000000-0004-0000-0100-000055000000}"/>
    <hyperlink ref="G61" r:id="rId87" xr:uid="{00000000-0004-0000-0100-000056000000}"/>
    <hyperlink ref="E62" r:id="rId88" xr:uid="{00000000-0004-0000-0100-000057000000}"/>
    <hyperlink ref="F62" r:id="rId89" xr:uid="{00000000-0004-0000-0100-000058000000}"/>
    <hyperlink ref="G62" r:id="rId90" xr:uid="{00000000-0004-0000-0100-000059000000}"/>
    <hyperlink ref="E64" r:id="rId91" xr:uid="{00000000-0004-0000-0100-00005A000000}"/>
    <hyperlink ref="F64" r:id="rId92" xr:uid="{00000000-0004-0000-0100-00005B000000}"/>
    <hyperlink ref="G64" r:id="rId93" xr:uid="{00000000-0004-0000-0100-00005C000000}"/>
    <hyperlink ref="E66" r:id="rId94" xr:uid="{00000000-0004-0000-0100-00005D000000}"/>
    <hyperlink ref="F66" r:id="rId95" xr:uid="{00000000-0004-0000-0100-00005E000000}"/>
    <hyperlink ref="G66" r:id="rId96" xr:uid="{00000000-0004-0000-0100-00005F000000}"/>
    <hyperlink ref="F67" r:id="rId97" xr:uid="{00000000-0004-0000-0100-000060000000}"/>
    <hyperlink ref="G67" r:id="rId98" xr:uid="{00000000-0004-0000-0100-000061000000}"/>
    <hyperlink ref="E68" r:id="rId99" xr:uid="{00000000-0004-0000-0100-000062000000}"/>
    <hyperlink ref="F68" r:id="rId100" xr:uid="{00000000-0004-0000-0100-000063000000}"/>
    <hyperlink ref="G68" r:id="rId101" xr:uid="{00000000-0004-0000-0100-000064000000}"/>
    <hyperlink ref="E71" r:id="rId102" xr:uid="{00000000-0004-0000-0100-000065000000}"/>
    <hyperlink ref="F71" r:id="rId103" xr:uid="{00000000-0004-0000-0100-000066000000}"/>
    <hyperlink ref="G71" r:id="rId104" xr:uid="{00000000-0004-0000-0100-000067000000}"/>
    <hyperlink ref="E72" r:id="rId105" xr:uid="{00000000-0004-0000-0100-000068000000}"/>
    <hyperlink ref="F72" r:id="rId106" xr:uid="{00000000-0004-0000-0100-000069000000}"/>
    <hyperlink ref="G72" r:id="rId107" xr:uid="{00000000-0004-0000-0100-00006A000000}"/>
    <hyperlink ref="E73" r:id="rId108" xr:uid="{00000000-0004-0000-0100-00006B000000}"/>
    <hyperlink ref="F73" r:id="rId109" xr:uid="{00000000-0004-0000-0100-00006C000000}"/>
    <hyperlink ref="G73" r:id="rId110" xr:uid="{00000000-0004-0000-0100-00006D000000}"/>
    <hyperlink ref="E84" r:id="rId111" xr:uid="{00000000-0004-0000-0100-00006E000000}"/>
    <hyperlink ref="F84" r:id="rId112" xr:uid="{00000000-0004-0000-0100-00006F000000}"/>
    <hyperlink ref="G84" r:id="rId113" xr:uid="{00000000-0004-0000-0100-000070000000}"/>
    <hyperlink ref="E87" r:id="rId114" xr:uid="{00000000-0004-0000-0100-000071000000}"/>
    <hyperlink ref="F87" r:id="rId115" xr:uid="{00000000-0004-0000-0100-000072000000}"/>
    <hyperlink ref="G87" r:id="rId116" xr:uid="{00000000-0004-0000-0100-000073000000}"/>
    <hyperlink ref="E88" r:id="rId117" xr:uid="{00000000-0004-0000-0100-000074000000}"/>
    <hyperlink ref="F88" r:id="rId118" xr:uid="{00000000-0004-0000-0100-000075000000}"/>
    <hyperlink ref="G88" r:id="rId119" xr:uid="{00000000-0004-0000-0100-000076000000}"/>
    <hyperlink ref="E90" r:id="rId120" xr:uid="{00000000-0004-0000-0100-000077000000}"/>
    <hyperlink ref="F90" r:id="rId121" xr:uid="{00000000-0004-0000-0100-000078000000}"/>
    <hyperlink ref="G90" r:id="rId122" xr:uid="{00000000-0004-0000-0100-000079000000}"/>
    <hyperlink ref="E93" r:id="rId123" xr:uid="{00000000-0004-0000-0100-00007A000000}"/>
    <hyperlink ref="F93" r:id="rId124" xr:uid="{00000000-0004-0000-0100-00007B000000}"/>
    <hyperlink ref="G93" r:id="rId125" xr:uid="{00000000-0004-0000-0100-00007C000000}"/>
    <hyperlink ref="E96" r:id="rId126" xr:uid="{00000000-0004-0000-0100-00007D000000}"/>
    <hyperlink ref="F96" r:id="rId127" xr:uid="{00000000-0004-0000-0100-00007E000000}"/>
    <hyperlink ref="G96" r:id="rId128" xr:uid="{00000000-0004-0000-0100-00007F000000}"/>
    <hyperlink ref="E109" r:id="rId129" xr:uid="{00000000-0004-0000-0100-000083000000}"/>
    <hyperlink ref="F109" r:id="rId130" xr:uid="{00000000-0004-0000-0100-000084000000}"/>
    <hyperlink ref="G109" r:id="rId131" xr:uid="{00000000-0004-0000-0100-000085000000}"/>
    <hyperlink ref="E110" r:id="rId132" xr:uid="{00000000-0004-0000-0100-000086000000}"/>
    <hyperlink ref="F110" r:id="rId133" xr:uid="{00000000-0004-0000-0100-000087000000}"/>
    <hyperlink ref="G110" r:id="rId134" xr:uid="{00000000-0004-0000-0100-000088000000}"/>
    <hyperlink ref="E111" r:id="rId135" xr:uid="{00000000-0004-0000-0100-000089000000}"/>
    <hyperlink ref="F111" r:id="rId136" xr:uid="{00000000-0004-0000-0100-00008A000000}"/>
    <hyperlink ref="E112" r:id="rId137" xr:uid="{00000000-0004-0000-0100-00008B000000}"/>
    <hyperlink ref="F112" r:id="rId138" xr:uid="{00000000-0004-0000-0100-00008C000000}"/>
    <hyperlink ref="G112" r:id="rId139" xr:uid="{00000000-0004-0000-0100-00008D000000}"/>
    <hyperlink ref="E113" r:id="rId140" xr:uid="{00000000-0004-0000-0100-00008E000000}"/>
    <hyperlink ref="F113" r:id="rId141" xr:uid="{00000000-0004-0000-0100-00008F000000}"/>
    <hyperlink ref="E114" r:id="rId142" xr:uid="{00000000-0004-0000-0100-000090000000}"/>
    <hyperlink ref="F114" r:id="rId143" xr:uid="{00000000-0004-0000-0100-000091000000}"/>
    <hyperlink ref="E115" r:id="rId144" xr:uid="{00000000-0004-0000-0100-000092000000}"/>
    <hyperlink ref="F115" r:id="rId145" xr:uid="{00000000-0004-0000-0100-000093000000}"/>
    <hyperlink ref="G115" r:id="rId146" xr:uid="{00000000-0004-0000-0100-000094000000}"/>
    <hyperlink ref="E116" r:id="rId147" xr:uid="{00000000-0004-0000-0100-000095000000}"/>
    <hyperlink ref="F116" r:id="rId148" xr:uid="{00000000-0004-0000-0100-000096000000}"/>
    <hyperlink ref="G116" r:id="rId149" xr:uid="{00000000-0004-0000-0100-000097000000}"/>
    <hyperlink ref="E117" r:id="rId150" xr:uid="{00000000-0004-0000-0100-000098000000}"/>
    <hyperlink ref="F117" r:id="rId151" xr:uid="{00000000-0004-0000-0100-000099000000}"/>
    <hyperlink ref="G117" r:id="rId152" xr:uid="{00000000-0004-0000-0100-00009A000000}"/>
    <hyperlink ref="E119" r:id="rId153" xr:uid="{00000000-0004-0000-0100-00009B000000}"/>
    <hyperlink ref="F119" r:id="rId154" xr:uid="{00000000-0004-0000-0100-00009C000000}"/>
    <hyperlink ref="E121" r:id="rId155" xr:uid="{00000000-0004-0000-0100-00009D000000}"/>
    <hyperlink ref="F121" r:id="rId156" xr:uid="{00000000-0004-0000-0100-00009E000000}"/>
    <hyperlink ref="E123" r:id="rId157" xr:uid="{00000000-0004-0000-0100-00009F000000}"/>
    <hyperlink ref="F123" r:id="rId158" xr:uid="{00000000-0004-0000-0100-0000A0000000}"/>
    <hyperlink ref="E124" r:id="rId159" xr:uid="{00000000-0004-0000-0100-0000A1000000}"/>
    <hyperlink ref="F124" r:id="rId160" xr:uid="{00000000-0004-0000-0100-0000A2000000}"/>
    <hyperlink ref="E126" r:id="rId161" xr:uid="{00000000-0004-0000-0100-0000A3000000}"/>
    <hyperlink ref="F126" r:id="rId162" xr:uid="{00000000-0004-0000-0100-0000A4000000}"/>
    <hyperlink ref="E128" r:id="rId163" xr:uid="{00000000-0004-0000-0100-0000A5000000}"/>
    <hyperlink ref="F128" r:id="rId164" xr:uid="{00000000-0004-0000-0100-0000A6000000}"/>
    <hyperlink ref="E130" r:id="rId165" xr:uid="{00000000-0004-0000-0100-0000A7000000}"/>
    <hyperlink ref="F130" r:id="rId166" xr:uid="{00000000-0004-0000-0100-0000A8000000}"/>
    <hyperlink ref="G130" r:id="rId167" xr:uid="{00000000-0004-0000-0100-0000A9000000}"/>
    <hyperlink ref="E131" r:id="rId168" xr:uid="{00000000-0004-0000-0100-0000AA000000}"/>
    <hyperlink ref="F131" r:id="rId169" xr:uid="{00000000-0004-0000-0100-0000AB000000}"/>
    <hyperlink ref="G131" r:id="rId170" xr:uid="{00000000-0004-0000-0100-0000AC000000}"/>
    <hyperlink ref="E132" r:id="rId171" xr:uid="{00000000-0004-0000-0100-0000AD000000}"/>
    <hyperlink ref="F132" r:id="rId172" xr:uid="{00000000-0004-0000-0100-0000AE000000}"/>
    <hyperlink ref="G132" r:id="rId173" xr:uid="{00000000-0004-0000-0100-0000AF000000}"/>
    <hyperlink ref="E134" r:id="rId174" xr:uid="{00000000-0004-0000-0100-0000B0000000}"/>
    <hyperlink ref="F134" r:id="rId175" xr:uid="{00000000-0004-0000-0100-0000B1000000}"/>
    <hyperlink ref="G134" r:id="rId176" xr:uid="{00000000-0004-0000-0100-0000B2000000}"/>
    <hyperlink ref="E135" r:id="rId177" xr:uid="{00000000-0004-0000-0100-0000B3000000}"/>
    <hyperlink ref="F135" r:id="rId178" xr:uid="{00000000-0004-0000-0100-0000B4000000}"/>
    <hyperlink ref="G135" r:id="rId179" xr:uid="{00000000-0004-0000-0100-0000B5000000}"/>
    <hyperlink ref="E136" r:id="rId180" xr:uid="{00000000-0004-0000-0100-0000B6000000}"/>
    <hyperlink ref="F136" r:id="rId181" xr:uid="{00000000-0004-0000-0100-0000B7000000}"/>
    <hyperlink ref="G136" r:id="rId182" xr:uid="{00000000-0004-0000-0100-0000B8000000}"/>
    <hyperlink ref="E143" r:id="rId183" xr:uid="{00000000-0004-0000-0100-0000B9000000}"/>
    <hyperlink ref="F143" r:id="rId184" xr:uid="{00000000-0004-0000-0100-0000BA000000}"/>
    <hyperlink ref="G143" r:id="rId185" xr:uid="{00000000-0004-0000-0100-0000BB000000}"/>
    <hyperlink ref="E144" r:id="rId186" xr:uid="{00000000-0004-0000-0100-0000BC000000}"/>
    <hyperlink ref="F144" r:id="rId187" xr:uid="{00000000-0004-0000-0100-0000BD000000}"/>
    <hyperlink ref="G144" r:id="rId188" xr:uid="{00000000-0004-0000-0100-0000BE000000}"/>
    <hyperlink ref="E145" r:id="rId189" xr:uid="{00000000-0004-0000-0100-0000BF000000}"/>
    <hyperlink ref="F145" r:id="rId190" xr:uid="{00000000-0004-0000-0100-0000C0000000}"/>
    <hyperlink ref="G145" r:id="rId191" xr:uid="{00000000-0004-0000-0100-0000C1000000}"/>
    <hyperlink ref="F147" r:id="rId192" xr:uid="{00000000-0004-0000-0100-0000C2000000}"/>
    <hyperlink ref="G147" r:id="rId193" xr:uid="{00000000-0004-0000-0100-0000C3000000}"/>
    <hyperlink ref="E149" r:id="rId194" xr:uid="{00000000-0004-0000-0100-0000C4000000}"/>
    <hyperlink ref="F149" r:id="rId195" xr:uid="{00000000-0004-0000-0100-0000C5000000}"/>
    <hyperlink ref="G149" r:id="rId196" xr:uid="{00000000-0004-0000-0100-0000C6000000}"/>
    <hyperlink ref="E151" r:id="rId197" xr:uid="{00000000-0004-0000-0100-0000C7000000}"/>
    <hyperlink ref="F151" r:id="rId198" xr:uid="{00000000-0004-0000-0100-0000C8000000}"/>
    <hyperlink ref="G151" r:id="rId199" xr:uid="{00000000-0004-0000-0100-0000C9000000}"/>
    <hyperlink ref="F152" r:id="rId200" xr:uid="{00000000-0004-0000-0100-0000CA000000}"/>
    <hyperlink ref="G152" r:id="rId201" xr:uid="{00000000-0004-0000-0100-0000CB000000}"/>
    <hyperlink ref="E154" r:id="rId202" xr:uid="{00000000-0004-0000-0100-0000CC000000}"/>
    <hyperlink ref="F154" r:id="rId203" xr:uid="{00000000-0004-0000-0100-0000CD000000}"/>
    <hyperlink ref="G154" r:id="rId204" xr:uid="{00000000-0004-0000-0100-0000CE000000}"/>
    <hyperlink ref="E155" r:id="rId205" xr:uid="{00000000-0004-0000-0100-0000CF000000}"/>
    <hyperlink ref="F155" r:id="rId206" xr:uid="{00000000-0004-0000-0100-0000D0000000}"/>
    <hyperlink ref="E156" r:id="rId207" xr:uid="{00000000-0004-0000-0100-0000D1000000}"/>
    <hyperlink ref="F156" r:id="rId208" xr:uid="{00000000-0004-0000-0100-0000D2000000}"/>
    <hyperlink ref="G156" r:id="rId209" xr:uid="{00000000-0004-0000-0100-0000D3000000}"/>
    <hyperlink ref="G157" r:id="rId210" xr:uid="{00000000-0004-0000-0100-0000D4000000}"/>
    <hyperlink ref="E158" r:id="rId211" xr:uid="{00000000-0004-0000-0100-0000D5000000}"/>
    <hyperlink ref="F158" r:id="rId212" xr:uid="{00000000-0004-0000-0100-0000D6000000}"/>
    <hyperlink ref="G158" r:id="rId213" xr:uid="{00000000-0004-0000-0100-0000D7000000}"/>
    <hyperlink ref="E159" r:id="rId214" xr:uid="{00000000-0004-0000-0100-0000D8000000}"/>
    <hyperlink ref="F159" r:id="rId215" xr:uid="{00000000-0004-0000-0100-0000D9000000}"/>
    <hyperlink ref="G159" r:id="rId216" xr:uid="{00000000-0004-0000-0100-0000DA000000}"/>
    <hyperlink ref="E160" r:id="rId217" xr:uid="{00000000-0004-0000-0100-0000DB000000}"/>
    <hyperlink ref="F160" r:id="rId218" xr:uid="{00000000-0004-0000-0100-0000DC000000}"/>
    <hyperlink ref="G160" r:id="rId219" xr:uid="{00000000-0004-0000-0100-0000DD000000}"/>
    <hyperlink ref="E161" r:id="rId220" xr:uid="{00000000-0004-0000-0100-0000DE000000}"/>
    <hyperlink ref="F161" r:id="rId221" xr:uid="{00000000-0004-0000-0100-0000DF000000}"/>
    <hyperlink ref="E165" r:id="rId222" xr:uid="{00000000-0004-0000-0100-0000E2000000}"/>
    <hyperlink ref="F165" r:id="rId223" xr:uid="{00000000-0004-0000-0100-0000E3000000}"/>
    <hyperlink ref="E166" r:id="rId224" xr:uid="{00000000-0004-0000-0100-0000E4000000}"/>
    <hyperlink ref="F166" r:id="rId225" xr:uid="{00000000-0004-0000-0100-0000E5000000}"/>
    <hyperlink ref="G166" r:id="rId226" xr:uid="{00000000-0004-0000-0100-0000E6000000}"/>
    <hyperlink ref="E167" r:id="rId227" xr:uid="{00000000-0004-0000-0100-0000E7000000}"/>
    <hyperlink ref="F167" r:id="rId228" xr:uid="{00000000-0004-0000-0100-0000E8000000}"/>
    <hyperlink ref="G167" r:id="rId229" xr:uid="{00000000-0004-0000-0100-0000E9000000}"/>
    <hyperlink ref="E168" r:id="rId230" xr:uid="{00000000-0004-0000-0100-0000EA000000}"/>
    <hyperlink ref="F168" r:id="rId231" xr:uid="{00000000-0004-0000-0100-0000EB000000}"/>
    <hyperlink ref="G168" r:id="rId232" xr:uid="{00000000-0004-0000-0100-0000EC000000}"/>
    <hyperlink ref="E169" r:id="rId233" xr:uid="{00000000-0004-0000-0100-0000ED000000}"/>
    <hyperlink ref="F169" r:id="rId234" xr:uid="{00000000-0004-0000-0100-0000EE000000}"/>
    <hyperlink ref="E171" r:id="rId235" xr:uid="{00000000-0004-0000-0100-0000EF000000}"/>
    <hyperlink ref="F171" r:id="rId236" xr:uid="{00000000-0004-0000-0100-0000F0000000}"/>
    <hyperlink ref="G171" r:id="rId237" xr:uid="{00000000-0004-0000-0100-0000F1000000}"/>
    <hyperlink ref="E173" r:id="rId238" xr:uid="{00000000-0004-0000-0100-0000F2000000}"/>
    <hyperlink ref="F173" r:id="rId239" xr:uid="{00000000-0004-0000-0100-0000F3000000}"/>
    <hyperlink ref="G173" r:id="rId240" xr:uid="{00000000-0004-0000-0100-0000F4000000}"/>
    <hyperlink ref="F176" r:id="rId241" xr:uid="{00000000-0004-0000-0100-0000F5000000}"/>
    <hyperlink ref="E177" r:id="rId242" xr:uid="{00000000-0004-0000-0100-0000F6000000}"/>
    <hyperlink ref="F177" r:id="rId243" xr:uid="{00000000-0004-0000-0100-0000F7000000}"/>
    <hyperlink ref="G177" r:id="rId244" xr:uid="{00000000-0004-0000-0100-0000F8000000}"/>
    <hyperlink ref="E178" r:id="rId245" xr:uid="{00000000-0004-0000-0100-0000F9000000}"/>
    <hyperlink ref="F178" r:id="rId246" xr:uid="{00000000-0004-0000-0100-0000FA000000}"/>
    <hyperlink ref="G178" r:id="rId247" xr:uid="{00000000-0004-0000-0100-0000FB000000}"/>
    <hyperlink ref="E181" r:id="rId248" xr:uid="{00000000-0004-0000-0100-0000FC000000}"/>
    <hyperlink ref="F181" r:id="rId249" xr:uid="{00000000-0004-0000-0100-0000FD000000}"/>
    <hyperlink ref="G181" r:id="rId250" xr:uid="{00000000-0004-0000-0100-0000FE000000}"/>
    <hyperlink ref="E183" r:id="rId251" xr:uid="{00000000-0004-0000-0100-0000FF000000}"/>
    <hyperlink ref="F183" r:id="rId252" xr:uid="{00000000-0004-0000-0100-000000010000}"/>
    <hyperlink ref="G183" r:id="rId253" xr:uid="{00000000-0004-0000-0100-000001010000}"/>
    <hyperlink ref="E188" r:id="rId254" xr:uid="{00000000-0004-0000-0100-000002010000}"/>
    <hyperlink ref="F188" r:id="rId255" xr:uid="{00000000-0004-0000-0100-000003010000}"/>
    <hyperlink ref="G188" r:id="rId256" xr:uid="{00000000-0004-0000-0100-000004010000}"/>
    <hyperlink ref="E190" r:id="rId257" xr:uid="{00000000-0004-0000-0100-000005010000}"/>
    <hyperlink ref="F190" r:id="rId258" xr:uid="{00000000-0004-0000-0100-000006010000}"/>
    <hyperlink ref="E194" r:id="rId259" xr:uid="{00000000-0004-0000-0100-000007010000}"/>
    <hyperlink ref="F194" r:id="rId260" xr:uid="{00000000-0004-0000-0100-000008010000}"/>
    <hyperlink ref="G194" r:id="rId261" xr:uid="{00000000-0004-0000-0100-000009010000}"/>
    <hyperlink ref="E195" r:id="rId262" xr:uid="{00000000-0004-0000-0100-00000A010000}"/>
    <hyperlink ref="F195" r:id="rId263" xr:uid="{00000000-0004-0000-0100-00000B010000}"/>
    <hyperlink ref="G195" r:id="rId264" xr:uid="{00000000-0004-0000-0100-00000C010000}"/>
    <hyperlink ref="E196" r:id="rId265" xr:uid="{00000000-0004-0000-0100-00000D010000}"/>
    <hyperlink ref="F196" r:id="rId266" xr:uid="{00000000-0004-0000-0100-00000E010000}"/>
    <hyperlink ref="G196" r:id="rId267" xr:uid="{00000000-0004-0000-0100-00000F010000}"/>
    <hyperlink ref="E197" r:id="rId268" xr:uid="{00000000-0004-0000-0100-000010010000}"/>
    <hyperlink ref="F197" r:id="rId269" xr:uid="{00000000-0004-0000-0100-000011010000}"/>
    <hyperlink ref="G197" r:id="rId270" xr:uid="{00000000-0004-0000-0100-000012010000}"/>
    <hyperlink ref="E198" r:id="rId271" xr:uid="{00000000-0004-0000-0100-000013010000}"/>
    <hyperlink ref="F198" r:id="rId272" xr:uid="{00000000-0004-0000-0100-000014010000}"/>
    <hyperlink ref="G198" r:id="rId273" xr:uid="{00000000-0004-0000-0100-000015010000}"/>
    <hyperlink ref="E199" r:id="rId274" xr:uid="{00000000-0004-0000-0100-000016010000}"/>
    <hyperlink ref="F199" r:id="rId275" xr:uid="{00000000-0004-0000-0100-000017010000}"/>
    <hyperlink ref="G199" r:id="rId276" xr:uid="{00000000-0004-0000-0100-000018010000}"/>
    <hyperlink ref="E200" r:id="rId277" xr:uid="{00000000-0004-0000-0100-000019010000}"/>
    <hyperlink ref="F200" r:id="rId278" xr:uid="{00000000-0004-0000-0100-00001A010000}"/>
    <hyperlink ref="G200" r:id="rId279" xr:uid="{00000000-0004-0000-0100-00001B010000}"/>
    <hyperlink ref="E201" r:id="rId280" xr:uid="{00000000-0004-0000-0100-00001C010000}"/>
    <hyperlink ref="F201" r:id="rId281" xr:uid="{00000000-0004-0000-0100-00001D010000}"/>
    <hyperlink ref="G201" r:id="rId282" xr:uid="{00000000-0004-0000-0100-00001E010000}"/>
    <hyperlink ref="E205" r:id="rId283" xr:uid="{00000000-0004-0000-0100-00001F010000}"/>
    <hyperlink ref="F205" r:id="rId284" xr:uid="{00000000-0004-0000-0100-000020010000}"/>
    <hyperlink ref="E206" r:id="rId285" xr:uid="{00000000-0004-0000-0100-000021010000}"/>
    <hyperlink ref="F206" r:id="rId286" xr:uid="{00000000-0004-0000-0100-000022010000}"/>
    <hyperlink ref="G206" r:id="rId287" xr:uid="{00000000-0004-0000-0100-000023010000}"/>
    <hyperlink ref="F210" r:id="rId288" xr:uid="{00000000-0004-0000-0100-000024010000}"/>
    <hyperlink ref="E211" r:id="rId289" xr:uid="{00000000-0004-0000-0100-000025010000}"/>
    <hyperlink ref="F211" r:id="rId290" xr:uid="{00000000-0004-0000-0100-000026010000}"/>
    <hyperlink ref="G211" r:id="rId291" xr:uid="{00000000-0004-0000-0100-000027010000}"/>
    <hyperlink ref="E214" r:id="rId292" xr:uid="{00000000-0004-0000-0100-000028010000}"/>
    <hyperlink ref="F214" r:id="rId293" xr:uid="{00000000-0004-0000-0100-000029010000}"/>
    <hyperlink ref="G214" r:id="rId294" xr:uid="{00000000-0004-0000-0100-00002A010000}"/>
    <hyperlink ref="E217" r:id="rId295" xr:uid="{00000000-0004-0000-0100-00002B010000}"/>
    <hyperlink ref="F217" r:id="rId296" xr:uid="{00000000-0004-0000-0100-00002C010000}"/>
    <hyperlink ref="G217" r:id="rId297" xr:uid="{00000000-0004-0000-0100-00002D010000}"/>
    <hyperlink ref="E219" r:id="rId298" xr:uid="{00000000-0004-0000-0100-00002E010000}"/>
    <hyperlink ref="F219" r:id="rId299" xr:uid="{00000000-0004-0000-0100-00002F010000}"/>
    <hyperlink ref="E221" r:id="rId300" xr:uid="{00000000-0004-0000-0100-000030010000}"/>
    <hyperlink ref="F221" r:id="rId301" xr:uid="{00000000-0004-0000-0100-000031010000}"/>
    <hyperlink ref="E222" r:id="rId302" xr:uid="{00000000-0004-0000-0100-000032010000}"/>
    <hyperlink ref="F222" r:id="rId303" xr:uid="{00000000-0004-0000-0100-000033010000}"/>
    <hyperlink ref="G222" r:id="rId304" xr:uid="{00000000-0004-0000-0100-000034010000}"/>
    <hyperlink ref="E223" r:id="rId305" xr:uid="{00000000-0004-0000-0100-000035010000}"/>
    <hyperlink ref="F223" r:id="rId306" xr:uid="{00000000-0004-0000-0100-000036010000}"/>
    <hyperlink ref="G223" r:id="rId307" xr:uid="{00000000-0004-0000-0100-000037010000}"/>
    <hyperlink ref="E230" r:id="rId308" xr:uid="{00000000-0004-0000-0100-000038010000}"/>
    <hyperlink ref="F230" r:id="rId309" xr:uid="{00000000-0004-0000-0100-000039010000}"/>
    <hyperlink ref="G230" r:id="rId310" xr:uid="{00000000-0004-0000-0100-00003A010000}"/>
    <hyperlink ref="E233" r:id="rId311" xr:uid="{00000000-0004-0000-0100-00003B010000}"/>
    <hyperlink ref="F233" r:id="rId312" xr:uid="{00000000-0004-0000-0100-00003C010000}"/>
    <hyperlink ref="E235" r:id="rId313" xr:uid="{00000000-0004-0000-0100-00003D010000}"/>
    <hyperlink ref="F235" r:id="rId314" xr:uid="{00000000-0004-0000-0100-00003E010000}"/>
    <hyperlink ref="E238" r:id="rId315" xr:uid="{00000000-0004-0000-0100-00003F010000}"/>
    <hyperlink ref="F238" r:id="rId316" xr:uid="{00000000-0004-0000-0100-000040010000}"/>
    <hyperlink ref="G238" r:id="rId317" xr:uid="{00000000-0004-0000-0100-000041010000}"/>
    <hyperlink ref="E239" r:id="rId318" xr:uid="{00000000-0004-0000-0100-000042010000}"/>
    <hyperlink ref="F239" r:id="rId319" xr:uid="{00000000-0004-0000-0100-000043010000}"/>
    <hyperlink ref="G239" r:id="rId320" xr:uid="{00000000-0004-0000-0100-000044010000}"/>
    <hyperlink ref="E240" r:id="rId321" xr:uid="{00000000-0004-0000-0100-000045010000}"/>
    <hyperlink ref="F240" r:id="rId322" xr:uid="{00000000-0004-0000-0100-000046010000}"/>
    <hyperlink ref="G240" r:id="rId323" xr:uid="{00000000-0004-0000-0100-000047010000}"/>
    <hyperlink ref="E252" r:id="rId324" xr:uid="{00000000-0004-0000-0100-000048010000}"/>
    <hyperlink ref="F252" r:id="rId325" xr:uid="{00000000-0004-0000-0100-000049010000}"/>
    <hyperlink ref="G252" r:id="rId326" xr:uid="{00000000-0004-0000-0100-00004A010000}"/>
    <hyperlink ref="E253" r:id="rId327" xr:uid="{00000000-0004-0000-0100-00004B010000}"/>
    <hyperlink ref="F253" r:id="rId328" xr:uid="{00000000-0004-0000-0100-00004C010000}"/>
    <hyperlink ref="E259" r:id="rId329" xr:uid="{00000000-0004-0000-0100-00004D010000}"/>
    <hyperlink ref="F259" r:id="rId330" xr:uid="{00000000-0004-0000-0100-00004E010000}"/>
    <hyperlink ref="E260" r:id="rId331" xr:uid="{00000000-0004-0000-0100-00004F010000}"/>
    <hyperlink ref="F260" r:id="rId332" xr:uid="{00000000-0004-0000-0100-000050010000}"/>
    <hyperlink ref="G260" r:id="rId333" xr:uid="{00000000-0004-0000-0100-000051010000}"/>
    <hyperlink ref="E263" r:id="rId334" xr:uid="{00000000-0004-0000-0100-000052010000}"/>
    <hyperlink ref="F263" r:id="rId335" xr:uid="{00000000-0004-0000-0100-000053010000}"/>
    <hyperlink ref="G263" r:id="rId336" xr:uid="{00000000-0004-0000-0100-000054010000}"/>
    <hyperlink ref="E268" r:id="rId337" xr:uid="{00000000-0004-0000-0100-000055010000}"/>
    <hyperlink ref="F268" r:id="rId338" xr:uid="{00000000-0004-0000-0100-000056010000}"/>
    <hyperlink ref="G268" r:id="rId339" xr:uid="{00000000-0004-0000-0100-000057010000}"/>
    <hyperlink ref="E270" r:id="rId340" xr:uid="{00000000-0004-0000-0100-000058010000}"/>
    <hyperlink ref="F270" r:id="rId341" xr:uid="{00000000-0004-0000-0100-000059010000}"/>
    <hyperlink ref="G270" r:id="rId342" xr:uid="{00000000-0004-0000-0100-00005A010000}"/>
    <hyperlink ref="E272" r:id="rId343" xr:uid="{00000000-0004-0000-0100-00005B010000}"/>
    <hyperlink ref="F272" r:id="rId344" xr:uid="{00000000-0004-0000-0100-00005C010000}"/>
    <hyperlink ref="G272" r:id="rId345" xr:uid="{00000000-0004-0000-0100-00005D010000}"/>
    <hyperlink ref="E274" r:id="rId346" xr:uid="{00000000-0004-0000-0100-00005E010000}"/>
    <hyperlink ref="F274" r:id="rId347" xr:uid="{00000000-0004-0000-0100-00005F010000}"/>
    <hyperlink ref="G274" r:id="rId348" xr:uid="{00000000-0004-0000-0100-000060010000}"/>
    <hyperlink ref="E277" r:id="rId349" xr:uid="{00000000-0004-0000-0100-000061010000}"/>
    <hyperlink ref="F277" r:id="rId350" xr:uid="{00000000-0004-0000-0100-000062010000}"/>
    <hyperlink ref="G277" r:id="rId351" xr:uid="{00000000-0004-0000-0100-000063010000}"/>
    <hyperlink ref="E278" r:id="rId352" xr:uid="{00000000-0004-0000-0100-000064010000}"/>
    <hyperlink ref="F278" r:id="rId353" xr:uid="{00000000-0004-0000-0100-000065010000}"/>
    <hyperlink ref="G278" r:id="rId354" xr:uid="{00000000-0004-0000-0100-000066010000}"/>
    <hyperlink ref="E279" r:id="rId355" xr:uid="{00000000-0004-0000-0100-000067010000}"/>
    <hyperlink ref="F279" r:id="rId356" xr:uid="{00000000-0004-0000-0100-000068010000}"/>
    <hyperlink ref="G279" r:id="rId357" xr:uid="{00000000-0004-0000-0100-000069010000}"/>
    <hyperlink ref="E281" r:id="rId358" xr:uid="{00000000-0004-0000-0100-00006A010000}"/>
    <hyperlink ref="F281" r:id="rId359" xr:uid="{00000000-0004-0000-0100-00006B010000}"/>
    <hyperlink ref="E283" r:id="rId360" xr:uid="{00000000-0004-0000-0100-00006C010000}"/>
    <hyperlink ref="F283" r:id="rId361" xr:uid="{00000000-0004-0000-0100-00006D010000}"/>
    <hyperlink ref="G283" r:id="rId362" xr:uid="{00000000-0004-0000-0100-00006E010000}"/>
    <hyperlink ref="E284" r:id="rId363" xr:uid="{00000000-0004-0000-0100-00006F010000}"/>
    <hyperlink ref="F284" r:id="rId364" xr:uid="{00000000-0004-0000-0100-000070010000}"/>
    <hyperlink ref="G284" r:id="rId365" xr:uid="{00000000-0004-0000-0100-000071010000}"/>
    <hyperlink ref="F285" r:id="rId366" xr:uid="{00000000-0004-0000-0100-000072010000}"/>
    <hyperlink ref="G285" r:id="rId367" xr:uid="{00000000-0004-0000-0100-000073010000}"/>
    <hyperlink ref="E288" r:id="rId368" xr:uid="{00000000-0004-0000-0100-000076010000}"/>
    <hyperlink ref="F288" r:id="rId369" xr:uid="{00000000-0004-0000-0100-000077010000}"/>
    <hyperlink ref="G288" r:id="rId370" xr:uid="{00000000-0004-0000-0100-000078010000}"/>
    <hyperlink ref="E289" r:id="rId371" xr:uid="{00000000-0004-0000-0100-000079010000}"/>
    <hyperlink ref="F289" r:id="rId372" xr:uid="{00000000-0004-0000-0100-00007A010000}"/>
    <hyperlink ref="G289" r:id="rId373" xr:uid="{00000000-0004-0000-0100-00007B010000}"/>
    <hyperlink ref="E291" r:id="rId374" xr:uid="{00000000-0004-0000-0100-00007C010000}"/>
    <hyperlink ref="F291" r:id="rId375" xr:uid="{00000000-0004-0000-0100-00007D010000}"/>
    <hyperlink ref="G291" r:id="rId376" xr:uid="{00000000-0004-0000-0100-00007E010000}"/>
    <hyperlink ref="E293" r:id="rId377" xr:uid="{00000000-0004-0000-0100-00007F010000}"/>
    <hyperlink ref="F293" r:id="rId378" xr:uid="{00000000-0004-0000-0100-000080010000}"/>
    <hyperlink ref="E294" r:id="rId379" xr:uid="{00000000-0004-0000-0100-000081010000}"/>
    <hyperlink ref="F294" r:id="rId380" xr:uid="{00000000-0004-0000-0100-000082010000}"/>
    <hyperlink ref="G294" r:id="rId381" xr:uid="{00000000-0004-0000-0100-000083010000}"/>
    <hyperlink ref="E295" r:id="rId382" xr:uid="{00000000-0004-0000-0100-000084010000}"/>
    <hyperlink ref="F295" r:id="rId383" xr:uid="{00000000-0004-0000-0100-000085010000}"/>
    <hyperlink ref="G295" r:id="rId384" xr:uid="{00000000-0004-0000-0100-000086010000}"/>
    <hyperlink ref="E297" r:id="rId385" xr:uid="{00000000-0004-0000-0100-000087010000}"/>
    <hyperlink ref="F297" r:id="rId386" xr:uid="{00000000-0004-0000-0100-000088010000}"/>
    <hyperlink ref="G297" r:id="rId387" xr:uid="{00000000-0004-0000-0100-000089010000}"/>
    <hyperlink ref="E299" r:id="rId388" xr:uid="{00000000-0004-0000-0100-00008A010000}"/>
    <hyperlink ref="F299" r:id="rId389" xr:uid="{00000000-0004-0000-0100-00008B010000}"/>
    <hyperlink ref="G299" r:id="rId390" xr:uid="{00000000-0004-0000-0100-00008C010000}"/>
  </hyperlinks>
  <pageMargins left="0.75000000000000011" right="0.75000000000000011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264</vt:i4>
      </vt:variant>
    </vt:vector>
  </HeadingPairs>
  <TitlesOfParts>
    <vt:vector size="266" baseType="lpstr">
      <vt:lpstr>Main_Tracker</vt:lpstr>
      <vt:lpstr>Candidate_Profiles</vt:lpstr>
      <vt:lpstr>_HD108R</vt:lpstr>
      <vt:lpstr>_HD112D</vt:lpstr>
      <vt:lpstr>_HD118R</vt:lpstr>
      <vt:lpstr>_HD126R</vt:lpstr>
      <vt:lpstr>_HD129</vt:lpstr>
      <vt:lpstr>_HD129D</vt:lpstr>
      <vt:lpstr>_HD94</vt:lpstr>
      <vt:lpstr>_TX09R</vt:lpstr>
      <vt:lpstr>_TX125</vt:lpstr>
      <vt:lpstr>_TX126</vt:lpstr>
      <vt:lpstr>_TX128</vt:lpstr>
      <vt:lpstr>_TX142</vt:lpstr>
      <vt:lpstr>_TX26D</vt:lpstr>
      <vt:lpstr>_TX40R</vt:lpstr>
      <vt:lpstr>_TX49D</vt:lpstr>
      <vt:lpstr>_TX50</vt:lpstr>
      <vt:lpstr>_TX67</vt:lpstr>
      <vt:lpstr>_TX71</vt:lpstr>
      <vt:lpstr>_TX85</vt:lpstr>
      <vt:lpstr>_TX98</vt:lpstr>
      <vt:lpstr>A.J._Louderback</vt:lpstr>
      <vt:lpstr>Aicha_Davis</vt:lpstr>
      <vt:lpstr>Alan_Mallard</vt:lpstr>
      <vt:lpstr>Alan_Schoolcraft</vt:lpstr>
      <vt:lpstr>Alejandra_Cajero</vt:lpstr>
      <vt:lpstr>Alexander_Pacheco_Luquis</vt:lpstr>
      <vt:lpstr>Alexandra_Schilling</vt:lpstr>
      <vt:lpstr>Allison_Mitchell</vt:lpstr>
      <vt:lpstr>Alma_A._Allen</vt:lpstr>
      <vt:lpstr>Amanda_LaBrie</vt:lpstr>
      <vt:lpstr>Amarion_Rhodes</vt:lpstr>
      <vt:lpstr>Amy_Fennell</vt:lpstr>
      <vt:lpstr>Ana_Hernandez</vt:lpstr>
      <vt:lpstr>Ana_María_Rodríguez_Ramos</vt:lpstr>
      <vt:lpstr>Andrew_Turner</vt:lpstr>
      <vt:lpstr>Andy_Hopper</vt:lpstr>
      <vt:lpstr>Angelia_Orr</vt:lpstr>
      <vt:lpstr>Angie_Chen_Button</vt:lpstr>
      <vt:lpstr>Ann_Johnson</vt:lpstr>
      <vt:lpstr>Armando_Martinez</vt:lpstr>
      <vt:lpstr>Armando_Walle</vt:lpstr>
      <vt:lpstr>Armin_Mizani</vt:lpstr>
      <vt:lpstr>Arshia_Papari</vt:lpstr>
      <vt:lpstr>Avi_Nash</vt:lpstr>
      <vt:lpstr>Barbara_Gervin_Hawkins</vt:lpstr>
      <vt:lpstr>Ben_Bumgarner</vt:lpstr>
      <vt:lpstr>Bently_Paiz</vt:lpstr>
      <vt:lpstr>Bob_Mitchell</vt:lpstr>
      <vt:lpstr>Brad_Bailey</vt:lpstr>
      <vt:lpstr>Brad_Buckley</vt:lpstr>
      <vt:lpstr>Brandon_Burden</vt:lpstr>
      <vt:lpstr>Brent_Money</vt:lpstr>
      <vt:lpstr>Brian_Harrison</vt:lpstr>
      <vt:lpstr>Briscoe_Cain</vt:lpstr>
      <vt:lpstr>Brooks_Landgraf</vt:lpstr>
      <vt:lpstr>Candy_Noble</vt:lpstr>
      <vt:lpstr>Carl_Tepper</vt:lpstr>
      <vt:lpstr>Caroline_Fairly</vt:lpstr>
      <vt:lpstr>Caroline_Harris</vt:lpstr>
      <vt:lpstr>Carolyn_Bryant</vt:lpstr>
      <vt:lpstr>Carrie_Isaac</vt:lpstr>
      <vt:lpstr>Cassandra_Garcia_Hernandez</vt:lpstr>
      <vt:lpstr>Cecil_Bell_Jr.</vt:lpstr>
      <vt:lpstr>Charlene_Ward_Johnson</vt:lpstr>
      <vt:lpstr>Charles_Cunningham</vt:lpstr>
      <vt:lpstr>Charles_Mercer</vt:lpstr>
      <vt:lpstr>Charlie_Geren</vt:lpstr>
      <vt:lpstr>Cheryl_Bean</vt:lpstr>
      <vt:lpstr>Chris_Spencer</vt:lpstr>
      <vt:lpstr>Chris_Turner</vt:lpstr>
      <vt:lpstr>Christian_Manuel</vt:lpstr>
      <vt:lpstr>Christina_Morales</vt:lpstr>
      <vt:lpstr>Claudia_Ordaz</vt:lpstr>
      <vt:lpstr>Cody_Harris</vt:lpstr>
      <vt:lpstr>Cody_Vasut</vt:lpstr>
      <vt:lpstr>Cole_Hefner</vt:lpstr>
      <vt:lpstr>Crystal_Sedillo</vt:lpstr>
      <vt:lpstr>Dade_Phelan</vt:lpstr>
      <vt:lpstr>Dan_Hunt</vt:lpstr>
      <vt:lpstr>Daniel_Alders</vt:lpstr>
      <vt:lpstr>Dave_Bennett</vt:lpstr>
      <vt:lpstr>David_Cook</vt:lpstr>
      <vt:lpstr>David_Flores</vt:lpstr>
      <vt:lpstr>David_Lowe</vt:lpstr>
      <vt:lpstr>David_McArthur</vt:lpstr>
      <vt:lpstr>David_Spiller</vt:lpstr>
      <vt:lpstr>Denise_Villalobos</vt:lpstr>
      <vt:lpstr>Denise_Wooten</vt:lpstr>
      <vt:lpstr>Dennis_Geesaman</vt:lpstr>
      <vt:lpstr>Dennis_Paul</vt:lpstr>
      <vt:lpstr>Desi_Martinez</vt:lpstr>
      <vt:lpstr>Dewey_Collier</vt:lpstr>
      <vt:lpstr>Diego_Bernal</vt:lpstr>
      <vt:lpstr>Dominique_Payton</vt:lpstr>
      <vt:lpstr>Don_McLaughlin_Jr.</vt:lpstr>
      <vt:lpstr>Donna_Howard</vt:lpstr>
      <vt:lpstr>Dr._Liza_Pena</vt:lpstr>
      <vt:lpstr>Drew_Darby</vt:lpstr>
      <vt:lpstr>Dustin_Burrows</vt:lpstr>
      <vt:lpstr>E._Sam_Harless</vt:lpstr>
      <vt:lpstr>Eddie_Morales_Jr.</vt:lpstr>
      <vt:lpstr>Ellen_Fleischmann</vt:lpstr>
      <vt:lpstr>Ellen_Troxclair</vt:lpstr>
      <vt:lpstr>Eric_Holguín</vt:lpstr>
      <vt:lpstr>Erin_Gamez</vt:lpstr>
      <vt:lpstr>Erin_Zwiener</vt:lpstr>
      <vt:lpstr>Fantasha_Allen</vt:lpstr>
      <vt:lpstr>Frederick_Frazier</vt:lpstr>
      <vt:lpstr>Gary_Gates</vt:lpstr>
      <vt:lpstr>Gary_VanDeaver</vt:lpstr>
      <vt:lpstr>Gene_Wu</vt:lpstr>
      <vt:lpstr>Geri_Kile</vt:lpstr>
      <vt:lpstr>Gina_Hinojosa</vt:lpstr>
      <vt:lpstr>Giovanni_Capriglione</vt:lpstr>
      <vt:lpstr>Greg_Bonnen</vt:lpstr>
      <vt:lpstr>Harold_Dutton_Jr.</vt:lpstr>
      <vt:lpstr>Helen_Kerwin</vt:lpstr>
      <vt:lpstr>Hillary_Hickland</vt:lpstr>
      <vt:lpstr>Hubert_Vo</vt:lpstr>
      <vt:lpstr>Humberto_Perez</vt:lpstr>
      <vt:lpstr>J.M._Lozano</vt:lpstr>
      <vt:lpstr>Jack_Ryan_Gallagher</vt:lpstr>
      <vt:lpstr>Jackie_Schlegel</vt:lpstr>
      <vt:lpstr>Jacqueline_Hernandez</vt:lpstr>
      <vt:lpstr>James_Frank</vt:lpstr>
      <vt:lpstr>James_Joseph</vt:lpstr>
      <vt:lpstr>James_Talarico</vt:lpstr>
      <vt:lpstr>James_Woodruff</vt:lpstr>
      <vt:lpstr>Jamie_Haynes</vt:lpstr>
      <vt:lpstr>Janie_Lopez</vt:lpstr>
      <vt:lpstr>Janis_Holt</vt:lpstr>
      <vt:lpstr>Jared_Patterson</vt:lpstr>
      <vt:lpstr>Jay_Dean</vt:lpstr>
      <vt:lpstr>Jeff_Chavez</vt:lpstr>
      <vt:lpstr>Jeff_Leach</vt:lpstr>
      <vt:lpstr>Jeffrey_Barry</vt:lpstr>
      <vt:lpstr>Jennifer__JJ__Dominguez</vt:lpstr>
      <vt:lpstr>Jessica_González</vt:lpstr>
      <vt:lpstr>Joanne_Shofner</vt:lpstr>
      <vt:lpstr>Joe_Moody</vt:lpstr>
      <vt:lpstr>Joe_Shellhart</vt:lpstr>
      <vt:lpstr>John_Bryant</vt:lpstr>
      <vt:lpstr>John_Bucy_III</vt:lpstr>
      <vt:lpstr>John_Lujan</vt:lpstr>
      <vt:lpstr>John_McQueeney</vt:lpstr>
      <vt:lpstr>John_Smithee</vt:lpstr>
      <vt:lpstr>Jolanda_Jones</vt:lpstr>
      <vt:lpstr>Jon_Rosenthal</vt:lpstr>
      <vt:lpstr>Josey_Garcia</vt:lpstr>
      <vt:lpstr>Josh_Reyna</vt:lpstr>
      <vt:lpstr>Josh_Wallenstein</vt:lpstr>
      <vt:lpstr>JP_Bouche</vt:lpstr>
      <vt:lpstr>Kason_Huddleston</vt:lpstr>
      <vt:lpstr>Katie_Duzan</vt:lpstr>
      <vt:lpstr>Katrina_Pierson</vt:lpstr>
      <vt:lpstr>Keith_Bell</vt:lpstr>
      <vt:lpstr>Keith_Coleman</vt:lpstr>
      <vt:lpstr>Kelvin_Leaphart</vt:lpstr>
      <vt:lpstr>Ken_King</vt:lpstr>
      <vt:lpstr>Kenneth_Bowens</vt:lpstr>
      <vt:lpstr>Keresa_Richardson</vt:lpstr>
      <vt:lpstr>Kristen_Plaisance</vt:lpstr>
      <vt:lpstr>Kristian_Carranza</vt:lpstr>
      <vt:lpstr>Kristin_Luckey</vt:lpstr>
      <vt:lpstr>Kyle_Morris</vt:lpstr>
      <vt:lpstr>Lacey_Hull</vt:lpstr>
      <vt:lpstr>LaKeisha__LD__Howard</vt:lpstr>
      <vt:lpstr>Larry_Brock</vt:lpstr>
      <vt:lpstr>Lauren_Ashley_Simmons</vt:lpstr>
      <vt:lpstr>Leo_Pacheco</vt:lpstr>
      <vt:lpstr>Linda_Garcia</vt:lpstr>
      <vt:lpstr>Lisa_McEntire</vt:lpstr>
      <vt:lpstr>Liz_Ramos</vt:lpstr>
      <vt:lpstr>Louderback</vt:lpstr>
      <vt:lpstr>Mano_DeAyala</vt:lpstr>
      <vt:lpstr>Marc_LaHood</vt:lpstr>
      <vt:lpstr>Maria_Luisa_Flores</vt:lpstr>
      <vt:lpstr>Mario_Ortiz</vt:lpstr>
      <vt:lpstr>Mark_Dorazio</vt:lpstr>
      <vt:lpstr>Mary_Ann_Perez</vt:lpstr>
      <vt:lpstr>Mary_E._González</vt:lpstr>
      <vt:lpstr>Matt_Authier</vt:lpstr>
      <vt:lpstr>Matt_Morgan</vt:lpstr>
      <vt:lpstr>Matt_Shaheen</vt:lpstr>
      <vt:lpstr>Melissa_Beckett</vt:lpstr>
      <vt:lpstr>Melva_Rivera_Perez</vt:lpstr>
      <vt:lpstr>Michelle_Williams</vt:lpstr>
      <vt:lpstr>Mihaela_Plesa</vt:lpstr>
      <vt:lpstr>Mike_Olcott</vt:lpstr>
      <vt:lpstr>Mike_Schofield</vt:lpstr>
      <vt:lpstr>Mitch_Little</vt:lpstr>
      <vt:lpstr>Moniqua_Scott</vt:lpstr>
      <vt:lpstr>Morgan_Meyer</vt:lpstr>
      <vt:lpstr>Nate_Schatzline</vt:lpstr>
      <vt:lpstr>Nicholaus_Frederick</vt:lpstr>
      <vt:lpstr>Nicole_Collier</vt:lpstr>
      <vt:lpstr>Oscar_Longoria</vt:lpstr>
      <vt:lpstr>Oziel__Ozzie__Ochoa_Jr.</vt:lpstr>
      <vt:lpstr>Pat_Curry</vt:lpstr>
      <vt:lpstr>Paul_Dyson</vt:lpstr>
      <vt:lpstr>Paulette_Carson</vt:lpstr>
      <vt:lpstr>Penny_Morales_Shaw</vt:lpstr>
      <vt:lpstr>Philip_Cortez</vt:lpstr>
      <vt:lpstr>Rafael_Anchía</vt:lpstr>
      <vt:lpstr>Ramon_Romero_Jr.</vt:lpstr>
      <vt:lpstr>Ray_Callas</vt:lpstr>
      <vt:lpstr>Ray_Lopez</vt:lpstr>
      <vt:lpstr>Reed_Williams</vt:lpstr>
      <vt:lpstr>Rhetta_Andrews_Bowers</vt:lpstr>
      <vt:lpstr>Richard_Hayes</vt:lpstr>
      <vt:lpstr>Richard_Peña_Raymond</vt:lpstr>
      <vt:lpstr>Robert_Guerra</vt:lpstr>
      <vt:lpstr>Ron_Reynolds</vt:lpstr>
      <vt:lpstr>Roxanne_Lathan</vt:lpstr>
      <vt:lpstr>Ryan_Ayala</vt:lpstr>
      <vt:lpstr>Ryan_Guillen</vt:lpstr>
      <vt:lpstr>Salman_Bhojani</vt:lpstr>
      <vt:lpstr>Sandeep_Srivastava</vt:lpstr>
      <vt:lpstr>Sara_McGee</vt:lpstr>
      <vt:lpstr>Savant_Moore</vt:lpstr>
      <vt:lpstr>Scott_Bowen</vt:lpstr>
      <vt:lpstr>Sean_Foley</vt:lpstr>
      <vt:lpstr>Sean_Huffman</vt:lpstr>
      <vt:lpstr>Senfronia_Thompson</vt:lpstr>
      <vt:lpstr>Sergio_J._Sanchez</vt:lpstr>
      <vt:lpstr>Sergio_Muñoz_Jr.</vt:lpstr>
      <vt:lpstr>Shelby_Slawson</vt:lpstr>
      <vt:lpstr>Shelley_Luther</vt:lpstr>
      <vt:lpstr>Shelley_Tatum</vt:lpstr>
      <vt:lpstr>Sheryl_Cole</vt:lpstr>
      <vt:lpstr>Stan_Gerdes</vt:lpstr>
      <vt:lpstr>Stan_Kitzman</vt:lpstr>
      <vt:lpstr>Stan_Lambert</vt:lpstr>
      <vt:lpstr>Stephanie_Guerrero_Saenz</vt:lpstr>
      <vt:lpstr>Steve_Schwab</vt:lpstr>
      <vt:lpstr>Steve_Sprowls</vt:lpstr>
      <vt:lpstr>Steve_Toth</vt:lpstr>
      <vt:lpstr>Suleman_Lalani</vt:lpstr>
      <vt:lpstr>Susan_Valliant</vt:lpstr>
      <vt:lpstr>Tanner_Mizell</vt:lpstr>
      <vt:lpstr>Terri_Leo_Wilson</vt:lpstr>
      <vt:lpstr>Terry_Canales</vt:lpstr>
      <vt:lpstr>Terry_M._Wilson</vt:lpstr>
      <vt:lpstr>Terry_Meza</vt:lpstr>
      <vt:lpstr>Timothy_McDonough</vt:lpstr>
      <vt:lpstr>Todd_Hunter</vt:lpstr>
      <vt:lpstr>Tom_Craddick</vt:lpstr>
      <vt:lpstr>Tom_Glass</vt:lpstr>
      <vt:lpstr>Tom_Oliverson</vt:lpstr>
      <vt:lpstr>Toni_Rose</vt:lpstr>
      <vt:lpstr>Tony_Tinderholt</vt:lpstr>
      <vt:lpstr>Trent_Ashby</vt:lpstr>
      <vt:lpstr>Trey_Martinez_Fischer</vt:lpstr>
      <vt:lpstr>Trey_Wharton</vt:lpstr>
      <vt:lpstr>Tyler_Smith</vt:lpstr>
      <vt:lpstr>Uduak_Nkanga</vt:lpstr>
      <vt:lpstr>Valoree_Swanson</vt:lpstr>
      <vt:lpstr>Venton_Jones</vt:lpstr>
      <vt:lpstr>Vikki_Goodwin</vt:lpstr>
      <vt:lpstr>Vince_Perez</vt:lpstr>
      <vt:lpstr>Wes_Virdell</vt:lpstr>
      <vt:lpstr>Will_Metcalf</vt:lpstr>
      <vt:lpstr>William_C._Rowland</vt:lpstr>
      <vt:lpstr>Yvonne_Davis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 Deffendall</cp:lastModifiedBy>
  <dcterms:created xsi:type="dcterms:W3CDTF">2025-08-24T19:47:28Z</dcterms:created>
  <dcterms:modified xsi:type="dcterms:W3CDTF">2025-11-09T20:41:51Z</dcterms:modified>
</cp:coreProperties>
</file>