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Todd Gouin\Dropbox\TGER\California\SCCWRP_workshop_QAQC\in vivo\"/>
    </mc:Choice>
  </mc:AlternateContent>
  <xr:revisionPtr revIDLastSave="0" documentId="8_{C78551DA-7704-42AC-BD84-C621FBD3AE7C}" xr6:coauthVersionLast="46" xr6:coauthVersionMax="46" xr10:uidLastSave="{00000000-0000-0000-0000-000000000000}"/>
  <bookViews>
    <workbookView xWindow="-110" yWindow="-110" windowWidth="19420" windowHeight="10420" xr2:uid="{3297A9E1-A0CD-45E0-B9BB-10DFA6C7C11B}"/>
  </bookViews>
  <sheets>
    <sheet name="in vivo" sheetId="1" r:id="rId1"/>
    <sheet name="in vitr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8" i="2" l="1"/>
  <c r="B127" i="2"/>
  <c r="C42" i="2" l="1"/>
  <c r="B137" i="2"/>
  <c r="C137" i="2" s="1"/>
  <c r="B136" i="2"/>
  <c r="C136" i="2" s="1"/>
  <c r="B135" i="2"/>
  <c r="C135" i="2" s="1"/>
  <c r="B122" i="2"/>
  <c r="C122" i="2" s="1"/>
  <c r="B121" i="2"/>
  <c r="C121" i="2" s="1"/>
  <c r="B120" i="2"/>
  <c r="C120" i="2" s="1"/>
  <c r="B119" i="2"/>
  <c r="C119" i="2" s="1"/>
  <c r="B118" i="2"/>
  <c r="C118" i="2" s="1"/>
  <c r="B117" i="2"/>
  <c r="C117" i="2" s="1"/>
  <c r="B104" i="2"/>
  <c r="C104" i="2" s="1"/>
  <c r="B103" i="2"/>
  <c r="C103" i="2" s="1"/>
  <c r="F102" i="2"/>
  <c r="B102" i="2"/>
  <c r="C102" i="2" s="1"/>
  <c r="F101" i="2"/>
  <c r="B101" i="2"/>
  <c r="C101" i="2" s="1"/>
  <c r="F100" i="2"/>
  <c r="F104" i="2" s="1"/>
  <c r="C57" i="2"/>
  <c r="C22" i="2"/>
  <c r="B109" i="2" s="1"/>
  <c r="C107" i="2" s="1"/>
  <c r="B143" i="2" l="1"/>
  <c r="C141" i="2" s="1"/>
  <c r="C61" i="2"/>
  <c r="B161" i="2" s="1"/>
  <c r="B160" i="2" s="1"/>
  <c r="C127" i="2"/>
  <c r="C126" i="2"/>
  <c r="C139" i="2"/>
  <c r="E146" i="2" s="1"/>
  <c r="C105" i="2"/>
  <c r="B142" i="2"/>
  <c r="C142" i="2" s="1"/>
  <c r="C124" i="2"/>
  <c r="B108" i="2"/>
  <c r="C108" i="2" s="1"/>
  <c r="C160" i="2" l="1"/>
  <c r="E112" i="2"/>
  <c r="E132" i="2"/>
  <c r="C128" i="2"/>
  <c r="C129" i="2"/>
  <c r="B124" i="2" s="1"/>
  <c r="C43" i="2" s="1"/>
  <c r="C110" i="2"/>
  <c r="B105" i="2" s="1"/>
  <c r="C23" i="2" s="1"/>
  <c r="C109" i="2"/>
  <c r="C144" i="2"/>
  <c r="B139" i="2" s="1"/>
  <c r="C58" i="2" s="1"/>
  <c r="E58" i="2" s="1"/>
  <c r="C143" i="2"/>
  <c r="C159" i="2" l="1"/>
  <c r="C162" i="2" s="1"/>
  <c r="C62" i="2"/>
  <c r="E147" i="2"/>
  <c r="C161" i="2"/>
  <c r="E62" i="2" l="1"/>
  <c r="B141" i="1" l="1"/>
  <c r="C141" i="1" s="1"/>
  <c r="C60" i="1" l="1"/>
  <c r="B140" i="1"/>
  <c r="C140" i="1" s="1"/>
  <c r="B139" i="1"/>
  <c r="C139" i="1" s="1"/>
  <c r="B126" i="1"/>
  <c r="B125" i="1"/>
  <c r="C125" i="1" s="1"/>
  <c r="B124" i="1"/>
  <c r="C124" i="1" s="1"/>
  <c r="B123" i="1"/>
  <c r="C123" i="1" s="1"/>
  <c r="B122" i="1"/>
  <c r="C122" i="1" s="1"/>
  <c r="B120" i="1"/>
  <c r="C120" i="1" s="1"/>
  <c r="B121" i="1"/>
  <c r="C121" i="1" s="1"/>
  <c r="C45" i="1"/>
  <c r="B107" i="1"/>
  <c r="C107" i="1" s="1"/>
  <c r="B106" i="1"/>
  <c r="C106" i="1" s="1"/>
  <c r="B105" i="1"/>
  <c r="B104" i="1"/>
  <c r="C104" i="1" s="1"/>
  <c r="C22" i="1"/>
  <c r="F105" i="1"/>
  <c r="F104" i="1"/>
  <c r="F103" i="1"/>
  <c r="F107" i="1" s="1"/>
  <c r="B131" i="1" l="1"/>
  <c r="B132" i="1"/>
  <c r="C126" i="1"/>
  <c r="C128" i="1" s="1"/>
  <c r="C143" i="1"/>
  <c r="C131" i="1"/>
  <c r="C132" i="1" s="1"/>
  <c r="C130" i="1"/>
  <c r="B147" i="1"/>
  <c r="C145" i="1" s="1"/>
  <c r="B146" i="1"/>
  <c r="C146" i="1" s="1"/>
  <c r="B111" i="1"/>
  <c r="C111" i="1" s="1"/>
  <c r="B112" i="1"/>
  <c r="C110" i="1" s="1"/>
  <c r="C105" i="1"/>
  <c r="C108" i="1" s="1"/>
  <c r="C64" i="1"/>
  <c r="B165" i="1" s="1"/>
  <c r="E136" i="1" l="1"/>
  <c r="C133" i="1"/>
  <c r="B128" i="1" s="1"/>
  <c r="C46" i="1" s="1"/>
  <c r="C113" i="1"/>
  <c r="B108" i="1" s="1"/>
  <c r="C23" i="1" s="1"/>
  <c r="E150" i="1"/>
  <c r="C147" i="1"/>
  <c r="C148" i="1"/>
  <c r="B143" i="1" s="1"/>
  <c r="C61" i="1" s="1"/>
  <c r="E61" i="1" s="1"/>
  <c r="E115" i="1"/>
  <c r="C112" i="1"/>
  <c r="E151" i="1" l="1"/>
  <c r="C65" i="1" l="1"/>
  <c r="E65" i="1" s="1"/>
  <c r="B164" i="1"/>
  <c r="C164" i="1" s="1"/>
  <c r="C163" i="1"/>
  <c r="C166" i="1" l="1"/>
  <c r="C1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Todd Gouin</author>
  </authors>
  <commentList>
    <comment ref="B23" authorId="0" shapeId="0" xr:uid="{88E8B598-5672-4FD2-9BAD-9EB2088D99EE}">
      <text>
        <r>
          <rPr>
            <b/>
            <sz val="9"/>
            <color indexed="81"/>
            <rFont val="Tahoma"/>
            <family val="2"/>
          </rPr>
          <t>Todd Gouin:</t>
        </r>
        <r>
          <rPr>
            <sz val="9"/>
            <color indexed="81"/>
            <rFont val="Tahoma"/>
            <family val="2"/>
          </rPr>
          <t xml:space="preserve">
4 criteria must receive at least '1'.  If each of the red criteria receive score of 1 and assessment score &gt;11 particle characterization has high quality, if score &gt;7 but &lt;11 particle characterization has medium quality, &lt;6 and/or at least one of the red criteria receives a '0' score, reporting of particle characteristics causes interpretation of results to have limited value - caution warranted.</t>
        </r>
      </text>
    </comment>
    <comment ref="B46" authorId="0" shapeId="0" xr:uid="{1F9C26B6-0369-405B-9720-65B1463F5175}">
      <text>
        <r>
          <rPr>
            <b/>
            <sz val="9"/>
            <color indexed="81"/>
            <rFont val="Tahoma"/>
            <family val="2"/>
          </rPr>
          <t>Todd Gouin:</t>
        </r>
        <r>
          <rPr>
            <sz val="9"/>
            <color indexed="81"/>
            <rFont val="Tahoma"/>
            <family val="2"/>
          </rPr>
          <t xml:space="preserve">
7 criteria must receive at least '1'.  If each red criteria receives a score of 1 and assessment score for experimental design &gt; 20 - high quality, if score &gt;13 medium quality.  Where the score is &lt;13 and/or any of the red criteria receives a '0' score, reporting of experimental design causes interpretation of results to have limited vaule- caution is warranted.</t>
        </r>
      </text>
    </comment>
    <comment ref="B61" authorId="0" shapeId="0" xr:uid="{4E02BA5A-C910-4481-A8B6-A22F6C0F2B4F}">
      <text>
        <r>
          <rPr>
            <b/>
            <sz val="9"/>
            <color indexed="81"/>
            <rFont val="Tahoma"/>
            <family val="2"/>
          </rPr>
          <t>Todd Gouin:</t>
        </r>
        <r>
          <rPr>
            <sz val="9"/>
            <color indexed="81"/>
            <rFont val="Tahoma"/>
            <family val="2"/>
          </rPr>
          <t xml:space="preserve">
3 criteria must receive at least '1'.  If each red criteria receives a score of 1 and assessment score for relevance to risk assessment is &gt;9 , high quality, if score &gt;6 medium quality.  Where the s core is &lt;6 and/or any of the red criteria receives a '0' score, reporting with respect to risk assessment raises concern regarding the applicability of the study as being fit-for-purpose, where the objective of the evaluation is to use the data to specifically support risk assessment.</t>
        </r>
      </text>
    </comment>
    <comment ref="B65" authorId="0" shapeId="0" xr:uid="{F21B0F46-C10E-4634-9669-1B33F85F5B2D}">
      <text>
        <r>
          <rPr>
            <b/>
            <sz val="9"/>
            <color indexed="81"/>
            <rFont val="Tahoma"/>
            <family val="2"/>
          </rPr>
          <t>Todd Gouin:</t>
        </r>
        <r>
          <rPr>
            <sz val="9"/>
            <color indexed="81"/>
            <rFont val="Tahoma"/>
            <family val="2"/>
          </rPr>
          <t xml:space="preserve">
A total assessment score of 52 is possible based on the scoring systems described here.  Interpretation of total assessment scores, however, should be used with caution and the scores between studies should not be used to support the individual ranking of studies.  Rather, studies should be interpreted with respect to purpose of the evaulation exercise, which may either support mechanistic toxicity assessment and/or risk assessment.  For use within risk assessment, studies must receive non-zero scores for each of the red criteria, moving them to a tier 1 level of assessment.  To move to tier 2, studies must recieve non-zero scores on all criteria, at which point the individual scores between studies could be used for ranking purposes.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Todd Gouin</author>
  </authors>
  <commentList>
    <comment ref="B23" authorId="0" shapeId="0" xr:uid="{A7350886-AD11-4BE2-A2A2-05E64970597C}">
      <text>
        <r>
          <rPr>
            <b/>
            <sz val="9"/>
            <color indexed="81"/>
            <rFont val="Tahoma"/>
            <family val="2"/>
          </rPr>
          <t>Todd Gouin:</t>
        </r>
        <r>
          <rPr>
            <sz val="9"/>
            <color indexed="81"/>
            <rFont val="Tahoma"/>
            <family val="2"/>
          </rPr>
          <t xml:space="preserve">
4 criteria must receive at least '1'.  If each of the red criteria receive score of 1 and assessment score &gt;11 particle characterization has high quality, if score &gt;7 but &lt;11 particle characterization has medium quality, &lt;6 and/or at least one of the red criteria receives a '0' score, reporting of particle characteristics causes interpretation of results to have limited value - caution warranted.</t>
        </r>
      </text>
    </comment>
    <comment ref="B43" authorId="0" shapeId="0" xr:uid="{8CA0EA04-90C5-49AD-84A9-57D800D192E0}">
      <text>
        <r>
          <rPr>
            <b/>
            <sz val="9"/>
            <color indexed="81"/>
            <rFont val="Tahoma"/>
            <family val="2"/>
          </rPr>
          <t>Todd Gouin:</t>
        </r>
        <r>
          <rPr>
            <sz val="9"/>
            <color indexed="81"/>
            <rFont val="Tahoma"/>
            <family val="2"/>
          </rPr>
          <t xml:space="preserve">
6 criteria must receive at least '1'.  If each red criteria receives a score of 1 and assessment score for experimental design &gt; 16 - high quality, if score &gt;10 medium quality.  Where the score is &lt;10 and/or any of the red criteria receives a '0' score, reporting of experimental design causes interpretation of results to have limited vaule- caution is warranted.</t>
        </r>
      </text>
    </comment>
    <comment ref="B58" authorId="0" shapeId="0" xr:uid="{F5E8C363-2B92-438E-BDE7-2DB620BC6410}">
      <text>
        <r>
          <rPr>
            <b/>
            <sz val="9"/>
            <color indexed="81"/>
            <rFont val="Tahoma"/>
            <family val="2"/>
          </rPr>
          <t>Todd Gouin:</t>
        </r>
        <r>
          <rPr>
            <sz val="9"/>
            <color indexed="81"/>
            <rFont val="Tahoma"/>
            <family val="2"/>
          </rPr>
          <t xml:space="preserve">
3 criteria must receive at least '1'.  If each red criteria receives a score of 1 and assessment score for relevance to risk assessment is &gt;9 , high quality, if score &gt;6 medium quality.  Where the s core is &lt;6 and/or any of the red criteria receives a '0' score, reporting with respect to risk assessment raises concern regarding the applicability of the study as being fit-for-purpose, where the objective of the evaluation is to use the data to specifically support risk assessment.</t>
        </r>
      </text>
    </comment>
    <comment ref="B62" authorId="0" shapeId="0" xr:uid="{A076EAB2-2568-4B19-8EB5-9138B7242C5E}">
      <text>
        <r>
          <rPr>
            <b/>
            <sz val="9"/>
            <color indexed="81"/>
            <rFont val="Tahoma"/>
            <family val="2"/>
          </rPr>
          <t>Todd Gouin:</t>
        </r>
        <r>
          <rPr>
            <sz val="9"/>
            <color indexed="81"/>
            <rFont val="Tahoma"/>
            <family val="2"/>
          </rPr>
          <t xml:space="preserve">
A total assessment score of 46 is possible based on the scoring systems described here.  Interpretation of total assessment scores, however, should be used with caution and the scores between studies should not be used to support the individual ranking of studies.  Rather, studies should be interpreted with respect to purpose of the evaulation exercise, which may either support mechanistic toxicity assessment and/or risk assessment.  For use within risk assessment, studies must receive non-zero scores for each of the red criteria, moving them to a tier 1 level of assessment.  To move to tier 2, studies must recieve non-zero scores on all criteria, at which point the individual scores between studies could be used for ranking purposes.</t>
        </r>
      </text>
    </comment>
  </commentList>
</comments>
</file>

<file path=xl/sharedStrings.xml><?xml version="1.0" encoding="utf-8"?>
<sst xmlns="http://schemas.openxmlformats.org/spreadsheetml/2006/main" count="288" uniqueCount="134">
  <si>
    <t>Particle Size</t>
  </si>
  <si>
    <t>Particle Shape</t>
  </si>
  <si>
    <t>Polymer Type</t>
  </si>
  <si>
    <t>Source of Particles</t>
  </si>
  <si>
    <t>Chemical purity</t>
  </si>
  <si>
    <t>Particle stability</t>
  </si>
  <si>
    <t>Test medium/vehicle</t>
  </si>
  <si>
    <t>Administered dose/concentration</t>
  </si>
  <si>
    <t>Test species</t>
  </si>
  <si>
    <t>Administration route</t>
  </si>
  <si>
    <t>Frequency and duration of exposure</t>
  </si>
  <si>
    <t>Sample size</t>
  </si>
  <si>
    <t>Feeding/housing conditions</t>
  </si>
  <si>
    <t>Homogeneity of exposure</t>
  </si>
  <si>
    <t>Endpoints</t>
  </si>
  <si>
    <t>Dose-response relationship</t>
  </si>
  <si>
    <t>Test particle relevance</t>
  </si>
  <si>
    <t>Statistical analysis</t>
  </si>
  <si>
    <t xml:space="preserve">A. Particle Characterization </t>
  </si>
  <si>
    <t xml:space="preserve">B. Experimental design </t>
  </si>
  <si>
    <t>C. Applicability for Risk Assessment</t>
  </si>
  <si>
    <t>0 - not reported</t>
  </si>
  <si>
    <t>1 - Reported, but limited to average size as obtained from a supplier</t>
  </si>
  <si>
    <t>2 - Reported, with specific information on particle size variance</t>
  </si>
  <si>
    <t>1 - Reported, but limited to average shape as obtained from a suppler</t>
  </si>
  <si>
    <t>1. Reported, but limited to composition obtained from supplier</t>
  </si>
  <si>
    <t>2. Reported, with verification using FTIR, Raman or other applicable approach</t>
  </si>
  <si>
    <t>2 - Reported, with verification provided using high resolution digital images</t>
  </si>
  <si>
    <t>1. Reported, but limited to name of supplier/manufacturer</t>
  </si>
  <si>
    <t>2. Reported, with specific details related to how the particles were produced</t>
  </si>
  <si>
    <t>1. reported, but limited to a single metric, such as mass/volume or number/volume</t>
  </si>
  <si>
    <t>1. Reported, but limited to information obtained from supplier</t>
  </si>
  <si>
    <t>2. Reported, with verification and/or evidence to demonstrate that particles appropriately cleaned</t>
  </si>
  <si>
    <t>1. Reported as potentially present/absent.  No steps taken to verify or remove</t>
  </si>
  <si>
    <t xml:space="preserve">2. Reported, with verification of the presence or absence of endotoxin.  </t>
  </si>
  <si>
    <t>Nano/microplastic Particle Toxicity Study Assessment Tool (NMP_TSAT) - in vivo toxicity testing</t>
  </si>
  <si>
    <t>0 - only nominal concentration reported</t>
  </si>
  <si>
    <t>2. Does the study report the test medium or vehicle used to dose MPs?</t>
  </si>
  <si>
    <t>1. Nominal test doses or concentrations are reported in the exposure media, with dilution factors.</t>
  </si>
  <si>
    <t>2. Test doses or concentrations in the exposure media, with dilution factors are reported, which are verified analytically, i.e. represent the actual dose or concentration.</t>
  </si>
  <si>
    <t>2. Verification pertaining to the homogeneity of the exposure dosed.  Aqueous/intratacheal/intrapertioneal solutions of MPs administered need to be representative of well-mixed or dispersed in solutions, dietary exposure requires evidence of uniform distribution throughout the food item, data supporting the homogeneity of aerosols used for nose-only inhalation studies.</t>
  </si>
  <si>
    <t xml:space="preserve">2. Specifications reported on how test particles were administered to test animals.  Examples include: 
- dilution of the test item in diet, in vehicle, solvent, 
- total volume applied by gavage, 
- preparation of aerosol or atmospheres in inhalation studies, 
- handling of animals under treatment (e.g. in nose-only studies), 
- type of occlusion and exposed skin area in dermal exposure studies, 
</t>
  </si>
  <si>
    <t>1. Limited information pertaining to the homogeneity of the exposure dose is reported and which is defined as insufficient with explanation by the evaluator.  Aqueous/intratacheal/intrapertioneal solutions of MPs administered need to be representative of well-mixed or dispersed in solutions, dietary exposure requires evidence of uniform distribution throughout the food item, data supporting the homogeneity of aerosols used for nose-only inhalation studies.</t>
  </si>
  <si>
    <t xml:space="preserve">1. Limited Specifications reported on how test particles were administered to test animals and which is defined as being insufficient with explanation by the evaluator.  Examples include: 
- dilution of the test item in diet, in vehicle, solvent, 
- total volume applied by gavage, 
- preparation of aerosol or atmospheres in inhalation studies, 
- handling of animals under treatment (e.g. in nose-only studies), 
- type of occlusion and exposed skin area in dermal exposure studies, 
</t>
  </si>
  <si>
    <t>1.  Limited information reported regarding the specifications of the feeding and housing of test animals and which is defined as insufficient by the evaluator with explanation.</t>
  </si>
  <si>
    <t>2.  Satisfatory description of the specifications reported regarding the feeding and housing of test animals</t>
  </si>
  <si>
    <t>2.  Satisfactory reporting on the frequency and duration of the exposure, as well as time-points of observations.</t>
  </si>
  <si>
    <t>2.  Verification that &gt;80% of the nominal concentration is bioavailable.  Exposure verified and quantified by FTIR or Raman or other appropriate analytical tool</t>
  </si>
  <si>
    <t xml:space="preserve">2. Statistical methods should be suitable for the dataset under analysis and the goal of the analysis.  </t>
  </si>
  <si>
    <t>Study details</t>
  </si>
  <si>
    <t>Authors:</t>
  </si>
  <si>
    <t>Title:</t>
  </si>
  <si>
    <t>Bibliographic reference:</t>
  </si>
  <si>
    <t>Evaluator Comments</t>
  </si>
  <si>
    <t>SCORE</t>
  </si>
  <si>
    <t>Particle characterization assessment</t>
  </si>
  <si>
    <t>Criteria</t>
  </si>
  <si>
    <t>Scoring guide</t>
  </si>
  <si>
    <t>Poor</t>
  </si>
  <si>
    <t>Experimental design assessment</t>
  </si>
  <si>
    <t>Risk assessment</t>
  </si>
  <si>
    <t>Applicability for risk assessment</t>
  </si>
  <si>
    <t>TOTAL SCORE &gt;&gt;&gt;&gt;</t>
  </si>
  <si>
    <t>OVERALL QUALITY ASSESSMENT &gt;&gt;&gt;&gt;</t>
  </si>
  <si>
    <t>Total score</t>
  </si>
  <si>
    <t>2. Reported with details provided for both mass/volume and number/volume</t>
  </si>
  <si>
    <t>1. Statistical methods should be suitable for the dataset under analysis and the goal of the analysis.  In case statistical methods are provided but the evaluator is not able to judge the suitability of the statistical methods, this question should be scored by 1 with explanation.</t>
  </si>
  <si>
    <t>2. Effect threshold concentrations, accompanied with estimates of error or uncertainty, and which reflect the L(E)Cx dervied from dose-response relationship modelling, with error data (95% confidence interval, standard error or standard deviation).</t>
  </si>
  <si>
    <t>Effect Thresholds</t>
  </si>
  <si>
    <t>1. Insufficient information reported to fully evaluate the frequency and duration of the exposure, as well as time-points or concerns raised regarding the relevance of the duration of the exposure with evaluator explanation.</t>
  </si>
  <si>
    <t>Concentration range</t>
  </si>
  <si>
    <t>Low</t>
  </si>
  <si>
    <t>1.  Insufficient information reporting verification that &gt;80% of the nominal concentration is bioavailable supported by evaluator explanation, or that staining is used to identify and quantify particles</t>
  </si>
  <si>
    <r>
      <t xml:space="preserve">0 - not reported or only limited to a single type of particle </t>
    </r>
    <r>
      <rPr>
        <b/>
        <u/>
        <sz val="11"/>
        <color theme="1"/>
        <rFont val="Arial"/>
        <family val="2"/>
      </rPr>
      <t>and</t>
    </r>
    <r>
      <rPr>
        <sz val="11"/>
        <color theme="1"/>
        <rFont val="Arial"/>
        <family val="2"/>
      </rPr>
      <t xml:space="preserve"> single property</t>
    </r>
  </si>
  <si>
    <t>1. The diversity of the particles is limited to assessing only one or two properties, such as looking at different particle sizes, shapes, surface charge or densities of the same polymer or comparing between two different polymers of same properties.</t>
  </si>
  <si>
    <t>Particle surface chemistry</t>
  </si>
  <si>
    <t>2. Reported, with verification of the particle surface chemistry properties, such as charge, hyrophobicity, etc. in the test medium</t>
  </si>
  <si>
    <t>1. Reported, but limited to information obtained from supplier.  No steps taken to clean particles or to remove chemical impurities, such as surfactants, stabilisers, emulsifiers, etc.</t>
  </si>
  <si>
    <t>Standard method applied</t>
  </si>
  <si>
    <t>0 - not reported or insufficient to assess if endpoint relates to adaptive or adverse effect</t>
  </si>
  <si>
    <t>1. Sub-organismal level endpoints, such as biomarkers, are used and endpoints sufficient to assess response as either adaptive or adverse effect at higher level of biological organization</t>
  </si>
  <si>
    <t>2.  Studies that use multiple types of particles and combinations of properties that reflect a variety of sizes, shapes, surface charge and densities in one mixture exposure.</t>
  </si>
  <si>
    <t>Is experimental design based on a regulatory test guideline and/or according to GLP</t>
  </si>
  <si>
    <t>YES</t>
  </si>
  <si>
    <t>NO</t>
  </si>
  <si>
    <t>Please summarize accordingly.  Studies are not scored against this criteria, which is only used for purposes of documentation</t>
  </si>
  <si>
    <t>Select from dropdown menu</t>
  </si>
  <si>
    <t>1. Effect thresholds reported as NOEC/NOAEL, LOEC, or when no error data are provided.  Alternatively, if no thresholds reported, the study provides access to raw data to enable threshold values to be derived</t>
  </si>
  <si>
    <t>Microbial contamination</t>
  </si>
  <si>
    <t>1. Partial inclusion of information, such as when more than one test condition is used.</t>
  </si>
  <si>
    <t>Confirmation of internal dose</t>
  </si>
  <si>
    <t>Replicates</t>
  </si>
  <si>
    <t xml:space="preserve">2. Concentration range is reported to be consistent with environmentally relevant concentrations. </t>
  </si>
  <si>
    <t>0 - concentration range much greater than the range of environmentally relevant concentrations.</t>
  </si>
  <si>
    <t>1. Unable to demonstrate environmentally relevant concentration range, supported with arguments.</t>
  </si>
  <si>
    <t>Nano/microplastic Particle Toxicity Study Assessment Tool (NMP_TSAT) - in vitro toxicity testing</t>
  </si>
  <si>
    <t>Particle concentration units</t>
  </si>
  <si>
    <t>1. Limited information pertaining to the homogeneity of the exposure dose is reported and which is defined as insufficient with explanation by the evaluator.  MPs administered should ideally be representative of well-mixed or dispersed in solutions within the in vitro test system.</t>
  </si>
  <si>
    <t>2.  Description may include, for example, type of cells or tissue used: primary cells, cell lines, reconstructed tissue, isolated (parts of) organs, bacteria, yeast cells.  A value of '2' assigned where description of source/origin of test system is included.</t>
  </si>
  <si>
    <t>2.  Satisfactory reporting on the frequency and duration of the exposure, as well as time-points of observations.  Time points of observations may not be mentioned when the experimental set-up makes clear that observation takes place immediately after end of exposure (considered sufficient). Please check also figures and tables for respective information.</t>
  </si>
  <si>
    <t>Sample size / Replicates</t>
  </si>
  <si>
    <t>1.  Depending on the in vitro test system model used and experimental design the sample size is defined as insufficient by the evaluator with explanation.</t>
  </si>
  <si>
    <t>2. Satisfactory reporting of the sample size / replicates.</t>
  </si>
  <si>
    <t xml:space="preserve">Particle stability </t>
  </si>
  <si>
    <t>1. Studies that provide limited (qualitative/semi-quantitative) information supporting particle stability within the test medium as assessed by the evaluator.</t>
  </si>
  <si>
    <t xml:space="preserve">Description of fundamental in vitro model test system elements </t>
  </si>
  <si>
    <t>Inclusion of additional test system parameters</t>
  </si>
  <si>
    <t xml:space="preserve">1. Description must include, for example, type of cells or tissue used: primary cells, cell lines, reconstructed tissue, isolated (parts of) organs, bacteria, yeast cells.  Assign a value of '1' if origin/source of test system not described, examples for such information are: 
- laboratory/scientist providing cell lines, 
- commercial provider of test systems, 
- origin of ex vivo organs, tissues, primary cells etc.
</t>
  </si>
  <si>
    <t>1.  Limited information providing additional important information: eg. Cell density used, sample volume, well surface, vehicle or solvent used; maximum concentration of solvent; explanation of specific conditions applying during exposure (static, dynamic, with light, darkness...); application of new medium on or after exposure; limited information describing how endpoints were determined (cytotoxicity, ROS generation, misfolded proteins, cytokines, etc)</t>
  </si>
  <si>
    <t>2.  Exceptional details provided describing the method: eg. Cell density used, sample volume, well surface, vehicle or solvent used; maximum concentration of solvent; explanation of specific conditions applying during exposure (static, dynamic, with light, darkness...); application of new medium on or after exposure; Detailed information describing how endpoints were determined (cytotoxicity, ROS generation, misfolded proteins, cytokines, etc)</t>
  </si>
  <si>
    <t>2. Studies that measure and verify particle stability within the test medium, inlcuding details of aggregation kinetics and/or high resolution digital images, or other method assessed as appropriate by the evaluator, such as characterization of zeta-potentials and behaviour in water versus medium.</t>
  </si>
  <si>
    <t>2. Verification pertaining to the homogeneity of the exposure dosed. MPs administered are demonstrated to be well-mixed or dispersed within the in vitro test system.  Characterization of polydispersity index (PDI) may represent a substitute to support an understanding that particles have a high homogeneity in the particle population (i.e. PDI &lt;0.2 strengthens assumption of high homogeneity)</t>
  </si>
  <si>
    <t>4 criteria must receive at least '1'.  If each of the red criteria receive score of 1 and assessment score &gt;11 particle characterization has high quality, if score &gt;7 but &lt;11 particle characterization has medium quality, &lt;6 and/or at least one of the red criteria receives a '0' score, reporting of particle characteristics causes interpretation of results to have limited value - caution warranted.</t>
  </si>
  <si>
    <t>7 criteria must receive at least '1'.  If each red criteria receives a score of 1 and assessment score for experimental design &gt; 20 - high quality, if score &gt;13 medium quality.  Where the score is &lt;13 and/or any of the red criteria receives a '0' score, reporting of experimental design causes interpretation of results to have limited vaule- caution is warranted.</t>
  </si>
  <si>
    <t>3 criteria must receive at least '1'.  If each red criteria receives a score of 1 and assessment score for relevance to risk assessment is &gt;9 , high quality, if score &gt;6 medium quality.  Where the s core is &lt;6 and/or any of the red criteria receives a '0' score, reporting with respect to risk assessment raises concern regarding the applicability of the study as being fit-for-purpose, where the objective of the evaluation is to use the data to specifically support risk assessment.</t>
  </si>
  <si>
    <t>A total assessment score of 52 is possible based on the scoring systems described here.  Interpretation of total assessment scores, however, should be used with caution and the scores between studies should not be used to support the individual ranking of studies.  Rather, studies should be interpreted with respect to purpose of the evaulation exercise, which may either support mechanistic toxicity assessment and/or risk assessment.  For use within risk assessment, studies must receive non-zero scores for each of the red criteria, moving them to a tier 1 level of assessment.  To move to tier 2, studies must recieve non-zero scores on all criteria, at which point the individual scores between studies could be used for ranking purposes.</t>
  </si>
  <si>
    <t>2. Study includes the reporting of a particle and/or positive control</t>
  </si>
  <si>
    <t>1. Study includes a negative/vehicle control</t>
  </si>
  <si>
    <t>1. Endpoints insufficient to assess if endpoint relates to an adaptive or adverse effect in humans</t>
  </si>
  <si>
    <t>2.  Endpoints sufficient to assess response as either adaptive or adverse effect in humans</t>
  </si>
  <si>
    <r>
      <t xml:space="preserve">0 - not reported or uses </t>
    </r>
    <r>
      <rPr>
        <sz val="11"/>
        <color theme="1"/>
        <rFont val="Calibri"/>
        <family val="2"/>
      </rPr>
      <t>≤</t>
    </r>
    <r>
      <rPr>
        <sz val="11"/>
        <color theme="1"/>
        <rFont val="Arial"/>
        <family val="2"/>
      </rPr>
      <t>2 exposure concentrations</t>
    </r>
  </si>
  <si>
    <t xml:space="preserve">1. Dose-response relationships based on ≥3 exposure concentrations with a concentration range ≥ 3x, excluding the control.  </t>
  </si>
  <si>
    <t>2. Dose-response relationships based on ≥3 exposure concentrations with a concentration range ≥3x, excluding the control.  Is there a concentration (or other particle descriptor) dependent response? Score '2' if reasonable explanation given to interpret dose-response relationship.</t>
  </si>
  <si>
    <t>2. Individual level effects, such as growth or reproduction, are reported, or sub-organismal level endpoints obtained from biomarkers are extrapolated with relevance to human health</t>
  </si>
  <si>
    <t>Controls</t>
  </si>
  <si>
    <t>6 criteria must receive at least '1'.  If each red criteria receives a score of 1 and assessment score for experimental design &gt; 16 - high quality, if score &gt;10 medium quality.  Where the score is &lt;10 and/or any of the red criteria receives a '0' score, reporting of experimental design causes interpretation of results to have limited vaule- caution is warranted.</t>
  </si>
  <si>
    <t>A total assessment score of 46 is possible based on the scoring systems described here.  Interpretation of total assessment scores, however, should be used with caution and the scores between studies should not be used to support the individual ranking of studies.  Rather, studies should be interpreted with respect to purpose of the evaulation exercise, which may either support mechanistic toxicity assessment and/or risk assessment.  For use within risk assessment, studies must receive non-zero scores for each of the red criteria, moving them to a tier 1 level of assessment.  To move to tier 2, studies must recieve non-zero scores on all criteria, at which point the individual scores between studies could be used for ranking purposes.</t>
  </si>
  <si>
    <t>2. Satisfactory reporting of the numbers of individuals per test group reported.  As a guide the repeat-dose OECD 408 requires at least 20 animals (ten female and ten male) should be used at each dose level, this sample size and gender representation is required for a score of '2'</t>
  </si>
  <si>
    <t xml:space="preserve">1.  Number of individuals per test group reported.  Depending on the animal model used and experimental design the sample size is defined as insufficient by the evaluator with explanation. </t>
  </si>
  <si>
    <t>1. Effect thresholds reported as NOEC/NOAEL, LOEC, or when no error data are provided.  Alternatively, if no thresholds reported, the study provides access to raw data to enable threshold values to be derived.  A descending sequence of dose levels should demonstrate a dose-related response and a NOAEL at the lowest dose level</t>
  </si>
  <si>
    <t xml:space="preserve">1.  Limited information reported related to the test species, such as name, age, sex, body weight and information on the strain of the test animals and which is defined as insufficient with explanation by the evaluator.  </t>
  </si>
  <si>
    <t>2. All details related to the test species, such as name, age, sex, body weight and information on the strain of the test animals is reported.  At the commencement of the study the weight variation of animals used should be minimal and not be &gt; 20% of the mean weigth of each gender</t>
  </si>
  <si>
    <t>1. Study reports the inclusion of at least 3 replicates/exposure group</t>
  </si>
  <si>
    <t>2. Study includes the reporting of &gt;10 replicates, consistent with minimum required number for repeat oral dose experiments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</si>
</sst>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b/>
      <sz val="11"/>
      <color theme="1"/>
      <name val="Arial"/>
      <family val="2"/>
    </font>
    <font>
      <b/>
      <sz val="11"/>
      <color rgb="FFFF0000"/>
      <name val="Arial"/>
      <family val="2"/>
    </font>
    <font>
      <sz val="11"/>
      <name val="Arial"/>
      <family val="2"/>
    </font>
    <font>
      <b/>
      <sz val="11"/>
      <name val="Arial"/>
      <family val="2"/>
    </font>
    <font>
      <b/>
      <sz val="11"/>
      <color theme="0"/>
      <name val="Arial"/>
      <family val="2"/>
    </font>
    <font>
      <sz val="11"/>
      <color theme="0"/>
      <name val="Arial"/>
      <family val="2"/>
    </font>
    <font>
      <b/>
      <u/>
      <sz val="11"/>
      <color theme="1"/>
      <name val="Arial"/>
      <family val="2"/>
    </font>
    <font>
      <sz val="9"/>
      <color indexed="81"/>
      <name val="Tahoma"/>
      <family val="2"/>
    </font>
    <font>
      <b/>
      <sz val="9"/>
      <color indexed="81"/>
      <name val="Tahoma"/>
      <family val="2"/>
    </font>
    <font>
      <sz val="11"/>
      <color theme="1"/>
      <name val="Calibri"/>
      <family val="2"/>
    </font>
  </fonts>
  <fills count="11">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49998474074526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57">
    <xf numFmtId="0" fontId="0" fillId="0" borderId="0" xfId="0"/>
    <xf numFmtId="0" fontId="1" fillId="0" borderId="0" xfId="0" applyFont="1" applyProtection="1">
      <protection locked="0"/>
    </xf>
    <xf numFmtId="0" fontId="2" fillId="0" borderId="0" xfId="0" applyFont="1" applyProtection="1">
      <protection locked="0"/>
    </xf>
    <xf numFmtId="0" fontId="1" fillId="0" borderId="0" xfId="0" applyFont="1"/>
    <xf numFmtId="49" fontId="1" fillId="0" borderId="0" xfId="0" applyNumberFormat="1" applyFont="1" applyAlignment="1" applyProtection="1">
      <alignment wrapText="1"/>
      <protection locked="0"/>
    </xf>
    <xf numFmtId="0" fontId="1" fillId="0" borderId="0" xfId="0" applyFont="1" applyAlignment="1" applyProtection="1">
      <alignment horizontal="right"/>
      <protection locked="0"/>
    </xf>
    <xf numFmtId="0" fontId="2" fillId="3" borderId="0" xfId="0" applyFont="1" applyFill="1" applyProtection="1">
      <protection locked="0"/>
    </xf>
    <xf numFmtId="0" fontId="1" fillId="3" borderId="0" xfId="0" applyFont="1" applyFill="1"/>
    <xf numFmtId="49" fontId="1" fillId="3" borderId="0" xfId="0" applyNumberFormat="1" applyFont="1" applyFill="1" applyAlignment="1" applyProtection="1">
      <alignment wrapText="1"/>
      <protection locked="0"/>
    </xf>
    <xf numFmtId="49" fontId="1" fillId="4" borderId="0" xfId="0" applyNumberFormat="1" applyFont="1" applyFill="1" applyAlignment="1" applyProtection="1">
      <alignment wrapText="1"/>
      <protection locked="0"/>
    </xf>
    <xf numFmtId="0" fontId="2" fillId="5" borderId="0" xfId="0" applyFont="1" applyFill="1" applyProtection="1">
      <protection locked="0"/>
    </xf>
    <xf numFmtId="0" fontId="3" fillId="5" borderId="0" xfId="0" applyFont="1" applyFill="1" applyProtection="1">
      <protection locked="0"/>
    </xf>
    <xf numFmtId="0" fontId="1" fillId="5" borderId="0" xfId="0" applyFont="1" applyFill="1"/>
    <xf numFmtId="49" fontId="1" fillId="5" borderId="0" xfId="0" applyNumberFormat="1" applyFont="1" applyFill="1" applyAlignment="1" applyProtection="1">
      <alignment wrapText="1"/>
      <protection locked="0"/>
    </xf>
    <xf numFmtId="0" fontId="1" fillId="5" borderId="0" xfId="0" applyFont="1" applyFill="1" applyProtection="1">
      <protection locked="0"/>
    </xf>
    <xf numFmtId="0" fontId="1" fillId="6" borderId="0" xfId="0" applyFont="1" applyFill="1" applyProtection="1">
      <protection locked="0"/>
    </xf>
    <xf numFmtId="0" fontId="1" fillId="6" borderId="0" xfId="0" applyFont="1" applyFill="1"/>
    <xf numFmtId="49" fontId="1" fillId="6" borderId="0" xfId="0" applyNumberFormat="1" applyFont="1" applyFill="1" applyAlignment="1" applyProtection="1">
      <alignment wrapText="1"/>
      <protection locked="0"/>
    </xf>
    <xf numFmtId="0" fontId="2" fillId="6" borderId="0" xfId="0" applyFont="1" applyFill="1" applyAlignment="1" applyProtection="1">
      <alignment horizontal="right"/>
      <protection locked="0"/>
    </xf>
    <xf numFmtId="49" fontId="1" fillId="2" borderId="0" xfId="0" applyNumberFormat="1" applyFont="1" applyFill="1" applyAlignment="1" applyProtection="1">
      <alignment wrapText="1"/>
      <protection locked="0"/>
    </xf>
    <xf numFmtId="0" fontId="1" fillId="0" borderId="0" xfId="0" applyFont="1" applyFill="1"/>
    <xf numFmtId="49" fontId="1" fillId="0" borderId="0" xfId="0" applyNumberFormat="1" applyFont="1" applyFill="1" applyAlignment="1" applyProtection="1">
      <alignment wrapText="1"/>
      <protection locked="0"/>
    </xf>
    <xf numFmtId="0" fontId="3" fillId="0" borderId="0" xfId="0" applyFont="1" applyFill="1" applyProtection="1">
      <protection locked="0"/>
    </xf>
    <xf numFmtId="0" fontId="4" fillId="5" borderId="0" xfId="0" applyFont="1" applyFill="1" applyProtection="1">
      <protection locked="0"/>
    </xf>
    <xf numFmtId="0" fontId="1" fillId="0" borderId="0" xfId="0" applyFont="1" applyFill="1" applyProtection="1">
      <protection locked="0"/>
    </xf>
    <xf numFmtId="0" fontId="3" fillId="6" borderId="0" xfId="0" applyFont="1" applyFill="1" applyProtection="1">
      <protection locked="0"/>
    </xf>
    <xf numFmtId="2" fontId="1" fillId="0" borderId="0" xfId="0" applyNumberFormat="1" applyFont="1" applyAlignment="1" applyProtection="1">
      <alignment wrapText="1"/>
      <protection locked="0"/>
    </xf>
    <xf numFmtId="1" fontId="1" fillId="0" borderId="0" xfId="0" applyNumberFormat="1" applyFont="1" applyAlignment="1" applyProtection="1">
      <alignment wrapText="1"/>
      <protection locked="0"/>
    </xf>
    <xf numFmtId="0" fontId="1" fillId="0" borderId="0" xfId="0" applyNumberFormat="1" applyFont="1" applyProtection="1">
      <protection locked="0"/>
    </xf>
    <xf numFmtId="1" fontId="1" fillId="0" borderId="0" xfId="0" applyNumberFormat="1" applyFont="1" applyProtection="1">
      <protection locked="0"/>
    </xf>
    <xf numFmtId="0" fontId="6" fillId="7" borderId="0" xfId="0" applyFont="1" applyFill="1"/>
    <xf numFmtId="0" fontId="6" fillId="7" borderId="0" xfId="0" applyFont="1" applyFill="1" applyAlignment="1">
      <alignment horizontal="right"/>
    </xf>
    <xf numFmtId="2" fontId="2" fillId="6" borderId="0" xfId="0" applyNumberFormat="1" applyFont="1" applyFill="1" applyAlignment="1" applyProtection="1">
      <protection locked="0"/>
    </xf>
    <xf numFmtId="0" fontId="7" fillId="7" borderId="0" xfId="0" applyFont="1" applyFill="1"/>
    <xf numFmtId="0" fontId="3" fillId="5" borderId="0" xfId="0" applyFont="1" applyFill="1" applyAlignment="1" applyProtection="1">
      <protection locked="0"/>
    </xf>
    <xf numFmtId="0" fontId="2" fillId="6" borderId="0" xfId="0" applyFont="1" applyFill="1" applyProtection="1">
      <protection locked="0"/>
    </xf>
    <xf numFmtId="0" fontId="4" fillId="6" borderId="0" xfId="0" applyFont="1" applyFill="1" applyProtection="1">
      <protection locked="0"/>
    </xf>
    <xf numFmtId="0" fontId="2" fillId="9" borderId="0" xfId="0" applyFont="1" applyFill="1" applyProtection="1">
      <protection locked="0"/>
    </xf>
    <xf numFmtId="0" fontId="1" fillId="9" borderId="0" xfId="0" applyFont="1" applyFill="1"/>
    <xf numFmtId="0" fontId="3" fillId="9" borderId="0" xfId="0" applyFont="1" applyFill="1" applyProtection="1">
      <protection locked="0"/>
    </xf>
    <xf numFmtId="49" fontId="1" fillId="9" borderId="0" xfId="0" applyNumberFormat="1" applyFont="1" applyFill="1" applyAlignment="1" applyProtection="1">
      <alignment wrapText="1"/>
      <protection locked="0"/>
    </xf>
    <xf numFmtId="0" fontId="2" fillId="3" borderId="0" xfId="0" applyFont="1" applyFill="1"/>
    <xf numFmtId="49" fontId="2" fillId="8" borderId="0" xfId="0" applyNumberFormat="1" applyFont="1" applyFill="1" applyAlignment="1" applyProtection="1">
      <alignment wrapText="1"/>
      <protection locked="0"/>
    </xf>
    <xf numFmtId="49" fontId="2" fillId="0" borderId="0" xfId="0" applyNumberFormat="1" applyFont="1" applyFill="1" applyAlignment="1" applyProtection="1">
      <alignment wrapText="1"/>
      <protection locked="0"/>
    </xf>
    <xf numFmtId="0" fontId="1" fillId="10" borderId="0" xfId="0" applyFont="1" applyFill="1" applyProtection="1">
      <protection locked="0"/>
    </xf>
    <xf numFmtId="49" fontId="1" fillId="10" borderId="0" xfId="0" applyNumberFormat="1" applyFont="1" applyFill="1" applyAlignment="1" applyProtection="1">
      <alignment wrapText="1"/>
      <protection locked="0"/>
    </xf>
    <xf numFmtId="49" fontId="1" fillId="10" borderId="0" xfId="0" applyNumberFormat="1" applyFont="1" applyFill="1" applyAlignment="1" applyProtection="1">
      <alignment vertical="center"/>
      <protection locked="0"/>
    </xf>
    <xf numFmtId="0" fontId="2" fillId="10" borderId="0" xfId="0" applyFont="1" applyFill="1" applyAlignment="1" applyProtection="1">
      <alignment horizontal="center" vertical="center" wrapText="1"/>
      <protection locked="0"/>
    </xf>
    <xf numFmtId="0" fontId="2" fillId="10" borderId="0" xfId="0" applyFont="1" applyFill="1" applyAlignment="1" applyProtection="1">
      <alignment horizontal="center" vertical="center"/>
      <protection locked="0"/>
    </xf>
    <xf numFmtId="0" fontId="2"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49" fontId="2" fillId="4" borderId="0" xfId="0" applyNumberFormat="1" applyFont="1" applyFill="1" applyAlignment="1" applyProtection="1">
      <alignment vertical="center" wrapText="1"/>
      <protection locked="0"/>
    </xf>
    <xf numFmtId="49" fontId="1" fillId="4" borderId="0" xfId="0" applyNumberFormat="1" applyFont="1" applyFill="1" applyAlignment="1" applyProtection="1">
      <alignment vertical="center" wrapText="1"/>
      <protection locked="0"/>
    </xf>
    <xf numFmtId="49" fontId="2" fillId="4" borderId="0" xfId="0" applyNumberFormat="1" applyFont="1" applyFill="1" applyAlignment="1" applyProtection="1">
      <alignment horizontal="center" vertical="center" wrapText="1"/>
      <protection locked="0"/>
    </xf>
    <xf numFmtId="0" fontId="2" fillId="4" borderId="0" xfId="0" applyFont="1" applyFill="1" applyAlignment="1">
      <alignment horizontal="center" vertical="center" wrapText="1"/>
    </xf>
    <xf numFmtId="0" fontId="3" fillId="6" borderId="0" xfId="0" applyFont="1" applyFill="1" applyAlignment="1" applyProtection="1">
      <alignment wrapText="1"/>
      <protection locked="0"/>
    </xf>
    <xf numFmtId="0" fontId="1" fillId="5" borderId="0" xfId="0" applyFont="1" applyFill="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D915E-254B-4A8D-B47A-2D105EF95229}">
  <dimension ref="A1:J170"/>
  <sheetViews>
    <sheetView tabSelected="1" zoomScale="80" zoomScaleNormal="80" workbookViewId="0">
      <selection activeCell="B2" sqref="B2"/>
    </sheetView>
  </sheetViews>
  <sheetFormatPr defaultRowHeight="14.5" x14ac:dyDescent="0.35"/>
  <cols>
    <col min="1" max="1" width="8.7265625" style="1"/>
    <col min="2" max="2" width="36.36328125" style="1" customWidth="1"/>
    <col min="3" max="3" width="18" style="3" customWidth="1"/>
    <col min="4" max="4" width="57.08984375" style="21" customWidth="1"/>
    <col min="5" max="5" width="25.453125" style="4" customWidth="1"/>
    <col min="6" max="6" width="46.36328125" style="4" customWidth="1"/>
    <col min="7" max="7" width="61.453125" style="4" customWidth="1"/>
    <col min="8" max="8" width="1.36328125" style="1" customWidth="1"/>
    <col min="9" max="9" width="1.453125" style="1" customWidth="1"/>
    <col min="11" max="16384" width="8.7265625" style="1"/>
  </cols>
  <sheetData>
    <row r="1" spans="1:10" ht="14" x14ac:dyDescent="0.3">
      <c r="B1" s="2" t="s">
        <v>35</v>
      </c>
      <c r="J1" s="1"/>
    </row>
    <row r="2" spans="1:10" ht="14" x14ac:dyDescent="0.3">
      <c r="B2" s="2"/>
      <c r="J2" s="1"/>
    </row>
    <row r="3" spans="1:10" ht="14" x14ac:dyDescent="0.3">
      <c r="B3" s="2"/>
      <c r="J3" s="1"/>
    </row>
    <row r="4" spans="1:10" ht="14" x14ac:dyDescent="0.3">
      <c r="B4" s="2" t="s">
        <v>49</v>
      </c>
      <c r="D4" s="1"/>
      <c r="J4" s="1"/>
    </row>
    <row r="5" spans="1:10" ht="14" x14ac:dyDescent="0.3">
      <c r="B5" s="5" t="s">
        <v>50</v>
      </c>
      <c r="J5" s="1"/>
    </row>
    <row r="6" spans="1:10" ht="14" x14ac:dyDescent="0.3">
      <c r="C6" s="41"/>
      <c r="D6" s="7"/>
      <c r="E6" s="8"/>
      <c r="F6" s="8"/>
      <c r="G6" s="8"/>
      <c r="J6" s="1"/>
    </row>
    <row r="7" spans="1:10" ht="14" x14ac:dyDescent="0.3">
      <c r="B7" s="5" t="s">
        <v>51</v>
      </c>
      <c r="J7" s="1"/>
    </row>
    <row r="8" spans="1:10" ht="14" x14ac:dyDescent="0.3">
      <c r="C8" s="6"/>
      <c r="D8" s="7"/>
      <c r="E8" s="8"/>
      <c r="F8" s="8"/>
      <c r="G8" s="8"/>
      <c r="J8" s="1"/>
    </row>
    <row r="9" spans="1:10" ht="14" x14ac:dyDescent="0.3">
      <c r="B9" s="5" t="s">
        <v>52</v>
      </c>
      <c r="J9" s="1"/>
    </row>
    <row r="10" spans="1:10" ht="14" x14ac:dyDescent="0.3">
      <c r="C10" s="6"/>
      <c r="D10" s="7"/>
      <c r="E10" s="8"/>
      <c r="F10" s="8"/>
      <c r="G10" s="8"/>
      <c r="J10" s="1"/>
    </row>
    <row r="11" spans="1:10" ht="14" x14ac:dyDescent="0.3">
      <c r="B11" s="2"/>
      <c r="J11" s="1"/>
    </row>
    <row r="13" spans="1:10" ht="32" customHeight="1" x14ac:dyDescent="0.3">
      <c r="A13" s="49" t="s">
        <v>56</v>
      </c>
      <c r="B13" s="49" t="s">
        <v>18</v>
      </c>
      <c r="C13" s="54" t="s">
        <v>86</v>
      </c>
      <c r="D13" s="53" t="s">
        <v>53</v>
      </c>
      <c r="E13" s="52"/>
      <c r="F13" s="51" t="s">
        <v>57</v>
      </c>
      <c r="G13" s="9"/>
      <c r="J13" s="1"/>
    </row>
    <row r="14" spans="1:10" ht="28" x14ac:dyDescent="0.3">
      <c r="A14" s="35">
        <v>1</v>
      </c>
      <c r="B14" s="25" t="s">
        <v>0</v>
      </c>
      <c r="C14" s="16">
        <v>0</v>
      </c>
      <c r="D14" s="42"/>
      <c r="E14" s="4" t="s">
        <v>21</v>
      </c>
      <c r="F14" s="4" t="s">
        <v>22</v>
      </c>
      <c r="G14" s="4" t="s">
        <v>23</v>
      </c>
      <c r="J14" s="1"/>
    </row>
    <row r="15" spans="1:10" ht="28" x14ac:dyDescent="0.3">
      <c r="A15" s="10">
        <v>2</v>
      </c>
      <c r="B15" s="11" t="s">
        <v>1</v>
      </c>
      <c r="C15" s="12">
        <v>0</v>
      </c>
      <c r="D15" s="42"/>
      <c r="E15" s="13" t="s">
        <v>21</v>
      </c>
      <c r="F15" s="13" t="s">
        <v>24</v>
      </c>
      <c r="G15" s="13" t="s">
        <v>27</v>
      </c>
      <c r="J15" s="1"/>
    </row>
    <row r="16" spans="1:10" ht="28" x14ac:dyDescent="0.3">
      <c r="A16" s="35">
        <v>3</v>
      </c>
      <c r="B16" s="25" t="s">
        <v>2</v>
      </c>
      <c r="C16" s="16">
        <v>0</v>
      </c>
      <c r="D16" s="42"/>
      <c r="E16" s="4" t="s">
        <v>21</v>
      </c>
      <c r="F16" s="4" t="s">
        <v>25</v>
      </c>
      <c r="G16" s="4" t="s">
        <v>26</v>
      </c>
      <c r="J16" s="1"/>
    </row>
    <row r="17" spans="1:10" ht="28" x14ac:dyDescent="0.3">
      <c r="A17" s="10">
        <v>4</v>
      </c>
      <c r="B17" s="11" t="s">
        <v>3</v>
      </c>
      <c r="C17" s="12">
        <v>0</v>
      </c>
      <c r="D17" s="42"/>
      <c r="E17" s="13" t="s">
        <v>21</v>
      </c>
      <c r="F17" s="13" t="s">
        <v>28</v>
      </c>
      <c r="G17" s="13" t="s">
        <v>29</v>
      </c>
      <c r="J17" s="1"/>
    </row>
    <row r="18" spans="1:10" ht="28" x14ac:dyDescent="0.3">
      <c r="A18" s="35">
        <v>5</v>
      </c>
      <c r="B18" s="15" t="s">
        <v>75</v>
      </c>
      <c r="C18" s="16">
        <v>0</v>
      </c>
      <c r="D18" s="42"/>
      <c r="E18" s="4" t="s">
        <v>21</v>
      </c>
      <c r="F18" s="4" t="s">
        <v>31</v>
      </c>
      <c r="G18" s="4" t="s">
        <v>76</v>
      </c>
      <c r="J18" s="1"/>
    </row>
    <row r="19" spans="1:10" ht="56" x14ac:dyDescent="0.3">
      <c r="A19" s="10">
        <v>6</v>
      </c>
      <c r="B19" s="14" t="s">
        <v>4</v>
      </c>
      <c r="C19" s="12">
        <v>0</v>
      </c>
      <c r="D19" s="42"/>
      <c r="E19" s="13" t="s">
        <v>21</v>
      </c>
      <c r="F19" s="13" t="s">
        <v>77</v>
      </c>
      <c r="G19" s="13" t="s">
        <v>32</v>
      </c>
      <c r="J19" s="1"/>
    </row>
    <row r="20" spans="1:10" ht="28" x14ac:dyDescent="0.3">
      <c r="A20" s="35">
        <v>7</v>
      </c>
      <c r="B20" s="15" t="s">
        <v>88</v>
      </c>
      <c r="C20" s="16">
        <v>0</v>
      </c>
      <c r="D20" s="42"/>
      <c r="E20" s="4" t="s">
        <v>21</v>
      </c>
      <c r="F20" s="4" t="s">
        <v>33</v>
      </c>
      <c r="G20" s="4" t="s">
        <v>34</v>
      </c>
      <c r="J20" s="1"/>
    </row>
    <row r="21" spans="1:10" ht="14" x14ac:dyDescent="0.3">
      <c r="A21" s="15"/>
      <c r="B21" s="15"/>
      <c r="C21" s="16"/>
      <c r="D21" s="43"/>
      <c r="E21" s="17"/>
      <c r="F21" s="17"/>
      <c r="G21" s="17"/>
      <c r="J21" s="1"/>
    </row>
    <row r="22" spans="1:10" ht="14" x14ac:dyDescent="0.3">
      <c r="A22" s="15"/>
      <c r="B22" s="18" t="s">
        <v>54</v>
      </c>
      <c r="C22" s="30">
        <f>SUM(C14:C20)</f>
        <v>0</v>
      </c>
      <c r="D22" s="42"/>
      <c r="E22" s="17"/>
      <c r="F22" s="17"/>
      <c r="G22" s="17"/>
      <c r="J22" s="1"/>
    </row>
    <row r="23" spans="1:10" ht="14" x14ac:dyDescent="0.3">
      <c r="A23" s="15"/>
      <c r="B23" s="18" t="s">
        <v>55</v>
      </c>
      <c r="C23" s="31" t="str">
        <f>IF(B108= "unacceptable",B108,C113)</f>
        <v>unacceptable</v>
      </c>
      <c r="D23" s="42"/>
      <c r="E23" s="17"/>
      <c r="F23" s="17"/>
      <c r="G23" s="17"/>
      <c r="J23" s="1"/>
    </row>
    <row r="25" spans="1:10" x14ac:dyDescent="0.35">
      <c r="B25" s="1" t="s">
        <v>78</v>
      </c>
    </row>
    <row r="26" spans="1:10" ht="28.5" customHeight="1" x14ac:dyDescent="0.3">
      <c r="A26" s="49" t="s">
        <v>56</v>
      </c>
      <c r="B26" s="49" t="s">
        <v>19</v>
      </c>
      <c r="C26" s="54" t="s">
        <v>86</v>
      </c>
      <c r="D26" s="53" t="s">
        <v>53</v>
      </c>
      <c r="E26" s="9"/>
      <c r="F26" s="51" t="s">
        <v>57</v>
      </c>
      <c r="G26" s="9"/>
      <c r="J26" s="1"/>
    </row>
    <row r="27" spans="1:10" ht="53" customHeight="1" x14ac:dyDescent="0.35">
      <c r="A27" s="44"/>
      <c r="B27" s="47" t="s">
        <v>82</v>
      </c>
      <c r="C27" s="48" t="s">
        <v>84</v>
      </c>
      <c r="D27" s="45"/>
      <c r="E27" s="46" t="s">
        <v>85</v>
      </c>
      <c r="F27" s="45"/>
      <c r="G27" s="45"/>
    </row>
    <row r="28" spans="1:10" ht="28" x14ac:dyDescent="0.3">
      <c r="A28" s="35">
        <v>1</v>
      </c>
      <c r="B28" s="15" t="s">
        <v>96</v>
      </c>
      <c r="C28" s="16">
        <v>0</v>
      </c>
      <c r="D28" s="42"/>
      <c r="E28" s="4" t="s">
        <v>21</v>
      </c>
      <c r="F28" s="4" t="s">
        <v>30</v>
      </c>
      <c r="G28" s="4" t="s">
        <v>65</v>
      </c>
      <c r="J28" s="1"/>
    </row>
    <row r="29" spans="1:10" ht="14" x14ac:dyDescent="0.3">
      <c r="A29" s="35"/>
      <c r="B29" s="15"/>
      <c r="C29" s="16"/>
      <c r="D29" s="42"/>
      <c r="J29" s="1"/>
    </row>
    <row r="30" spans="1:10" ht="14" x14ac:dyDescent="0.3">
      <c r="A30" s="35"/>
      <c r="B30" s="15"/>
      <c r="C30" s="16"/>
      <c r="D30" s="42"/>
      <c r="J30" s="1"/>
    </row>
    <row r="31" spans="1:10" ht="70" x14ac:dyDescent="0.3">
      <c r="A31" s="10">
        <v>2</v>
      </c>
      <c r="B31" s="14" t="s">
        <v>5</v>
      </c>
      <c r="C31" s="12">
        <v>0</v>
      </c>
      <c r="D31" s="42"/>
      <c r="E31" s="13" t="s">
        <v>36</v>
      </c>
      <c r="F31" s="13" t="s">
        <v>104</v>
      </c>
      <c r="G31" s="13" t="s">
        <v>110</v>
      </c>
      <c r="J31" s="1"/>
    </row>
    <row r="32" spans="1:10" ht="28" x14ac:dyDescent="0.3">
      <c r="A32" s="35">
        <v>3</v>
      </c>
      <c r="B32" s="25" t="s">
        <v>6</v>
      </c>
      <c r="C32" s="16">
        <v>0</v>
      </c>
      <c r="D32" s="42"/>
      <c r="E32" s="4" t="s">
        <v>21</v>
      </c>
      <c r="F32" s="4" t="s">
        <v>89</v>
      </c>
      <c r="G32" s="4" t="s">
        <v>37</v>
      </c>
      <c r="J32" s="1"/>
    </row>
    <row r="33" spans="1:10" ht="42" x14ac:dyDescent="0.3">
      <c r="A33" s="10">
        <v>4</v>
      </c>
      <c r="B33" s="11" t="s">
        <v>7</v>
      </c>
      <c r="C33" s="12">
        <v>0</v>
      </c>
      <c r="D33" s="42"/>
      <c r="E33" s="13" t="s">
        <v>21</v>
      </c>
      <c r="F33" s="13" t="s">
        <v>38</v>
      </c>
      <c r="G33" s="13" t="s">
        <v>39</v>
      </c>
      <c r="J33" s="1"/>
    </row>
    <row r="34" spans="1:10" ht="140" x14ac:dyDescent="0.3">
      <c r="A34" s="35">
        <v>5</v>
      </c>
      <c r="B34" s="36" t="s">
        <v>13</v>
      </c>
      <c r="C34" s="16">
        <v>0</v>
      </c>
      <c r="D34" s="42"/>
      <c r="E34" s="21" t="s">
        <v>21</v>
      </c>
      <c r="F34" s="19" t="s">
        <v>42</v>
      </c>
      <c r="G34" s="21" t="s">
        <v>40</v>
      </c>
      <c r="J34" s="1"/>
    </row>
    <row r="35" spans="1:10" ht="182" x14ac:dyDescent="0.3">
      <c r="A35" s="10">
        <v>6</v>
      </c>
      <c r="B35" s="11" t="s">
        <v>9</v>
      </c>
      <c r="C35" s="12">
        <v>0</v>
      </c>
      <c r="D35" s="42"/>
      <c r="E35" s="13" t="s">
        <v>21</v>
      </c>
      <c r="F35" s="19" t="s">
        <v>43</v>
      </c>
      <c r="G35" s="13" t="s">
        <v>41</v>
      </c>
      <c r="J35" s="1"/>
    </row>
    <row r="36" spans="1:10" ht="70" x14ac:dyDescent="0.3">
      <c r="A36" s="35">
        <v>7</v>
      </c>
      <c r="B36" s="25" t="s">
        <v>8</v>
      </c>
      <c r="C36" s="16">
        <v>0</v>
      </c>
      <c r="D36" s="42"/>
      <c r="E36" s="21" t="s">
        <v>21</v>
      </c>
      <c r="F36" s="19" t="s">
        <v>130</v>
      </c>
      <c r="G36" s="21" t="s">
        <v>131</v>
      </c>
      <c r="J36" s="1"/>
    </row>
    <row r="37" spans="1:10" ht="56" x14ac:dyDescent="0.3">
      <c r="A37" s="10">
        <v>8</v>
      </c>
      <c r="B37" s="23" t="s">
        <v>12</v>
      </c>
      <c r="C37" s="12">
        <v>0</v>
      </c>
      <c r="D37" s="42"/>
      <c r="E37" s="13" t="s">
        <v>21</v>
      </c>
      <c r="F37" s="19" t="s">
        <v>44</v>
      </c>
      <c r="G37" s="13" t="s">
        <v>45</v>
      </c>
      <c r="J37" s="1"/>
    </row>
    <row r="38" spans="1:10" ht="70" x14ac:dyDescent="0.3">
      <c r="A38" s="35">
        <v>9</v>
      </c>
      <c r="B38" s="25" t="s">
        <v>11</v>
      </c>
      <c r="C38" s="16">
        <v>0</v>
      </c>
      <c r="D38" s="42"/>
      <c r="E38" s="21" t="s">
        <v>21</v>
      </c>
      <c r="F38" s="19" t="s">
        <v>128</v>
      </c>
      <c r="G38" s="21" t="s">
        <v>127</v>
      </c>
      <c r="J38" s="1"/>
    </row>
    <row r="39" spans="1:10" ht="70" x14ac:dyDescent="0.3">
      <c r="A39" s="10">
        <v>10</v>
      </c>
      <c r="B39" s="34" t="s">
        <v>10</v>
      </c>
      <c r="C39" s="12">
        <v>0</v>
      </c>
      <c r="E39" s="13" t="s">
        <v>21</v>
      </c>
      <c r="F39" s="19" t="s">
        <v>69</v>
      </c>
      <c r="G39" s="13" t="s">
        <v>46</v>
      </c>
      <c r="J39" s="1"/>
    </row>
    <row r="40" spans="1:10" ht="14" x14ac:dyDescent="0.3">
      <c r="A40" s="35">
        <v>11</v>
      </c>
      <c r="B40" s="25" t="s">
        <v>124</v>
      </c>
      <c r="C40" s="16">
        <v>0</v>
      </c>
      <c r="D40" s="42"/>
      <c r="E40" s="21" t="s">
        <v>21</v>
      </c>
      <c r="F40" s="4" t="s">
        <v>117</v>
      </c>
      <c r="G40" s="4" t="s">
        <v>116</v>
      </c>
      <c r="J40" s="1"/>
    </row>
    <row r="41" spans="1:10" ht="28" x14ac:dyDescent="0.3">
      <c r="A41" s="10">
        <v>12</v>
      </c>
      <c r="B41" s="14" t="s">
        <v>91</v>
      </c>
      <c r="C41" s="12">
        <v>0</v>
      </c>
      <c r="D41" s="42"/>
      <c r="E41" s="13" t="s">
        <v>21</v>
      </c>
      <c r="F41" s="13" t="s">
        <v>132</v>
      </c>
      <c r="G41" s="13" t="s">
        <v>133</v>
      </c>
      <c r="J41" s="1"/>
    </row>
    <row r="42" spans="1:10" ht="56" x14ac:dyDescent="0.3">
      <c r="A42" s="35">
        <v>13</v>
      </c>
      <c r="B42" s="15" t="s">
        <v>90</v>
      </c>
      <c r="C42" s="16">
        <v>0</v>
      </c>
      <c r="D42" s="42"/>
      <c r="E42" s="21" t="s">
        <v>21</v>
      </c>
      <c r="F42" s="19" t="s">
        <v>72</v>
      </c>
      <c r="G42" s="21" t="s">
        <v>47</v>
      </c>
      <c r="J42" s="1"/>
    </row>
    <row r="43" spans="1:10" ht="14" x14ac:dyDescent="0.3">
      <c r="A43" s="24"/>
      <c r="B43" s="22"/>
      <c r="C43" s="20"/>
      <c r="D43" s="43"/>
      <c r="E43" s="21"/>
      <c r="F43" s="21"/>
      <c r="G43" s="21"/>
      <c r="J43" s="1"/>
    </row>
    <row r="44" spans="1:10" ht="14" x14ac:dyDescent="0.3">
      <c r="A44" s="15"/>
      <c r="B44" s="25"/>
      <c r="C44" s="16"/>
      <c r="D44" s="43"/>
      <c r="E44" s="17"/>
      <c r="F44" s="17"/>
      <c r="G44" s="17"/>
      <c r="J44" s="1"/>
    </row>
    <row r="45" spans="1:10" ht="14" x14ac:dyDescent="0.3">
      <c r="A45" s="15"/>
      <c r="B45" s="18" t="s">
        <v>54</v>
      </c>
      <c r="C45" s="33">
        <f>SUM(C28:C42)</f>
        <v>0</v>
      </c>
      <c r="D45" s="42"/>
      <c r="E45" s="17"/>
      <c r="F45" s="17"/>
      <c r="G45" s="17"/>
      <c r="J45" s="1"/>
    </row>
    <row r="46" spans="1:10" ht="14" x14ac:dyDescent="0.3">
      <c r="A46" s="15"/>
      <c r="B46" s="18" t="s">
        <v>59</v>
      </c>
      <c r="C46" s="31" t="str">
        <f>IF(B128= "unacceptable",B128,C133)</f>
        <v>unacceptable</v>
      </c>
      <c r="D46" s="42"/>
      <c r="E46" s="17"/>
      <c r="F46" s="17"/>
      <c r="G46" s="17"/>
      <c r="J46" s="1"/>
    </row>
    <row r="47" spans="1:10" ht="14" x14ac:dyDescent="0.3">
      <c r="A47" s="24"/>
      <c r="B47" s="22"/>
      <c r="C47" s="20"/>
      <c r="E47" s="21"/>
      <c r="F47" s="21"/>
      <c r="G47" s="21"/>
      <c r="J47" s="1"/>
    </row>
    <row r="48" spans="1:10" ht="14" x14ac:dyDescent="0.3">
      <c r="A48" s="24"/>
      <c r="B48" s="22"/>
      <c r="C48" s="20"/>
      <c r="E48" s="21"/>
      <c r="F48" s="21"/>
      <c r="G48" s="21"/>
      <c r="J48" s="1"/>
    </row>
    <row r="51" spans="1:10" ht="30.5" customHeight="1" x14ac:dyDescent="0.3">
      <c r="A51" s="49" t="s">
        <v>56</v>
      </c>
      <c r="B51" s="50" t="s">
        <v>20</v>
      </c>
      <c r="C51" s="54" t="s">
        <v>86</v>
      </c>
      <c r="D51" s="53" t="s">
        <v>53</v>
      </c>
      <c r="E51" s="52"/>
      <c r="F51" s="51" t="s">
        <v>57</v>
      </c>
      <c r="G51" s="52"/>
      <c r="J51" s="1"/>
    </row>
    <row r="53" spans="1:10" ht="84" x14ac:dyDescent="0.3">
      <c r="A53" s="35">
        <v>1</v>
      </c>
      <c r="B53" s="15" t="s">
        <v>17</v>
      </c>
      <c r="C53" s="16">
        <v>0</v>
      </c>
      <c r="D53" s="42"/>
      <c r="E53" s="4" t="s">
        <v>21</v>
      </c>
      <c r="F53" s="19" t="s">
        <v>66</v>
      </c>
      <c r="G53" s="4" t="s">
        <v>48</v>
      </c>
      <c r="J53" s="1"/>
    </row>
    <row r="54" spans="1:10" ht="56" x14ac:dyDescent="0.3">
      <c r="A54" s="37">
        <v>2</v>
      </c>
      <c r="B54" s="39" t="s">
        <v>14</v>
      </c>
      <c r="C54" s="38">
        <v>0</v>
      </c>
      <c r="D54" s="42"/>
      <c r="E54" s="40" t="s">
        <v>79</v>
      </c>
      <c r="F54" s="40" t="s">
        <v>80</v>
      </c>
      <c r="G54" s="40" t="s">
        <v>123</v>
      </c>
      <c r="J54" s="1"/>
    </row>
    <row r="55" spans="1:10" ht="70" x14ac:dyDescent="0.3">
      <c r="A55" s="35">
        <v>3</v>
      </c>
      <c r="B55" s="25" t="s">
        <v>15</v>
      </c>
      <c r="C55" s="16">
        <v>0</v>
      </c>
      <c r="D55" s="42"/>
      <c r="E55" s="4" t="s">
        <v>120</v>
      </c>
      <c r="F55" s="4" t="s">
        <v>121</v>
      </c>
      <c r="G55" s="4" t="s">
        <v>122</v>
      </c>
      <c r="J55" s="1"/>
    </row>
    <row r="56" spans="1:10" ht="56" x14ac:dyDescent="0.3">
      <c r="A56" s="10">
        <v>4</v>
      </c>
      <c r="B56" s="14" t="s">
        <v>70</v>
      </c>
      <c r="C56" s="12">
        <v>0</v>
      </c>
      <c r="D56" s="42"/>
      <c r="E56" s="13" t="s">
        <v>93</v>
      </c>
      <c r="F56" s="13" t="s">
        <v>94</v>
      </c>
      <c r="G56" s="13" t="s">
        <v>92</v>
      </c>
      <c r="J56" s="1"/>
    </row>
    <row r="57" spans="1:10" ht="98" x14ac:dyDescent="0.3">
      <c r="A57" s="35">
        <v>5</v>
      </c>
      <c r="B57" s="25" t="s">
        <v>68</v>
      </c>
      <c r="C57" s="16">
        <v>0</v>
      </c>
      <c r="D57" s="42"/>
      <c r="E57" s="21" t="s">
        <v>21</v>
      </c>
      <c r="F57" s="21" t="s">
        <v>129</v>
      </c>
      <c r="G57" s="21" t="s">
        <v>67</v>
      </c>
      <c r="J57" s="1"/>
    </row>
    <row r="58" spans="1:10" ht="84" x14ac:dyDescent="0.3">
      <c r="A58" s="10">
        <v>6</v>
      </c>
      <c r="B58" s="14" t="s">
        <v>16</v>
      </c>
      <c r="C58" s="12">
        <v>0</v>
      </c>
      <c r="D58" s="42"/>
      <c r="E58" s="13" t="s">
        <v>73</v>
      </c>
      <c r="F58" s="13" t="s">
        <v>74</v>
      </c>
      <c r="G58" s="13" t="s">
        <v>81</v>
      </c>
      <c r="J58" s="1"/>
    </row>
    <row r="59" spans="1:10" ht="14" x14ac:dyDescent="0.3">
      <c r="D59" s="43"/>
      <c r="G59" s="17"/>
      <c r="J59" s="1"/>
    </row>
    <row r="60" spans="1:10" ht="14" x14ac:dyDescent="0.3">
      <c r="A60" s="15"/>
      <c r="B60" s="18" t="s">
        <v>54</v>
      </c>
      <c r="C60" s="30">
        <f>SUM(C53:C58)</f>
        <v>0</v>
      </c>
      <c r="D60" s="42"/>
      <c r="E60" s="17"/>
      <c r="F60" s="17"/>
      <c r="G60" s="17"/>
      <c r="J60" s="1"/>
    </row>
    <row r="61" spans="1:10" ht="14" x14ac:dyDescent="0.3">
      <c r="A61" s="15"/>
      <c r="B61" s="18" t="s">
        <v>61</v>
      </c>
      <c r="C61" s="31" t="str">
        <f>IF(B143= "unacceptable",B143,C148)</f>
        <v>unacceptable</v>
      </c>
      <c r="D61" s="42"/>
      <c r="E61" s="32" t="str">
        <f>IF(C61="Unacceptable", "Use caution when extrapolating for assessing risk","")</f>
        <v>Use caution when extrapolating for assessing risk</v>
      </c>
      <c r="G61" s="17"/>
      <c r="J61" s="1"/>
    </row>
    <row r="62" spans="1:10" ht="14" x14ac:dyDescent="0.3">
      <c r="A62" s="15"/>
      <c r="B62" s="15"/>
      <c r="C62" s="33"/>
      <c r="D62" s="42"/>
      <c r="E62" s="17"/>
      <c r="F62" s="17"/>
      <c r="G62" s="17"/>
      <c r="J62" s="1"/>
    </row>
    <row r="63" spans="1:10" ht="14" x14ac:dyDescent="0.3">
      <c r="A63" s="15"/>
      <c r="B63" s="15"/>
      <c r="C63" s="33"/>
      <c r="D63" s="42"/>
      <c r="E63" s="17"/>
      <c r="F63" s="17"/>
      <c r="G63" s="17"/>
      <c r="J63" s="1"/>
    </row>
    <row r="64" spans="1:10" ht="14" x14ac:dyDescent="0.3">
      <c r="A64" s="15"/>
      <c r="B64" s="18" t="s">
        <v>62</v>
      </c>
      <c r="C64" s="30">
        <f>C60+C45+C22</f>
        <v>0</v>
      </c>
      <c r="D64" s="42"/>
      <c r="E64" s="17"/>
      <c r="F64" s="17"/>
      <c r="G64" s="17"/>
      <c r="J64" s="1"/>
    </row>
    <row r="65" spans="2:10" ht="14" x14ac:dyDescent="0.3">
      <c r="B65" s="15" t="s">
        <v>63</v>
      </c>
      <c r="C65" s="30" t="str">
        <f>IF(B165="Poor",B165,B164)</f>
        <v>Poor</v>
      </c>
      <c r="D65" s="42"/>
      <c r="E65" s="32" t="str">
        <f>IF(C65="Unacceptable", "Because one or more key criteria not reported","")</f>
        <v/>
      </c>
      <c r="J65" s="1"/>
    </row>
    <row r="67" spans="2:10" ht="14" x14ac:dyDescent="0.3">
      <c r="E67" s="26"/>
      <c r="F67" s="1"/>
      <c r="J67" s="1"/>
    </row>
    <row r="68" spans="2:10" ht="14" x14ac:dyDescent="0.3">
      <c r="E68" s="27"/>
      <c r="F68" s="27"/>
      <c r="J68" s="1"/>
    </row>
    <row r="97" spans="1:10" hidden="1" x14ac:dyDescent="0.35"/>
    <row r="98" spans="1:10" hidden="1" x14ac:dyDescent="0.35"/>
    <row r="99" spans="1:10" ht="14" hidden="1" x14ac:dyDescent="0.3">
      <c r="A99" s="2">
        <v>0</v>
      </c>
      <c r="B99" s="2" t="s">
        <v>83</v>
      </c>
      <c r="J99" s="1"/>
    </row>
    <row r="100" spans="1:10" ht="14" hidden="1" x14ac:dyDescent="0.3">
      <c r="A100" s="2">
        <v>1</v>
      </c>
      <c r="B100" s="2" t="s">
        <v>84</v>
      </c>
      <c r="J100" s="1"/>
    </row>
    <row r="101" spans="1:10" ht="14" hidden="1" x14ac:dyDescent="0.3">
      <c r="A101" s="2">
        <v>2</v>
      </c>
      <c r="J101" s="1"/>
    </row>
    <row r="102" spans="1:10" hidden="1" x14ac:dyDescent="0.35"/>
    <row r="103" spans="1:10" ht="84" hidden="1" x14ac:dyDescent="0.3">
      <c r="A103" s="15" t="s">
        <v>55</v>
      </c>
      <c r="B103" s="15"/>
      <c r="C103" s="16"/>
      <c r="E103" s="28">
        <v>7</v>
      </c>
      <c r="F103" s="27">
        <f>E103*2</f>
        <v>14</v>
      </c>
      <c r="G103" s="4" t="s">
        <v>112</v>
      </c>
      <c r="J103" s="1"/>
    </row>
    <row r="104" spans="1:10" ht="84" hidden="1" x14ac:dyDescent="0.3">
      <c r="A104" s="15"/>
      <c r="B104" s="15">
        <f>IF(C14=0, 0,C14)</f>
        <v>0</v>
      </c>
      <c r="C104" s="16">
        <f t="shared" ref="C104:C105" si="0">IF(B104=0, 4,B104)</f>
        <v>4</v>
      </c>
      <c r="E104" s="29">
        <v>13</v>
      </c>
      <c r="F104" s="27">
        <f t="shared" ref="F104:F105" si="1">E104*2</f>
        <v>26</v>
      </c>
      <c r="G104" s="4" t="s">
        <v>113</v>
      </c>
      <c r="J104" s="1"/>
    </row>
    <row r="105" spans="1:10" ht="98" hidden="1" x14ac:dyDescent="0.3">
      <c r="A105" s="15"/>
      <c r="B105" s="15">
        <f>IF(C15=0, 0,C15)</f>
        <v>0</v>
      </c>
      <c r="C105" s="16">
        <f t="shared" si="0"/>
        <v>4</v>
      </c>
      <c r="E105" s="29">
        <v>6</v>
      </c>
      <c r="F105" s="27">
        <f t="shared" si="1"/>
        <v>12</v>
      </c>
      <c r="G105" s="4" t="s">
        <v>114</v>
      </c>
      <c r="J105" s="1"/>
    </row>
    <row r="106" spans="1:10" ht="14" hidden="1" x14ac:dyDescent="0.3">
      <c r="A106" s="15"/>
      <c r="B106" s="15">
        <f>IF(C16=0, 0,C16)</f>
        <v>0</v>
      </c>
      <c r="C106" s="16">
        <f>IF(B106=0, 4,B106)</f>
        <v>4</v>
      </c>
      <c r="E106" s="17"/>
      <c r="J106" s="1"/>
    </row>
    <row r="107" spans="1:10" ht="168" hidden="1" x14ac:dyDescent="0.3">
      <c r="A107" s="15"/>
      <c r="B107" s="15">
        <f>IF(C17=0, 0,C17)</f>
        <v>0</v>
      </c>
      <c r="C107" s="16">
        <f>IF(B107=0, 4,B107)</f>
        <v>4</v>
      </c>
      <c r="E107" s="17"/>
      <c r="F107" s="27">
        <f>SUM(F103:F105)</f>
        <v>52</v>
      </c>
      <c r="G107" s="4" t="s">
        <v>115</v>
      </c>
      <c r="J107" s="1"/>
    </row>
    <row r="108" spans="1:10" ht="14" hidden="1" x14ac:dyDescent="0.3">
      <c r="A108" s="15"/>
      <c r="B108" s="15" t="str">
        <f>IF(C108=1,C113,C108)</f>
        <v>unacceptable</v>
      </c>
      <c r="C108" s="16" t="str">
        <f>IF(SUM(B104:B107)&lt;&gt;SUM(C104:C107),"unacceptable",1)</f>
        <v>unacceptable</v>
      </c>
      <c r="E108" s="17"/>
      <c r="J108" s="1"/>
    </row>
    <row r="109" spans="1:10" ht="14" hidden="1" x14ac:dyDescent="0.3">
      <c r="A109" s="15"/>
      <c r="B109" s="15"/>
      <c r="C109" s="16"/>
      <c r="E109" s="17"/>
      <c r="J109" s="1"/>
    </row>
    <row r="110" spans="1:10" ht="14" hidden="1" x14ac:dyDescent="0.3">
      <c r="A110" s="15"/>
      <c r="B110" s="15"/>
      <c r="C110" s="16">
        <f>IF(B112="medium",0,1)</f>
        <v>1</v>
      </c>
      <c r="E110" s="17"/>
      <c r="J110" s="1"/>
    </row>
    <row r="111" spans="1:10" ht="14" hidden="1" x14ac:dyDescent="0.3">
      <c r="A111" s="15"/>
      <c r="B111" s="15" t="str">
        <f>IF(C22&gt;10, "High",B115)</f>
        <v>Low</v>
      </c>
      <c r="C111" s="16">
        <f>IF(B111= "High",0,1)</f>
        <v>1</v>
      </c>
      <c r="E111" s="17"/>
      <c r="J111" s="1"/>
    </row>
    <row r="112" spans="1:10" ht="14" hidden="1" x14ac:dyDescent="0.3">
      <c r="A112" s="15"/>
      <c r="B112" s="15" t="str">
        <f>IF(C22&gt;6, "Medium","Low")</f>
        <v>Low</v>
      </c>
      <c r="C112" s="16" t="str">
        <f>IF(C111=1,B112,1)</f>
        <v>Low</v>
      </c>
      <c r="E112" s="17"/>
      <c r="J112" s="1"/>
    </row>
    <row r="113" spans="1:10" ht="14" hidden="1" x14ac:dyDescent="0.3">
      <c r="A113" s="15"/>
      <c r="B113" s="15"/>
      <c r="C113" s="16" t="str">
        <f>IF(C111+C110=1,B112,B111)</f>
        <v>Low</v>
      </c>
      <c r="E113" s="17"/>
      <c r="J113" s="1"/>
    </row>
    <row r="114" spans="1:10" ht="14" hidden="1" x14ac:dyDescent="0.3">
      <c r="A114" s="15"/>
      <c r="B114" s="15"/>
      <c r="C114" s="16"/>
      <c r="E114" s="17"/>
      <c r="J114" s="1"/>
    </row>
    <row r="115" spans="1:10" ht="14" hidden="1" x14ac:dyDescent="0.3">
      <c r="A115" s="15"/>
      <c r="B115" s="15" t="s">
        <v>71</v>
      </c>
      <c r="C115" s="16"/>
      <c r="E115" s="16">
        <f>IF(C108="unacceptable",0,1)</f>
        <v>0</v>
      </c>
      <c r="J115" s="1"/>
    </row>
    <row r="116" spans="1:10" hidden="1" x14ac:dyDescent="0.35"/>
    <row r="117" spans="1:10" hidden="1" x14ac:dyDescent="0.35"/>
    <row r="118" spans="1:10" ht="14" hidden="1" x14ac:dyDescent="0.3">
      <c r="A118" s="1" t="s">
        <v>59</v>
      </c>
      <c r="J118" s="1"/>
    </row>
    <row r="119" spans="1:10" hidden="1" x14ac:dyDescent="0.35"/>
    <row r="120" spans="1:10" ht="14" hidden="1" x14ac:dyDescent="0.3">
      <c r="A120" s="15"/>
      <c r="B120" s="15">
        <f>IF(C32=0, 0,C32)</f>
        <v>0</v>
      </c>
      <c r="C120" s="16">
        <f t="shared" ref="C120:C125" si="2">IF(B120=0, 4,B120)</f>
        <v>4</v>
      </c>
      <c r="E120" s="17"/>
      <c r="J120" s="1"/>
    </row>
    <row r="121" spans="1:10" ht="14" hidden="1" x14ac:dyDescent="0.3">
      <c r="A121" s="15"/>
      <c r="B121" s="15">
        <f>IF(C33=0, 0,C33)</f>
        <v>0</v>
      </c>
      <c r="C121" s="16">
        <f t="shared" si="2"/>
        <v>4</v>
      </c>
      <c r="E121" s="17"/>
      <c r="J121" s="1"/>
    </row>
    <row r="122" spans="1:10" ht="14" hidden="1" x14ac:dyDescent="0.3">
      <c r="A122" s="15"/>
      <c r="B122" s="15">
        <f>IF(C35=0, 0,C35)</f>
        <v>0</v>
      </c>
      <c r="C122" s="16">
        <f t="shared" si="2"/>
        <v>4</v>
      </c>
      <c r="E122" s="17"/>
      <c r="J122" s="1"/>
    </row>
    <row r="123" spans="1:10" ht="14" hidden="1" x14ac:dyDescent="0.3">
      <c r="A123" s="15"/>
      <c r="B123" s="15">
        <f>IF(C36=0, 0,C36)</f>
        <v>0</v>
      </c>
      <c r="C123" s="16">
        <f t="shared" si="2"/>
        <v>4</v>
      </c>
      <c r="E123" s="17"/>
      <c r="J123" s="1"/>
    </row>
    <row r="124" spans="1:10" ht="14" hidden="1" x14ac:dyDescent="0.3">
      <c r="A124" s="15"/>
      <c r="B124" s="15">
        <f>IF(C38=0, 0,C38)</f>
        <v>0</v>
      </c>
      <c r="C124" s="16">
        <f t="shared" si="2"/>
        <v>4</v>
      </c>
      <c r="E124" s="17"/>
      <c r="J124" s="1"/>
    </row>
    <row r="125" spans="1:10" ht="14" hidden="1" x14ac:dyDescent="0.3">
      <c r="A125" s="15"/>
      <c r="B125" s="15">
        <f>IF(C39=0, 0,C39)</f>
        <v>0</v>
      </c>
      <c r="C125" s="16">
        <f t="shared" si="2"/>
        <v>4</v>
      </c>
      <c r="E125" s="17"/>
      <c r="J125" s="1"/>
    </row>
    <row r="126" spans="1:10" ht="14" hidden="1" x14ac:dyDescent="0.3">
      <c r="A126" s="15"/>
      <c r="B126" s="15">
        <f>IF(C40=0, 0,C40)</f>
        <v>0</v>
      </c>
      <c r="C126" s="16">
        <f>IF(B126=0, 4,B126)</f>
        <v>4</v>
      </c>
      <c r="E126" s="17"/>
      <c r="J126" s="1"/>
    </row>
    <row r="127" spans="1:10" ht="14" hidden="1" x14ac:dyDescent="0.3">
      <c r="A127" s="15"/>
      <c r="B127" s="15"/>
      <c r="C127" s="16"/>
      <c r="E127" s="17"/>
      <c r="J127" s="1"/>
    </row>
    <row r="128" spans="1:10" ht="14" hidden="1" x14ac:dyDescent="0.3">
      <c r="A128" s="15"/>
      <c r="B128" s="15" t="str">
        <f>IF(C128=1,C133,C128)</f>
        <v>unacceptable</v>
      </c>
      <c r="C128" s="16" t="str">
        <f>IF(SUM(B120:B126)&lt;&gt;SUM(C120:C126),"unacceptable",1)</f>
        <v>unacceptable</v>
      </c>
      <c r="E128" s="17"/>
      <c r="J128" s="1"/>
    </row>
    <row r="129" spans="1:10" ht="14" hidden="1" x14ac:dyDescent="0.3">
      <c r="A129" s="15"/>
      <c r="B129" s="15"/>
      <c r="C129" s="16"/>
      <c r="E129" s="17"/>
      <c r="J129" s="1"/>
    </row>
    <row r="130" spans="1:10" ht="14" hidden="1" x14ac:dyDescent="0.3">
      <c r="A130" s="15"/>
      <c r="B130" s="15"/>
      <c r="C130" s="16">
        <f>IF(B132="medium",0,1)</f>
        <v>1</v>
      </c>
      <c r="E130" s="17"/>
      <c r="J130" s="1"/>
    </row>
    <row r="131" spans="1:10" ht="14" hidden="1" x14ac:dyDescent="0.3">
      <c r="A131" s="15"/>
      <c r="B131" s="15" t="str">
        <f>IF(C45&gt;20, "High",B135)</f>
        <v>Low</v>
      </c>
      <c r="C131" s="16">
        <f>IF(B131= "High",0,1)</f>
        <v>1</v>
      </c>
      <c r="E131" s="17"/>
      <c r="J131" s="1"/>
    </row>
    <row r="132" spans="1:10" ht="14" hidden="1" x14ac:dyDescent="0.3">
      <c r="A132" s="15"/>
      <c r="B132" s="15" t="str">
        <f>IF(C45&gt;12, "Medium","Low")</f>
        <v>Low</v>
      </c>
      <c r="C132" s="16" t="str">
        <f>IF(C131=1,B132,1)</f>
        <v>Low</v>
      </c>
      <c r="E132" s="17"/>
      <c r="J132" s="1"/>
    </row>
    <row r="133" spans="1:10" ht="14" hidden="1" x14ac:dyDescent="0.3">
      <c r="A133" s="15"/>
      <c r="B133" s="15"/>
      <c r="C133" s="16" t="str">
        <f>IF(C131+C130=1,B132,B131)</f>
        <v>Low</v>
      </c>
      <c r="E133" s="17"/>
      <c r="J133" s="1"/>
    </row>
    <row r="134" spans="1:10" ht="14" hidden="1" x14ac:dyDescent="0.3">
      <c r="A134" s="15"/>
      <c r="B134" s="15"/>
      <c r="C134" s="16"/>
      <c r="E134" s="17"/>
      <c r="J134" s="1"/>
    </row>
    <row r="135" spans="1:10" ht="14" hidden="1" x14ac:dyDescent="0.3">
      <c r="A135" s="15"/>
      <c r="B135" s="15" t="s">
        <v>71</v>
      </c>
      <c r="C135" s="16"/>
      <c r="E135" s="17"/>
      <c r="J135" s="1"/>
    </row>
    <row r="136" spans="1:10" ht="14" hidden="1" x14ac:dyDescent="0.3">
      <c r="E136" s="16">
        <f>IF(C128="unacceptable",0,1)</f>
        <v>0</v>
      </c>
      <c r="J136" s="1"/>
    </row>
    <row r="137" spans="1:10" hidden="1" x14ac:dyDescent="0.35"/>
    <row r="138" spans="1:10" ht="14" hidden="1" x14ac:dyDescent="0.3">
      <c r="A138" s="15" t="s">
        <v>60</v>
      </c>
      <c r="B138" s="15"/>
      <c r="C138" s="16"/>
      <c r="E138" s="17"/>
      <c r="J138" s="1"/>
    </row>
    <row r="139" spans="1:10" ht="14" hidden="1" x14ac:dyDescent="0.3">
      <c r="A139" s="15"/>
      <c r="B139" s="15">
        <f>IF(C55=0, 0,C55)</f>
        <v>0</v>
      </c>
      <c r="C139" s="16">
        <f t="shared" ref="C139:C141" si="3">IF(B139=0, 4,B139)</f>
        <v>4</v>
      </c>
      <c r="E139" s="17"/>
      <c r="J139" s="1"/>
    </row>
    <row r="140" spans="1:10" ht="14" hidden="1" x14ac:dyDescent="0.3">
      <c r="A140" s="15"/>
      <c r="B140" s="15">
        <f>IF(C57=0, 0,C57)</f>
        <v>0</v>
      </c>
      <c r="C140" s="16">
        <f t="shared" si="3"/>
        <v>4</v>
      </c>
      <c r="E140" s="17"/>
      <c r="J140" s="1"/>
    </row>
    <row r="141" spans="1:10" ht="14" hidden="1" x14ac:dyDescent="0.3">
      <c r="A141" s="15"/>
      <c r="B141" s="15">
        <f>IF(C54=0, 0,C54)</f>
        <v>0</v>
      </c>
      <c r="C141" s="16">
        <f t="shared" si="3"/>
        <v>4</v>
      </c>
      <c r="E141" s="17"/>
      <c r="J141" s="1"/>
    </row>
    <row r="142" spans="1:10" ht="14" hidden="1" x14ac:dyDescent="0.3">
      <c r="A142" s="15"/>
      <c r="B142" s="15"/>
      <c r="C142" s="16"/>
      <c r="E142" s="17"/>
      <c r="J142" s="1"/>
    </row>
    <row r="143" spans="1:10" ht="14" hidden="1" x14ac:dyDescent="0.3">
      <c r="A143" s="15"/>
      <c r="B143" s="15" t="str">
        <f>IF(C143=1,C148,C143)</f>
        <v>unacceptable</v>
      </c>
      <c r="C143" s="16" t="str">
        <f>IF(SUM(B139:B141)&lt;&gt;SUM(C139:C141),"unacceptable",1)</f>
        <v>unacceptable</v>
      </c>
      <c r="E143" s="17"/>
      <c r="J143" s="1"/>
    </row>
    <row r="144" spans="1:10" ht="14" hidden="1" x14ac:dyDescent="0.3">
      <c r="A144" s="15"/>
      <c r="B144" s="15"/>
      <c r="C144" s="16"/>
      <c r="E144" s="17"/>
      <c r="J144" s="1"/>
    </row>
    <row r="145" spans="1:10" ht="14" hidden="1" x14ac:dyDescent="0.3">
      <c r="A145" s="15"/>
      <c r="B145" s="15"/>
      <c r="C145" s="16">
        <f>IF(B147="medium",0,1)</f>
        <v>1</v>
      </c>
      <c r="E145" s="17"/>
      <c r="J145" s="1"/>
    </row>
    <row r="146" spans="1:10" ht="14" hidden="1" x14ac:dyDescent="0.3">
      <c r="A146" s="15"/>
      <c r="B146" s="15" t="str">
        <f>IF(C60&gt;9, "High",B150)</f>
        <v>Low</v>
      </c>
      <c r="C146" s="16">
        <f>IF(B146= "High",0,1)</f>
        <v>1</v>
      </c>
      <c r="E146" s="17"/>
      <c r="J146" s="1"/>
    </row>
    <row r="147" spans="1:10" ht="14" hidden="1" x14ac:dyDescent="0.3">
      <c r="A147" s="15"/>
      <c r="B147" s="15" t="str">
        <f>IF(C60&gt;5, "Medium","Low")</f>
        <v>Low</v>
      </c>
      <c r="C147" s="16" t="str">
        <f>IF(C146=1,B147,1)</f>
        <v>Low</v>
      </c>
      <c r="E147" s="17"/>
      <c r="J147" s="1"/>
    </row>
    <row r="148" spans="1:10" ht="14" hidden="1" x14ac:dyDescent="0.3">
      <c r="A148" s="15"/>
      <c r="B148" s="15"/>
      <c r="C148" s="16" t="str">
        <f>IF(C146+C145=1,B147,B146)</f>
        <v>Low</v>
      </c>
      <c r="E148" s="17"/>
      <c r="J148" s="1"/>
    </row>
    <row r="149" spans="1:10" ht="14" hidden="1" x14ac:dyDescent="0.3">
      <c r="A149" s="15"/>
      <c r="B149" s="15"/>
      <c r="C149" s="16"/>
      <c r="E149" s="17"/>
      <c r="J149" s="1"/>
    </row>
    <row r="150" spans="1:10" ht="14" hidden="1" x14ac:dyDescent="0.3">
      <c r="A150" s="15"/>
      <c r="B150" s="15" t="s">
        <v>71</v>
      </c>
      <c r="C150" s="16"/>
      <c r="E150" s="16">
        <f>IF(C143="unacceptable",0,1)</f>
        <v>0</v>
      </c>
      <c r="J150" s="1"/>
    </row>
    <row r="151" spans="1:10" ht="14" hidden="1" x14ac:dyDescent="0.3">
      <c r="E151" s="16" t="str">
        <f>IF(E150+E136+E115&lt;3,"Overall quality assessment not to be penalized for failing an indiviual criteria which should be assessed independently",0)</f>
        <v>Overall quality assessment not to be penalized for failing an indiviual criteria which should be assessed independently</v>
      </c>
      <c r="J151" s="1"/>
    </row>
    <row r="152" spans="1:10" hidden="1" x14ac:dyDescent="0.35"/>
    <row r="153" spans="1:10" hidden="1" x14ac:dyDescent="0.35"/>
    <row r="154" spans="1:10" hidden="1" x14ac:dyDescent="0.35"/>
    <row r="155" spans="1:10" hidden="1" x14ac:dyDescent="0.35"/>
    <row r="156" spans="1:10" ht="14" hidden="1" x14ac:dyDescent="0.3">
      <c r="A156" s="15" t="s">
        <v>64</v>
      </c>
      <c r="B156" s="15"/>
      <c r="C156" s="16"/>
      <c r="E156" s="17"/>
      <c r="J156" s="1"/>
    </row>
    <row r="157" spans="1:10" ht="14" hidden="1" x14ac:dyDescent="0.3">
      <c r="A157" s="15"/>
      <c r="B157" s="15"/>
      <c r="C157" s="16"/>
      <c r="E157" s="17"/>
      <c r="J157" s="1"/>
    </row>
    <row r="158" spans="1:10" ht="14" hidden="1" x14ac:dyDescent="0.3">
      <c r="A158" s="15"/>
      <c r="B158" s="15"/>
      <c r="C158" s="16"/>
      <c r="E158" s="17"/>
      <c r="J158" s="1"/>
    </row>
    <row r="159" spans="1:10" ht="14" hidden="1" x14ac:dyDescent="0.3">
      <c r="A159" s="15"/>
      <c r="B159" s="15"/>
      <c r="C159" s="16"/>
      <c r="E159" s="17"/>
      <c r="J159" s="1"/>
    </row>
    <row r="160" spans="1:10" ht="14" hidden="1" x14ac:dyDescent="0.3">
      <c r="A160" s="15"/>
      <c r="B160" s="15"/>
      <c r="C160" s="16"/>
      <c r="E160" s="17"/>
      <c r="J160" s="1"/>
    </row>
    <row r="161" spans="1:10" ht="14" hidden="1" x14ac:dyDescent="0.3">
      <c r="A161" s="15"/>
      <c r="B161" s="15"/>
      <c r="C161" s="16"/>
      <c r="E161" s="17"/>
      <c r="J161" s="1"/>
    </row>
    <row r="162" spans="1:10" ht="14" hidden="1" x14ac:dyDescent="0.3">
      <c r="A162" s="15"/>
      <c r="B162" s="15"/>
      <c r="C162" s="16"/>
      <c r="E162" s="17"/>
      <c r="J162" s="1"/>
    </row>
    <row r="163" spans="1:10" ht="14" hidden="1" x14ac:dyDescent="0.3">
      <c r="A163" s="15"/>
      <c r="B163" s="15"/>
      <c r="C163" s="16">
        <f>IF(B165="medium",0,1)</f>
        <v>1</v>
      </c>
      <c r="E163" s="17"/>
      <c r="J163" s="1"/>
    </row>
    <row r="164" spans="1:10" ht="14" hidden="1" x14ac:dyDescent="0.3">
      <c r="A164" s="15"/>
      <c r="B164" s="15" t="str">
        <f>IF(C64&gt;44, "High",B165)</f>
        <v>Poor</v>
      </c>
      <c r="C164" s="16">
        <f>IF(B164= "High",0,1)</f>
        <v>1</v>
      </c>
      <c r="E164" s="17"/>
      <c r="J164" s="1"/>
    </row>
    <row r="165" spans="1:10" ht="14" hidden="1" x14ac:dyDescent="0.3">
      <c r="A165" s="15"/>
      <c r="B165" s="15" t="str">
        <f>IF(C64&gt;27, "Medium",B168)</f>
        <v>Poor</v>
      </c>
      <c r="C165" s="16" t="str">
        <f>IF(C164=1,B165,1)</f>
        <v>Poor</v>
      </c>
      <c r="E165" s="17"/>
      <c r="J165" s="1"/>
    </row>
    <row r="166" spans="1:10" ht="14" hidden="1" x14ac:dyDescent="0.3">
      <c r="A166" s="15"/>
      <c r="B166" s="15"/>
      <c r="C166" s="16" t="str">
        <f>IF(C164+C163=1,B165,B164)</f>
        <v>Poor</v>
      </c>
      <c r="E166" s="17"/>
      <c r="J166" s="1"/>
    </row>
    <row r="167" spans="1:10" ht="14" hidden="1" x14ac:dyDescent="0.3">
      <c r="A167" s="15"/>
      <c r="B167" s="15"/>
      <c r="C167" s="16"/>
      <c r="E167" s="17"/>
      <c r="J167" s="1"/>
    </row>
    <row r="168" spans="1:10" ht="14" hidden="1" x14ac:dyDescent="0.3">
      <c r="A168" s="15"/>
      <c r="B168" s="15" t="s">
        <v>58</v>
      </c>
      <c r="C168" s="16"/>
      <c r="E168" s="16"/>
      <c r="J168" s="1"/>
    </row>
    <row r="169" spans="1:10" ht="14" hidden="1" x14ac:dyDescent="0.3">
      <c r="E169" s="16"/>
      <c r="J169" s="1"/>
    </row>
    <row r="170" spans="1:10" hidden="1" x14ac:dyDescent="0.35"/>
  </sheetData>
  <dataValidations count="2">
    <dataValidation type="list" allowBlank="1" showInputMessage="1" showErrorMessage="1" sqref="C53:C58 C28:C42 C14:C20" xr:uid="{EE236E12-0C24-42C4-AC7F-608946658EC5}">
      <formula1>$A$99:$A$101</formula1>
    </dataValidation>
    <dataValidation type="list" allowBlank="1" showInputMessage="1" showErrorMessage="1" sqref="C27" xr:uid="{08B37B39-1B01-417B-BB9F-4F5118B450E6}">
      <formula1>$B$99:$B$100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37EB-3E2A-43B9-A61E-BA0F460A607E}">
  <dimension ref="A1:J167"/>
  <sheetViews>
    <sheetView topLeftCell="A55" zoomScale="80" zoomScaleNormal="80" workbookViewId="0">
      <selection activeCell="C51" sqref="C51"/>
    </sheetView>
  </sheetViews>
  <sheetFormatPr defaultRowHeight="14.5" x14ac:dyDescent="0.35"/>
  <cols>
    <col min="1" max="1" width="8.7265625" style="1"/>
    <col min="2" max="2" width="36.36328125" style="1" customWidth="1"/>
    <col min="3" max="3" width="18" style="3" customWidth="1"/>
    <col min="4" max="4" width="57.08984375" style="21" customWidth="1"/>
    <col min="5" max="5" width="25.453125" style="4" customWidth="1"/>
    <col min="6" max="6" width="46.36328125" style="4" customWidth="1"/>
    <col min="7" max="7" width="51.54296875" style="4" customWidth="1"/>
    <col min="8" max="8" width="1.36328125" style="1" customWidth="1"/>
    <col min="9" max="9" width="1.453125" style="1" customWidth="1"/>
    <col min="11" max="16384" width="8.7265625" style="1"/>
  </cols>
  <sheetData>
    <row r="1" spans="1:10" ht="14" x14ac:dyDescent="0.3">
      <c r="B1" s="2" t="s">
        <v>95</v>
      </c>
      <c r="J1" s="1"/>
    </row>
    <row r="2" spans="1:10" ht="14" x14ac:dyDescent="0.3">
      <c r="B2" s="2"/>
      <c r="J2" s="1"/>
    </row>
    <row r="3" spans="1:10" ht="14" x14ac:dyDescent="0.3">
      <c r="B3" s="2"/>
      <c r="J3" s="1"/>
    </row>
    <row r="4" spans="1:10" ht="14" x14ac:dyDescent="0.3">
      <c r="B4" s="2" t="s">
        <v>49</v>
      </c>
      <c r="D4" s="1"/>
      <c r="J4" s="1"/>
    </row>
    <row r="5" spans="1:10" ht="14" x14ac:dyDescent="0.3">
      <c r="B5" s="5" t="s">
        <v>50</v>
      </c>
      <c r="J5" s="1"/>
    </row>
    <row r="6" spans="1:10" ht="14" x14ac:dyDescent="0.3">
      <c r="B6" s="1">
        <v>1</v>
      </c>
      <c r="C6" s="41"/>
      <c r="D6" s="7"/>
      <c r="E6" s="8"/>
      <c r="F6" s="8"/>
      <c r="G6" s="8"/>
      <c r="J6" s="1"/>
    </row>
    <row r="7" spans="1:10" ht="14" x14ac:dyDescent="0.3">
      <c r="B7" s="5" t="s">
        <v>51</v>
      </c>
      <c r="J7" s="1"/>
    </row>
    <row r="8" spans="1:10" ht="14" x14ac:dyDescent="0.3">
      <c r="C8" s="6"/>
      <c r="D8" s="7"/>
      <c r="E8" s="8"/>
      <c r="F8" s="8"/>
      <c r="G8" s="8"/>
      <c r="J8" s="1"/>
    </row>
    <row r="9" spans="1:10" ht="14" x14ac:dyDescent="0.3">
      <c r="B9" s="5" t="s">
        <v>52</v>
      </c>
      <c r="J9" s="1"/>
    </row>
    <row r="10" spans="1:10" ht="14" x14ac:dyDescent="0.3">
      <c r="C10" s="6"/>
      <c r="D10" s="7"/>
      <c r="E10" s="8"/>
      <c r="F10" s="8"/>
      <c r="G10" s="8"/>
      <c r="J10" s="1"/>
    </row>
    <row r="11" spans="1:10" ht="14" x14ac:dyDescent="0.3">
      <c r="B11" s="2"/>
      <c r="J11" s="1"/>
    </row>
    <row r="13" spans="1:10" ht="32" customHeight="1" x14ac:dyDescent="0.3">
      <c r="A13" s="49" t="s">
        <v>56</v>
      </c>
      <c r="B13" s="49" t="s">
        <v>18</v>
      </c>
      <c r="C13" s="54" t="s">
        <v>86</v>
      </c>
      <c r="D13" s="53" t="s">
        <v>53</v>
      </c>
      <c r="E13" s="52"/>
      <c r="F13" s="51" t="s">
        <v>57</v>
      </c>
      <c r="G13" s="9"/>
      <c r="J13" s="1"/>
    </row>
    <row r="14" spans="1:10" ht="28" x14ac:dyDescent="0.3">
      <c r="A14" s="35">
        <v>1</v>
      </c>
      <c r="B14" s="25" t="s">
        <v>0</v>
      </c>
      <c r="C14" s="16">
        <v>0</v>
      </c>
      <c r="D14" s="42"/>
      <c r="E14" s="4" t="s">
        <v>21</v>
      </c>
      <c r="F14" s="4" t="s">
        <v>22</v>
      </c>
      <c r="G14" s="4" t="s">
        <v>23</v>
      </c>
      <c r="J14" s="1"/>
    </row>
    <row r="15" spans="1:10" ht="28" x14ac:dyDescent="0.3">
      <c r="A15" s="10">
        <v>2</v>
      </c>
      <c r="B15" s="11" t="s">
        <v>1</v>
      </c>
      <c r="C15" s="12">
        <v>0</v>
      </c>
      <c r="D15" s="42"/>
      <c r="E15" s="13" t="s">
        <v>21</v>
      </c>
      <c r="F15" s="13" t="s">
        <v>24</v>
      </c>
      <c r="G15" s="13" t="s">
        <v>27</v>
      </c>
      <c r="J15" s="1"/>
    </row>
    <row r="16" spans="1:10" ht="28" x14ac:dyDescent="0.3">
      <c r="A16" s="35">
        <v>3</v>
      </c>
      <c r="B16" s="25" t="s">
        <v>2</v>
      </c>
      <c r="C16" s="16">
        <v>0</v>
      </c>
      <c r="D16" s="42"/>
      <c r="E16" s="4" t="s">
        <v>21</v>
      </c>
      <c r="F16" s="4" t="s">
        <v>25</v>
      </c>
      <c r="G16" s="4" t="s">
        <v>26</v>
      </c>
      <c r="J16" s="1"/>
    </row>
    <row r="17" spans="1:10" ht="28" x14ac:dyDescent="0.3">
      <c r="A17" s="10">
        <v>4</v>
      </c>
      <c r="B17" s="11" t="s">
        <v>3</v>
      </c>
      <c r="C17" s="12">
        <v>0</v>
      </c>
      <c r="D17" s="42"/>
      <c r="E17" s="13" t="s">
        <v>21</v>
      </c>
      <c r="F17" s="13" t="s">
        <v>28</v>
      </c>
      <c r="G17" s="13" t="s">
        <v>29</v>
      </c>
      <c r="J17" s="1"/>
    </row>
    <row r="18" spans="1:10" ht="42" x14ac:dyDescent="0.3">
      <c r="A18" s="35">
        <v>5</v>
      </c>
      <c r="B18" s="15" t="s">
        <v>75</v>
      </c>
      <c r="C18" s="16">
        <v>0</v>
      </c>
      <c r="D18" s="42"/>
      <c r="E18" s="4" t="s">
        <v>21</v>
      </c>
      <c r="F18" s="4" t="s">
        <v>31</v>
      </c>
      <c r="G18" s="4" t="s">
        <v>76</v>
      </c>
      <c r="J18" s="1"/>
    </row>
    <row r="19" spans="1:10" ht="56" x14ac:dyDescent="0.3">
      <c r="A19" s="10">
        <v>6</v>
      </c>
      <c r="B19" s="14" t="s">
        <v>4</v>
      </c>
      <c r="C19" s="12">
        <v>0</v>
      </c>
      <c r="D19" s="42"/>
      <c r="E19" s="13" t="s">
        <v>21</v>
      </c>
      <c r="F19" s="13" t="s">
        <v>77</v>
      </c>
      <c r="G19" s="13" t="s">
        <v>32</v>
      </c>
      <c r="J19" s="1"/>
    </row>
    <row r="20" spans="1:10" ht="28" x14ac:dyDescent="0.3">
      <c r="A20" s="35">
        <v>7</v>
      </c>
      <c r="B20" s="15" t="s">
        <v>88</v>
      </c>
      <c r="C20" s="16">
        <v>0</v>
      </c>
      <c r="D20" s="42"/>
      <c r="E20" s="4" t="s">
        <v>21</v>
      </c>
      <c r="F20" s="4" t="s">
        <v>33</v>
      </c>
      <c r="G20" s="4" t="s">
        <v>34</v>
      </c>
      <c r="J20" s="1"/>
    </row>
    <row r="21" spans="1:10" ht="14" x14ac:dyDescent="0.3">
      <c r="A21" s="15"/>
      <c r="B21" s="15"/>
      <c r="C21" s="16"/>
      <c r="D21" s="43"/>
      <c r="E21" s="17"/>
      <c r="F21" s="17"/>
      <c r="G21" s="17"/>
      <c r="J21" s="1"/>
    </row>
    <row r="22" spans="1:10" ht="14" x14ac:dyDescent="0.3">
      <c r="A22" s="15"/>
      <c r="B22" s="18" t="s">
        <v>54</v>
      </c>
      <c r="C22" s="30">
        <f>SUM(C14:C20)</f>
        <v>0</v>
      </c>
      <c r="D22" s="42"/>
      <c r="E22" s="17"/>
      <c r="F22" s="17"/>
      <c r="G22" s="17"/>
      <c r="J22" s="1"/>
    </row>
    <row r="23" spans="1:10" ht="14" x14ac:dyDescent="0.3">
      <c r="A23" s="15"/>
      <c r="B23" s="18" t="s">
        <v>55</v>
      </c>
      <c r="C23" s="31" t="str">
        <f>IF(B105= "unacceptable",B105,C110)</f>
        <v>unacceptable</v>
      </c>
      <c r="D23" s="42"/>
      <c r="E23" s="17"/>
      <c r="F23" s="17"/>
      <c r="G23" s="17"/>
      <c r="J23" s="1"/>
    </row>
    <row r="25" spans="1:10" x14ac:dyDescent="0.35">
      <c r="B25" s="1" t="s">
        <v>78</v>
      </c>
    </row>
    <row r="26" spans="1:10" ht="28.5" customHeight="1" x14ac:dyDescent="0.3">
      <c r="A26" s="49" t="s">
        <v>56</v>
      </c>
      <c r="B26" s="49" t="s">
        <v>19</v>
      </c>
      <c r="C26" s="54" t="s">
        <v>86</v>
      </c>
      <c r="D26" s="53" t="s">
        <v>53</v>
      </c>
      <c r="E26" s="9"/>
      <c r="F26" s="51" t="s">
        <v>57</v>
      </c>
      <c r="G26" s="9"/>
      <c r="J26" s="1"/>
    </row>
    <row r="27" spans="1:10" ht="53" customHeight="1" x14ac:dyDescent="0.35">
      <c r="A27" s="44"/>
      <c r="B27" s="47" t="s">
        <v>82</v>
      </c>
      <c r="C27" s="48" t="s">
        <v>84</v>
      </c>
      <c r="D27" s="45"/>
      <c r="E27" s="46" t="s">
        <v>85</v>
      </c>
      <c r="F27" s="45"/>
      <c r="G27" s="45"/>
    </row>
    <row r="28" spans="1:10" ht="28" x14ac:dyDescent="0.3">
      <c r="A28" s="35">
        <v>1</v>
      </c>
      <c r="B28" s="15" t="s">
        <v>96</v>
      </c>
      <c r="C28" s="16">
        <v>0</v>
      </c>
      <c r="D28" s="42"/>
      <c r="E28" s="4" t="s">
        <v>21</v>
      </c>
      <c r="F28" s="4" t="s">
        <v>30</v>
      </c>
      <c r="G28" s="4" t="s">
        <v>65</v>
      </c>
      <c r="J28" s="1"/>
    </row>
    <row r="29" spans="1:10" ht="84" x14ac:dyDescent="0.3">
      <c r="A29" s="10">
        <v>2</v>
      </c>
      <c r="B29" s="14" t="s">
        <v>103</v>
      </c>
      <c r="C29" s="12">
        <v>0</v>
      </c>
      <c r="D29" s="42"/>
      <c r="E29" s="13" t="s">
        <v>21</v>
      </c>
      <c r="F29" s="13" t="s">
        <v>104</v>
      </c>
      <c r="G29" s="13" t="s">
        <v>110</v>
      </c>
      <c r="J29" s="1"/>
    </row>
    <row r="30" spans="1:10" ht="28" x14ac:dyDescent="0.3">
      <c r="A30" s="35">
        <v>3</v>
      </c>
      <c r="B30" s="25" t="s">
        <v>6</v>
      </c>
      <c r="C30" s="16">
        <v>0</v>
      </c>
      <c r="D30" s="42"/>
      <c r="E30" s="4" t="s">
        <v>21</v>
      </c>
      <c r="F30" s="4" t="s">
        <v>89</v>
      </c>
      <c r="G30" s="4" t="s">
        <v>37</v>
      </c>
      <c r="J30" s="1"/>
    </row>
    <row r="31" spans="1:10" ht="56" x14ac:dyDescent="0.3">
      <c r="A31" s="10">
        <v>4</v>
      </c>
      <c r="B31" s="11" t="s">
        <v>7</v>
      </c>
      <c r="C31" s="12">
        <v>0</v>
      </c>
      <c r="D31" s="42"/>
      <c r="E31" s="13" t="s">
        <v>21</v>
      </c>
      <c r="F31" s="13" t="s">
        <v>38</v>
      </c>
      <c r="G31" s="13" t="s">
        <v>39</v>
      </c>
      <c r="J31" s="1"/>
    </row>
    <row r="32" spans="1:10" ht="112" x14ac:dyDescent="0.3">
      <c r="A32" s="35">
        <v>5</v>
      </c>
      <c r="B32" s="36" t="s">
        <v>13</v>
      </c>
      <c r="C32" s="16">
        <v>0</v>
      </c>
      <c r="D32" s="42"/>
      <c r="E32" s="21" t="s">
        <v>21</v>
      </c>
      <c r="F32" s="19" t="s">
        <v>97</v>
      </c>
      <c r="G32" s="21" t="s">
        <v>111</v>
      </c>
      <c r="J32" s="1"/>
    </row>
    <row r="33" spans="1:10" ht="140" x14ac:dyDescent="0.3">
      <c r="A33" s="35">
        <v>6</v>
      </c>
      <c r="B33" s="55" t="s">
        <v>105</v>
      </c>
      <c r="C33" s="16">
        <v>0</v>
      </c>
      <c r="D33" s="42"/>
      <c r="E33" s="21" t="s">
        <v>21</v>
      </c>
      <c r="F33" s="19" t="s">
        <v>107</v>
      </c>
      <c r="G33" s="21" t="s">
        <v>98</v>
      </c>
      <c r="J33" s="1"/>
    </row>
    <row r="34" spans="1:10" ht="140" x14ac:dyDescent="0.3">
      <c r="A34" s="10">
        <v>7</v>
      </c>
      <c r="B34" s="56" t="s">
        <v>106</v>
      </c>
      <c r="C34" s="12">
        <v>0</v>
      </c>
      <c r="D34" s="42"/>
      <c r="E34" s="13" t="s">
        <v>21</v>
      </c>
      <c r="F34" s="19" t="s">
        <v>108</v>
      </c>
      <c r="G34" s="13" t="s">
        <v>109</v>
      </c>
      <c r="J34" s="1"/>
    </row>
    <row r="35" spans="1:10" ht="56" x14ac:dyDescent="0.3">
      <c r="A35" s="35">
        <v>8</v>
      </c>
      <c r="B35" s="22" t="s">
        <v>100</v>
      </c>
      <c r="C35" s="16">
        <v>0</v>
      </c>
      <c r="D35" s="42"/>
      <c r="E35" s="21" t="s">
        <v>21</v>
      </c>
      <c r="F35" s="19" t="s">
        <v>101</v>
      </c>
      <c r="G35" s="21" t="s">
        <v>102</v>
      </c>
      <c r="J35" s="1"/>
    </row>
    <row r="36" spans="1:10" ht="98" x14ac:dyDescent="0.3">
      <c r="A36" s="10">
        <v>9</v>
      </c>
      <c r="B36" s="34" t="s">
        <v>10</v>
      </c>
      <c r="C36" s="12">
        <v>0</v>
      </c>
      <c r="D36" s="42"/>
      <c r="E36" s="13" t="s">
        <v>21</v>
      </c>
      <c r="F36" s="19" t="s">
        <v>69</v>
      </c>
      <c r="G36" s="13" t="s">
        <v>99</v>
      </c>
      <c r="J36" s="1"/>
    </row>
    <row r="37" spans="1:10" ht="28" x14ac:dyDescent="0.3">
      <c r="A37" s="35">
        <v>10</v>
      </c>
      <c r="B37" s="25" t="s">
        <v>124</v>
      </c>
      <c r="C37" s="16">
        <v>0</v>
      </c>
      <c r="D37" s="42"/>
      <c r="E37" s="21" t="s">
        <v>21</v>
      </c>
      <c r="F37" s="4" t="s">
        <v>117</v>
      </c>
      <c r="G37" s="4" t="s">
        <v>116</v>
      </c>
      <c r="J37" s="1"/>
    </row>
    <row r="38" spans="1:10" ht="14" x14ac:dyDescent="0.3">
      <c r="A38" s="10"/>
      <c r="B38" s="14"/>
      <c r="C38" s="12"/>
      <c r="D38" s="42"/>
      <c r="E38" s="13"/>
      <c r="F38" s="13"/>
      <c r="G38" s="13"/>
      <c r="J38" s="1"/>
    </row>
    <row r="39" spans="1:10" ht="14" x14ac:dyDescent="0.3">
      <c r="A39" s="35"/>
      <c r="B39" s="15"/>
      <c r="C39" s="16"/>
      <c r="D39" s="42"/>
      <c r="E39" s="21"/>
      <c r="F39" s="19"/>
      <c r="G39" s="21"/>
      <c r="J39" s="1"/>
    </row>
    <row r="40" spans="1:10" ht="14" x14ac:dyDescent="0.3">
      <c r="A40" s="24"/>
      <c r="B40" s="22"/>
      <c r="C40" s="20"/>
      <c r="D40" s="43"/>
      <c r="E40" s="21"/>
      <c r="F40" s="21"/>
      <c r="G40" s="21"/>
      <c r="J40" s="1"/>
    </row>
    <row r="41" spans="1:10" ht="14" x14ac:dyDescent="0.3">
      <c r="A41" s="15"/>
      <c r="B41" s="25"/>
      <c r="C41" s="16"/>
      <c r="D41" s="43"/>
      <c r="E41" s="17"/>
      <c r="F41" s="17"/>
      <c r="G41" s="17"/>
      <c r="J41" s="1"/>
    </row>
    <row r="42" spans="1:10" ht="14" x14ac:dyDescent="0.3">
      <c r="A42" s="15"/>
      <c r="B42" s="18" t="s">
        <v>54</v>
      </c>
      <c r="C42" s="33">
        <f>SUM(C28:C37)</f>
        <v>0</v>
      </c>
      <c r="D42" s="42"/>
      <c r="E42" s="17"/>
      <c r="F42" s="17"/>
      <c r="G42" s="17"/>
      <c r="J42" s="1"/>
    </row>
    <row r="43" spans="1:10" ht="14" x14ac:dyDescent="0.3">
      <c r="A43" s="15"/>
      <c r="B43" s="18" t="s">
        <v>59</v>
      </c>
      <c r="C43" s="31" t="str">
        <f>IF(B124= "unacceptable",B124,C129)</f>
        <v>unacceptable</v>
      </c>
      <c r="D43" s="42"/>
      <c r="E43" s="17"/>
      <c r="F43" s="17"/>
      <c r="G43" s="17"/>
      <c r="J43" s="1"/>
    </row>
    <row r="44" spans="1:10" ht="14" x14ac:dyDescent="0.3">
      <c r="A44" s="24"/>
      <c r="B44" s="22"/>
      <c r="C44" s="20"/>
      <c r="E44" s="21"/>
      <c r="F44" s="21"/>
      <c r="G44" s="21"/>
      <c r="J44" s="1"/>
    </row>
    <row r="45" spans="1:10" ht="14" x14ac:dyDescent="0.3">
      <c r="A45" s="24"/>
      <c r="B45" s="22"/>
      <c r="C45" s="20"/>
      <c r="E45" s="21"/>
      <c r="F45" s="21"/>
      <c r="G45" s="21"/>
      <c r="J45" s="1"/>
    </row>
    <row r="48" spans="1:10" ht="30.5" customHeight="1" x14ac:dyDescent="0.3">
      <c r="A48" s="49" t="s">
        <v>56</v>
      </c>
      <c r="B48" s="50" t="s">
        <v>20</v>
      </c>
      <c r="C48" s="54" t="s">
        <v>86</v>
      </c>
      <c r="D48" s="53" t="s">
        <v>53</v>
      </c>
      <c r="E48" s="52"/>
      <c r="F48" s="51" t="s">
        <v>57</v>
      </c>
      <c r="G48" s="52"/>
      <c r="J48" s="1"/>
    </row>
    <row r="50" spans="1:10" ht="84" x14ac:dyDescent="0.3">
      <c r="A50" s="35">
        <v>1</v>
      </c>
      <c r="B50" s="15" t="s">
        <v>17</v>
      </c>
      <c r="C50" s="16">
        <v>0</v>
      </c>
      <c r="D50" s="42"/>
      <c r="E50" s="4" t="s">
        <v>21</v>
      </c>
      <c r="F50" s="19" t="s">
        <v>66</v>
      </c>
      <c r="G50" s="4" t="s">
        <v>48</v>
      </c>
      <c r="J50" s="1"/>
    </row>
    <row r="51" spans="1:10" ht="28" x14ac:dyDescent="0.3">
      <c r="A51" s="37">
        <v>2</v>
      </c>
      <c r="B51" s="39" t="s">
        <v>14</v>
      </c>
      <c r="C51" s="38">
        <v>0</v>
      </c>
      <c r="D51" s="42"/>
      <c r="E51" s="40" t="s">
        <v>21</v>
      </c>
      <c r="F51" s="40" t="s">
        <v>118</v>
      </c>
      <c r="G51" s="40" t="s">
        <v>119</v>
      </c>
      <c r="J51" s="1"/>
    </row>
    <row r="52" spans="1:10" ht="70" x14ac:dyDescent="0.3">
      <c r="A52" s="35">
        <v>3</v>
      </c>
      <c r="B52" s="25" t="s">
        <v>15</v>
      </c>
      <c r="C52" s="16">
        <v>0</v>
      </c>
      <c r="D52" s="42"/>
      <c r="E52" s="4" t="s">
        <v>120</v>
      </c>
      <c r="F52" s="4" t="s">
        <v>121</v>
      </c>
      <c r="G52" s="4" t="s">
        <v>122</v>
      </c>
      <c r="J52" s="1"/>
    </row>
    <row r="53" spans="1:10" ht="56" x14ac:dyDescent="0.3">
      <c r="A53" s="10">
        <v>4</v>
      </c>
      <c r="B53" s="14" t="s">
        <v>70</v>
      </c>
      <c r="C53" s="12">
        <v>0</v>
      </c>
      <c r="D53" s="42"/>
      <c r="E53" s="13" t="s">
        <v>93</v>
      </c>
      <c r="F53" s="13" t="s">
        <v>94</v>
      </c>
      <c r="G53" s="13" t="s">
        <v>92</v>
      </c>
      <c r="J53" s="1"/>
    </row>
    <row r="54" spans="1:10" ht="70" x14ac:dyDescent="0.3">
      <c r="A54" s="35">
        <v>5</v>
      </c>
      <c r="B54" s="25" t="s">
        <v>68</v>
      </c>
      <c r="C54" s="16">
        <v>0</v>
      </c>
      <c r="D54" s="42"/>
      <c r="E54" s="21" t="s">
        <v>21</v>
      </c>
      <c r="F54" s="21" t="s">
        <v>87</v>
      </c>
      <c r="G54" s="21" t="s">
        <v>67</v>
      </c>
      <c r="J54" s="1"/>
    </row>
    <row r="55" spans="1:10" ht="84" x14ac:dyDescent="0.3">
      <c r="A55" s="10">
        <v>6</v>
      </c>
      <c r="B55" s="14" t="s">
        <v>16</v>
      </c>
      <c r="C55" s="12">
        <v>0</v>
      </c>
      <c r="D55" s="42"/>
      <c r="E55" s="13" t="s">
        <v>73</v>
      </c>
      <c r="F55" s="13" t="s">
        <v>74</v>
      </c>
      <c r="G55" s="13" t="s">
        <v>81</v>
      </c>
      <c r="J55" s="1"/>
    </row>
    <row r="56" spans="1:10" ht="14" x14ac:dyDescent="0.3">
      <c r="D56" s="43"/>
      <c r="G56" s="17"/>
      <c r="J56" s="1"/>
    </row>
    <row r="57" spans="1:10" ht="14" x14ac:dyDescent="0.3">
      <c r="A57" s="15"/>
      <c r="B57" s="18" t="s">
        <v>54</v>
      </c>
      <c r="C57" s="30">
        <f>SUM(C50:C55)</f>
        <v>0</v>
      </c>
      <c r="D57" s="42"/>
      <c r="E57" s="17"/>
      <c r="F57" s="17"/>
      <c r="G57" s="17"/>
      <c r="J57" s="1"/>
    </row>
    <row r="58" spans="1:10" ht="14" x14ac:dyDescent="0.3">
      <c r="A58" s="15"/>
      <c r="B58" s="18" t="s">
        <v>61</v>
      </c>
      <c r="C58" s="31" t="str">
        <f>IF(B139= "unacceptable",B139,C144)</f>
        <v>unacceptable</v>
      </c>
      <c r="D58" s="42"/>
      <c r="E58" s="32" t="str">
        <f>IF(C58="Unacceptable", "Use caution when extrapolating for assessing risk","")</f>
        <v>Use caution when extrapolating for assessing risk</v>
      </c>
      <c r="G58" s="17"/>
      <c r="J58" s="1"/>
    </row>
    <row r="59" spans="1:10" ht="14" x14ac:dyDescent="0.3">
      <c r="A59" s="15"/>
      <c r="B59" s="15"/>
      <c r="C59" s="33"/>
      <c r="D59" s="42"/>
      <c r="E59" s="17"/>
      <c r="F59" s="17"/>
      <c r="G59" s="17"/>
      <c r="J59" s="1"/>
    </row>
    <row r="60" spans="1:10" ht="14" x14ac:dyDescent="0.3">
      <c r="A60" s="15"/>
      <c r="B60" s="15"/>
      <c r="C60" s="33"/>
      <c r="D60" s="42"/>
      <c r="E60" s="17"/>
      <c r="F60" s="17"/>
      <c r="G60" s="17"/>
      <c r="J60" s="1"/>
    </row>
    <row r="61" spans="1:10" ht="14" x14ac:dyDescent="0.3">
      <c r="A61" s="15"/>
      <c r="B61" s="18" t="s">
        <v>62</v>
      </c>
      <c r="C61" s="30">
        <f>C57+C42+C22</f>
        <v>0</v>
      </c>
      <c r="D61" s="42"/>
      <c r="E61" s="17"/>
      <c r="F61" s="17"/>
      <c r="G61" s="17"/>
      <c r="J61" s="1"/>
    </row>
    <row r="62" spans="1:10" ht="14" x14ac:dyDescent="0.3">
      <c r="B62" s="15" t="s">
        <v>63</v>
      </c>
      <c r="C62" s="30" t="str">
        <f>IF(B161="Poor",B161,B160)</f>
        <v>Poor</v>
      </c>
      <c r="D62" s="42"/>
      <c r="E62" s="32" t="str">
        <f>IF(C62="Unacceptable", "Because one or more key criteria not reported","")</f>
        <v/>
      </c>
      <c r="J62" s="1"/>
    </row>
    <row r="64" spans="1:10" ht="14" x14ac:dyDescent="0.3">
      <c r="E64" s="26"/>
      <c r="F64" s="1"/>
      <c r="J64" s="1"/>
    </row>
    <row r="65" spans="5:10" ht="14" x14ac:dyDescent="0.3">
      <c r="E65" s="27"/>
      <c r="F65" s="27"/>
      <c r="J65" s="1"/>
    </row>
    <row r="95" spans="1:10" hidden="1" x14ac:dyDescent="0.35"/>
    <row r="96" spans="1:10" ht="14" hidden="1" x14ac:dyDescent="0.3">
      <c r="A96" s="2">
        <v>0</v>
      </c>
      <c r="B96" s="2" t="s">
        <v>83</v>
      </c>
      <c r="J96" s="1"/>
    </row>
    <row r="97" spans="1:10" ht="14" hidden="1" x14ac:dyDescent="0.3">
      <c r="A97" s="2">
        <v>1</v>
      </c>
      <c r="B97" s="2" t="s">
        <v>84</v>
      </c>
      <c r="J97" s="1"/>
    </row>
    <row r="98" spans="1:10" ht="14" hidden="1" x14ac:dyDescent="0.3">
      <c r="A98" s="2">
        <v>2</v>
      </c>
      <c r="J98" s="1"/>
    </row>
    <row r="99" spans="1:10" hidden="1" x14ac:dyDescent="0.35"/>
    <row r="100" spans="1:10" ht="112" hidden="1" x14ac:dyDescent="0.3">
      <c r="A100" s="15" t="s">
        <v>55</v>
      </c>
      <c r="B100" s="15"/>
      <c r="C100" s="16"/>
      <c r="E100" s="28">
        <v>7</v>
      </c>
      <c r="F100" s="27">
        <f>E100*2</f>
        <v>14</v>
      </c>
      <c r="G100" s="4" t="s">
        <v>112</v>
      </c>
      <c r="J100" s="1"/>
    </row>
    <row r="101" spans="1:10" ht="98" hidden="1" x14ac:dyDescent="0.3">
      <c r="A101" s="15"/>
      <c r="B101" s="15">
        <f>IF(C14=0, 0,C14)</f>
        <v>0</v>
      </c>
      <c r="C101" s="16">
        <f t="shared" ref="C101:C102" si="0">IF(B101=0, 4,B101)</f>
        <v>4</v>
      </c>
      <c r="E101" s="29">
        <v>10</v>
      </c>
      <c r="F101" s="27">
        <f t="shared" ref="F101:F102" si="1">E101*2</f>
        <v>20</v>
      </c>
      <c r="G101" s="4" t="s">
        <v>125</v>
      </c>
      <c r="J101" s="1"/>
    </row>
    <row r="102" spans="1:10" ht="126" hidden="1" x14ac:dyDescent="0.3">
      <c r="A102" s="15"/>
      <c r="B102" s="15">
        <f>IF(C15=0, 0,C15)</f>
        <v>0</v>
      </c>
      <c r="C102" s="16">
        <f t="shared" si="0"/>
        <v>4</v>
      </c>
      <c r="E102" s="29">
        <v>6</v>
      </c>
      <c r="F102" s="27">
        <f t="shared" si="1"/>
        <v>12</v>
      </c>
      <c r="G102" s="4" t="s">
        <v>114</v>
      </c>
      <c r="J102" s="1"/>
    </row>
    <row r="103" spans="1:10" ht="14" hidden="1" x14ac:dyDescent="0.3">
      <c r="A103" s="15"/>
      <c r="B103" s="15">
        <f>IF(C16=0, 0,C16)</f>
        <v>0</v>
      </c>
      <c r="C103" s="16">
        <f>IF(B103=0, 4,B103)</f>
        <v>4</v>
      </c>
      <c r="E103" s="17"/>
      <c r="J103" s="1"/>
    </row>
    <row r="104" spans="1:10" ht="196" hidden="1" x14ac:dyDescent="0.3">
      <c r="A104" s="15"/>
      <c r="B104" s="15">
        <f>IF(C17=0, 0,C17)</f>
        <v>0</v>
      </c>
      <c r="C104" s="16">
        <f>IF(B104=0, 4,B104)</f>
        <v>4</v>
      </c>
      <c r="E104" s="17"/>
      <c r="F104" s="27">
        <f>SUM(F100:F102)</f>
        <v>46</v>
      </c>
      <c r="G104" s="4" t="s">
        <v>126</v>
      </c>
      <c r="J104" s="1"/>
    </row>
    <row r="105" spans="1:10" ht="14" hidden="1" x14ac:dyDescent="0.3">
      <c r="A105" s="15"/>
      <c r="B105" s="15" t="str">
        <f>IF(C105=1,C110,C105)</f>
        <v>unacceptable</v>
      </c>
      <c r="C105" s="16" t="str">
        <f>IF(SUM(B101:B104)&lt;&gt;SUM(C101:C104),"unacceptable",1)</f>
        <v>unacceptable</v>
      </c>
      <c r="E105" s="17"/>
      <c r="J105" s="1"/>
    </row>
    <row r="106" spans="1:10" ht="14" hidden="1" x14ac:dyDescent="0.3">
      <c r="A106" s="15"/>
      <c r="B106" s="15"/>
      <c r="C106" s="16"/>
      <c r="E106" s="17"/>
      <c r="J106" s="1"/>
    </row>
    <row r="107" spans="1:10" ht="14" hidden="1" x14ac:dyDescent="0.3">
      <c r="A107" s="15"/>
      <c r="B107" s="15"/>
      <c r="C107" s="16">
        <f>IF(B109="medium",0,1)</f>
        <v>1</v>
      </c>
      <c r="E107" s="17"/>
      <c r="J107" s="1"/>
    </row>
    <row r="108" spans="1:10" ht="14" hidden="1" x14ac:dyDescent="0.3">
      <c r="A108" s="15"/>
      <c r="B108" s="15" t="str">
        <f>IF(C22&gt;10, "High",B112)</f>
        <v>Low</v>
      </c>
      <c r="C108" s="16">
        <f>IF(B108= "High",0,1)</f>
        <v>1</v>
      </c>
      <c r="E108" s="17"/>
      <c r="J108" s="1"/>
    </row>
    <row r="109" spans="1:10" ht="14" hidden="1" x14ac:dyDescent="0.3">
      <c r="A109" s="15"/>
      <c r="B109" s="15" t="str">
        <f>IF(C22&gt;6, "Medium","Low")</f>
        <v>Low</v>
      </c>
      <c r="C109" s="16" t="str">
        <f>IF(C108=1,B109,1)</f>
        <v>Low</v>
      </c>
      <c r="E109" s="17"/>
      <c r="J109" s="1"/>
    </row>
    <row r="110" spans="1:10" ht="14" hidden="1" x14ac:dyDescent="0.3">
      <c r="A110" s="15"/>
      <c r="B110" s="15"/>
      <c r="C110" s="16" t="str">
        <f>IF(C108+C107=1,B109,B108)</f>
        <v>Low</v>
      </c>
      <c r="E110" s="17"/>
      <c r="J110" s="1"/>
    </row>
    <row r="111" spans="1:10" ht="14" hidden="1" x14ac:dyDescent="0.3">
      <c r="A111" s="15"/>
      <c r="B111" s="15"/>
      <c r="C111" s="16"/>
      <c r="E111" s="17"/>
      <c r="J111" s="1"/>
    </row>
    <row r="112" spans="1:10" ht="14" hidden="1" x14ac:dyDescent="0.3">
      <c r="A112" s="15"/>
      <c r="B112" s="15" t="s">
        <v>71</v>
      </c>
      <c r="C112" s="16"/>
      <c r="E112" s="16">
        <f>IF(C105="unacceptable",0,1)</f>
        <v>0</v>
      </c>
      <c r="J112" s="1"/>
    </row>
    <row r="113" spans="1:10" hidden="1" x14ac:dyDescent="0.35"/>
    <row r="114" spans="1:10" hidden="1" x14ac:dyDescent="0.35"/>
    <row r="115" spans="1:10" ht="14" hidden="1" x14ac:dyDescent="0.3">
      <c r="A115" s="1" t="s">
        <v>59</v>
      </c>
      <c r="J115" s="1"/>
    </row>
    <row r="116" spans="1:10" hidden="1" x14ac:dyDescent="0.35"/>
    <row r="117" spans="1:10" ht="14" hidden="1" x14ac:dyDescent="0.3">
      <c r="A117" s="15"/>
      <c r="B117" s="15">
        <f>IF(C30=0, 0,C30)</f>
        <v>0</v>
      </c>
      <c r="C117" s="16">
        <f t="shared" ref="C117:C121" si="2">IF(B117=0, 4,B117)</f>
        <v>4</v>
      </c>
      <c r="E117" s="17"/>
      <c r="J117" s="1"/>
    </row>
    <row r="118" spans="1:10" ht="14" hidden="1" x14ac:dyDescent="0.3">
      <c r="A118" s="15"/>
      <c r="B118" s="15">
        <f>IF(C31=0, 0,C31)</f>
        <v>0</v>
      </c>
      <c r="C118" s="16">
        <f t="shared" si="2"/>
        <v>4</v>
      </c>
      <c r="E118" s="17"/>
      <c r="J118" s="1"/>
    </row>
    <row r="119" spans="1:10" ht="14" hidden="1" x14ac:dyDescent="0.3">
      <c r="A119" s="15"/>
      <c r="B119" s="15">
        <f>IF(C33=0, 0,C33)</f>
        <v>0</v>
      </c>
      <c r="C119" s="16">
        <f t="shared" si="2"/>
        <v>4</v>
      </c>
      <c r="E119" s="17"/>
      <c r="J119" s="1"/>
    </row>
    <row r="120" spans="1:10" ht="14" hidden="1" x14ac:dyDescent="0.3">
      <c r="A120" s="15"/>
      <c r="B120" s="15">
        <f>IF(C35=0, 0,C35)</f>
        <v>0</v>
      </c>
      <c r="C120" s="16">
        <f t="shared" si="2"/>
        <v>4</v>
      </c>
      <c r="E120" s="17"/>
      <c r="J120" s="1"/>
    </row>
    <row r="121" spans="1:10" ht="14" hidden="1" x14ac:dyDescent="0.3">
      <c r="A121" s="15"/>
      <c r="B121" s="15">
        <f>IF(C36=0, 0,C36)</f>
        <v>0</v>
      </c>
      <c r="C121" s="16">
        <f t="shared" si="2"/>
        <v>4</v>
      </c>
      <c r="E121" s="17"/>
      <c r="J121" s="1"/>
    </row>
    <row r="122" spans="1:10" ht="14" hidden="1" x14ac:dyDescent="0.3">
      <c r="A122" s="15"/>
      <c r="B122" s="15">
        <f>IF(C37=0, 0,C37)</f>
        <v>0</v>
      </c>
      <c r="C122" s="16">
        <f>IF(B122=0, 4,B122)</f>
        <v>4</v>
      </c>
      <c r="E122" s="17"/>
      <c r="J122" s="1"/>
    </row>
    <row r="123" spans="1:10" ht="14" hidden="1" x14ac:dyDescent="0.3">
      <c r="A123" s="15"/>
      <c r="B123" s="15"/>
      <c r="C123" s="16"/>
      <c r="E123" s="17"/>
      <c r="J123" s="1"/>
    </row>
    <row r="124" spans="1:10" ht="14" hidden="1" x14ac:dyDescent="0.3">
      <c r="A124" s="15"/>
      <c r="B124" s="15" t="str">
        <f>IF(C124=1,C129,C124)</f>
        <v>unacceptable</v>
      </c>
      <c r="C124" s="16" t="str">
        <f>IF(SUM(B117:B122)&lt;&gt;SUM(C117:C122),"unacceptable",1)</f>
        <v>unacceptable</v>
      </c>
      <c r="E124" s="17"/>
      <c r="J124" s="1"/>
    </row>
    <row r="125" spans="1:10" ht="14" hidden="1" x14ac:dyDescent="0.3">
      <c r="A125" s="15"/>
      <c r="B125" s="15"/>
      <c r="C125" s="16"/>
      <c r="E125" s="17"/>
      <c r="J125" s="1"/>
    </row>
    <row r="126" spans="1:10" ht="14" hidden="1" x14ac:dyDescent="0.3">
      <c r="A126" s="15"/>
      <c r="B126" s="15"/>
      <c r="C126" s="16">
        <f>IF(B128="medium",0,1)</f>
        <v>1</v>
      </c>
      <c r="E126" s="17"/>
      <c r="J126" s="1"/>
    </row>
    <row r="127" spans="1:10" ht="14" hidden="1" x14ac:dyDescent="0.3">
      <c r="A127" s="15"/>
      <c r="B127" s="15" t="str">
        <f>IF(C42&gt;15, "High",B131)</f>
        <v>Low</v>
      </c>
      <c r="C127" s="16">
        <f>IF(B127= "High",0,1)</f>
        <v>1</v>
      </c>
      <c r="E127" s="17"/>
      <c r="J127" s="1"/>
    </row>
    <row r="128" spans="1:10" ht="14" hidden="1" x14ac:dyDescent="0.3">
      <c r="A128" s="15"/>
      <c r="B128" s="15" t="str">
        <f>IF(C42&gt;9, "Medium","Low")</f>
        <v>Low</v>
      </c>
      <c r="C128" s="16" t="str">
        <f>IF(C127=1,B128,1)</f>
        <v>Low</v>
      </c>
      <c r="E128" s="17"/>
      <c r="J128" s="1"/>
    </row>
    <row r="129" spans="1:10" ht="14" hidden="1" x14ac:dyDescent="0.3">
      <c r="A129" s="15"/>
      <c r="B129" s="15"/>
      <c r="C129" s="16" t="str">
        <f>IF(C127+C126=1,B128,B127)</f>
        <v>Low</v>
      </c>
      <c r="E129" s="17"/>
      <c r="J129" s="1"/>
    </row>
    <row r="130" spans="1:10" ht="14" hidden="1" x14ac:dyDescent="0.3">
      <c r="A130" s="15"/>
      <c r="B130" s="15"/>
      <c r="C130" s="16"/>
      <c r="E130" s="17"/>
      <c r="J130" s="1"/>
    </row>
    <row r="131" spans="1:10" ht="14" hidden="1" x14ac:dyDescent="0.3">
      <c r="A131" s="15"/>
      <c r="B131" s="15" t="s">
        <v>71</v>
      </c>
      <c r="C131" s="16"/>
      <c r="E131" s="17"/>
      <c r="J131" s="1"/>
    </row>
    <row r="132" spans="1:10" ht="14" hidden="1" x14ac:dyDescent="0.3">
      <c r="E132" s="16">
        <f>IF(C124="unacceptable",0,1)</f>
        <v>0</v>
      </c>
      <c r="J132" s="1"/>
    </row>
    <row r="133" spans="1:10" hidden="1" x14ac:dyDescent="0.35"/>
    <row r="134" spans="1:10" ht="14" hidden="1" x14ac:dyDescent="0.3">
      <c r="A134" s="15" t="s">
        <v>60</v>
      </c>
      <c r="B134" s="15"/>
      <c r="C134" s="16"/>
      <c r="E134" s="17"/>
      <c r="J134" s="1"/>
    </row>
    <row r="135" spans="1:10" ht="14" hidden="1" x14ac:dyDescent="0.3">
      <c r="A135" s="15"/>
      <c r="B135" s="15">
        <f>IF(C52=0, 0,C52)</f>
        <v>0</v>
      </c>
      <c r="C135" s="16">
        <f t="shared" ref="C135:C137" si="3">IF(B135=0, 4,B135)</f>
        <v>4</v>
      </c>
      <c r="E135" s="17"/>
      <c r="J135" s="1"/>
    </row>
    <row r="136" spans="1:10" ht="14" hidden="1" x14ac:dyDescent="0.3">
      <c r="A136" s="15"/>
      <c r="B136" s="15">
        <f>IF(C54=0, 0,C54)</f>
        <v>0</v>
      </c>
      <c r="C136" s="16">
        <f t="shared" si="3"/>
        <v>4</v>
      </c>
      <c r="E136" s="17"/>
      <c r="J136" s="1"/>
    </row>
    <row r="137" spans="1:10" ht="14" hidden="1" x14ac:dyDescent="0.3">
      <c r="A137" s="15"/>
      <c r="B137" s="15">
        <f>IF(C51=0, 0,C51)</f>
        <v>0</v>
      </c>
      <c r="C137" s="16">
        <f t="shared" si="3"/>
        <v>4</v>
      </c>
      <c r="E137" s="17"/>
      <c r="J137" s="1"/>
    </row>
    <row r="138" spans="1:10" ht="14" hidden="1" x14ac:dyDescent="0.3">
      <c r="A138" s="15"/>
      <c r="B138" s="15"/>
      <c r="C138" s="16"/>
      <c r="E138" s="17"/>
      <c r="J138" s="1"/>
    </row>
    <row r="139" spans="1:10" ht="14" hidden="1" x14ac:dyDescent="0.3">
      <c r="A139" s="15"/>
      <c r="B139" s="15" t="str">
        <f>IF(C139=1,C144,C139)</f>
        <v>unacceptable</v>
      </c>
      <c r="C139" s="16" t="str">
        <f>IF(SUM(B135:B137)&lt;&gt;SUM(C135:C137),"unacceptable",1)</f>
        <v>unacceptable</v>
      </c>
      <c r="E139" s="17"/>
      <c r="J139" s="1"/>
    </row>
    <row r="140" spans="1:10" ht="14" hidden="1" x14ac:dyDescent="0.3">
      <c r="A140" s="15"/>
      <c r="B140" s="15"/>
      <c r="C140" s="16"/>
      <c r="E140" s="17"/>
      <c r="J140" s="1"/>
    </row>
    <row r="141" spans="1:10" ht="14" hidden="1" x14ac:dyDescent="0.3">
      <c r="A141" s="15"/>
      <c r="B141" s="15"/>
      <c r="C141" s="16">
        <f>IF(B143="medium",0,1)</f>
        <v>1</v>
      </c>
      <c r="E141" s="17"/>
      <c r="J141" s="1"/>
    </row>
    <row r="142" spans="1:10" ht="14" hidden="1" x14ac:dyDescent="0.3">
      <c r="A142" s="15"/>
      <c r="B142" s="15" t="str">
        <f>IF(C57&gt;9, "High",B146)</f>
        <v>Low</v>
      </c>
      <c r="C142" s="16">
        <f>IF(B142= "High",0,1)</f>
        <v>1</v>
      </c>
      <c r="E142" s="17"/>
      <c r="J142" s="1"/>
    </row>
    <row r="143" spans="1:10" ht="14" hidden="1" x14ac:dyDescent="0.3">
      <c r="A143" s="15"/>
      <c r="B143" s="15" t="str">
        <f>IF(C57&gt;5, "Medium","Low")</f>
        <v>Low</v>
      </c>
      <c r="C143" s="16" t="str">
        <f>IF(C142=1,B143,1)</f>
        <v>Low</v>
      </c>
      <c r="E143" s="17"/>
      <c r="J143" s="1"/>
    </row>
    <row r="144" spans="1:10" ht="14" hidden="1" x14ac:dyDescent="0.3">
      <c r="A144" s="15"/>
      <c r="B144" s="15"/>
      <c r="C144" s="16" t="str">
        <f>IF(C142+C141=1,B143,B142)</f>
        <v>Low</v>
      </c>
      <c r="E144" s="17"/>
      <c r="J144" s="1"/>
    </row>
    <row r="145" spans="1:10" ht="14" hidden="1" x14ac:dyDescent="0.3">
      <c r="A145" s="15"/>
      <c r="B145" s="15"/>
      <c r="C145" s="16"/>
      <c r="E145" s="17"/>
      <c r="J145" s="1"/>
    </row>
    <row r="146" spans="1:10" ht="14" hidden="1" x14ac:dyDescent="0.3">
      <c r="A146" s="15"/>
      <c r="B146" s="15" t="s">
        <v>71</v>
      </c>
      <c r="C146" s="16"/>
      <c r="E146" s="16">
        <f>IF(C139="unacceptable",0,1)</f>
        <v>0</v>
      </c>
      <c r="J146" s="1"/>
    </row>
    <row r="147" spans="1:10" ht="14" hidden="1" x14ac:dyDescent="0.3">
      <c r="E147" s="16" t="str">
        <f>IF(E146+E132+E112&lt;3,"overall score not to include failing any particular criteria, which should be assessed independently",0)</f>
        <v>overall score not to include failing any particular criteria, which should be assessed independently</v>
      </c>
      <c r="J147" s="1"/>
    </row>
    <row r="148" spans="1:10" hidden="1" x14ac:dyDescent="0.35"/>
    <row r="149" spans="1:10" hidden="1" x14ac:dyDescent="0.35"/>
    <row r="150" spans="1:10" hidden="1" x14ac:dyDescent="0.35"/>
    <row r="151" spans="1:10" hidden="1" x14ac:dyDescent="0.35"/>
    <row r="152" spans="1:10" ht="14" hidden="1" x14ac:dyDescent="0.3">
      <c r="A152" s="15" t="s">
        <v>64</v>
      </c>
      <c r="B152" s="15"/>
      <c r="C152" s="16"/>
      <c r="E152" s="17"/>
      <c r="J152" s="1"/>
    </row>
    <row r="153" spans="1:10" ht="14" hidden="1" x14ac:dyDescent="0.3">
      <c r="A153" s="15"/>
      <c r="B153" s="15"/>
      <c r="C153" s="16"/>
      <c r="E153" s="17"/>
      <c r="J153" s="1"/>
    </row>
    <row r="154" spans="1:10" ht="14" hidden="1" x14ac:dyDescent="0.3">
      <c r="A154" s="15"/>
      <c r="B154" s="15"/>
      <c r="C154" s="16"/>
      <c r="E154" s="17"/>
      <c r="J154" s="1"/>
    </row>
    <row r="155" spans="1:10" ht="14" hidden="1" x14ac:dyDescent="0.3">
      <c r="A155" s="15"/>
      <c r="B155" s="15"/>
      <c r="C155" s="16"/>
      <c r="E155" s="17"/>
      <c r="J155" s="1"/>
    </row>
    <row r="156" spans="1:10" ht="14" hidden="1" x14ac:dyDescent="0.3">
      <c r="A156" s="15"/>
      <c r="B156" s="15"/>
      <c r="C156" s="16"/>
      <c r="E156" s="17"/>
      <c r="J156" s="1"/>
    </row>
    <row r="157" spans="1:10" ht="14" hidden="1" x14ac:dyDescent="0.3">
      <c r="A157" s="15"/>
      <c r="B157" s="15"/>
      <c r="C157" s="16"/>
      <c r="E157" s="17"/>
      <c r="J157" s="1"/>
    </row>
    <row r="158" spans="1:10" ht="14" hidden="1" x14ac:dyDescent="0.3">
      <c r="A158" s="15"/>
      <c r="B158" s="15"/>
      <c r="C158" s="16"/>
      <c r="E158" s="17"/>
      <c r="J158" s="1"/>
    </row>
    <row r="159" spans="1:10" ht="14" hidden="1" x14ac:dyDescent="0.3">
      <c r="A159" s="15"/>
      <c r="B159" s="15"/>
      <c r="C159" s="16">
        <f>IF(B161="medium",0,1)</f>
        <v>1</v>
      </c>
      <c r="E159" s="17"/>
      <c r="J159" s="1"/>
    </row>
    <row r="160" spans="1:10" ht="14" hidden="1" x14ac:dyDescent="0.3">
      <c r="A160" s="15"/>
      <c r="B160" s="15" t="str">
        <f>IF(C61&gt;42, "High",B161)</f>
        <v>Poor</v>
      </c>
      <c r="C160" s="16">
        <f>IF(B160= "High",0,1)</f>
        <v>1</v>
      </c>
      <c r="E160" s="17"/>
      <c r="J160" s="1"/>
    </row>
    <row r="161" spans="1:10" ht="14" hidden="1" x14ac:dyDescent="0.3">
      <c r="A161" s="15"/>
      <c r="B161" s="15" t="str">
        <f>IF(C61&gt;26, "Medium",B164)</f>
        <v>Poor</v>
      </c>
      <c r="C161" s="16" t="str">
        <f>IF(C160=1,B161,1)</f>
        <v>Poor</v>
      </c>
      <c r="E161" s="17"/>
      <c r="J161" s="1"/>
    </row>
    <row r="162" spans="1:10" ht="14" hidden="1" x14ac:dyDescent="0.3">
      <c r="A162" s="15"/>
      <c r="B162" s="15"/>
      <c r="C162" s="16" t="str">
        <f>IF(C160+C159=1,B161,B160)</f>
        <v>Poor</v>
      </c>
      <c r="E162" s="17"/>
      <c r="J162" s="1"/>
    </row>
    <row r="163" spans="1:10" ht="14" hidden="1" x14ac:dyDescent="0.3">
      <c r="A163" s="15"/>
      <c r="B163" s="15"/>
      <c r="C163" s="16"/>
      <c r="E163" s="17"/>
      <c r="J163" s="1"/>
    </row>
    <row r="164" spans="1:10" ht="14" hidden="1" x14ac:dyDescent="0.3">
      <c r="A164" s="15"/>
      <c r="B164" s="15" t="s">
        <v>58</v>
      </c>
      <c r="C164" s="16"/>
      <c r="E164" s="16"/>
      <c r="J164" s="1"/>
    </row>
    <row r="165" spans="1:10" ht="14" hidden="1" x14ac:dyDescent="0.3">
      <c r="E165" s="16"/>
      <c r="J165" s="1"/>
    </row>
    <row r="166" spans="1:10" hidden="1" x14ac:dyDescent="0.35"/>
    <row r="167" spans="1:10" hidden="1" x14ac:dyDescent="0.35"/>
  </sheetData>
  <dataValidations count="2">
    <dataValidation type="list" allowBlank="1" showInputMessage="1" showErrorMessage="1" sqref="C27" xr:uid="{F38AEDCA-09FC-4B1C-B89B-73C0223BE4F0}">
      <formula1>$B$96:$B$97</formula1>
    </dataValidation>
    <dataValidation type="list" allowBlank="1" showInputMessage="1" showErrorMessage="1" sqref="C50:C55 C14:C20 C28:C39" xr:uid="{40BDC83C-AE55-4EBD-B1BE-0DFBB543F275}">
      <formula1>$A$96:$A$98</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 vivo</vt:lpstr>
      <vt:lpstr>in vitro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Gouin</dc:creator>
  <cp:lastModifiedBy>Todd Gouin</cp:lastModifiedBy>
  <dcterms:created xsi:type="dcterms:W3CDTF">2020-11-05T09:33:24Z</dcterms:created>
  <dcterms:modified xsi:type="dcterms:W3CDTF">2021-04-07T09:02:18Z</dcterms:modified>
</cp:coreProperties>
</file>