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7d4790709b1d71/Website Data/Downloads/"/>
    </mc:Choice>
  </mc:AlternateContent>
  <xr:revisionPtr revIDLastSave="2" documentId="8_{81390661-F5E2-47D5-B264-08A7EF05E1AC}" xr6:coauthVersionLast="45" xr6:coauthVersionMax="45" xr10:uidLastSave="{BCA85115-17F1-4F61-A78A-4FD8A158333F}"/>
  <bookViews>
    <workbookView xWindow="-109" yWindow="-109" windowWidth="26301" windowHeight="14305" xr2:uid="{4867AC46-992C-4CDB-9094-0D454849B9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6" i="1"/>
  <c r="G40" i="1"/>
  <c r="G39" i="1"/>
  <c r="G37" i="1"/>
  <c r="J37" i="1" s="1"/>
  <c r="G38" i="1"/>
  <c r="J38" i="1" s="1"/>
  <c r="D34" i="1"/>
  <c r="G36" i="1" s="1"/>
  <c r="G26" i="1"/>
  <c r="G45" i="1" s="1"/>
  <c r="J45" i="1" s="1"/>
  <c r="D26" i="1"/>
  <c r="G41" i="1" s="1"/>
  <c r="G42" i="1" l="1"/>
  <c r="J42" i="1" s="1"/>
  <c r="J41" i="1"/>
  <c r="G43" i="1"/>
  <c r="J43" i="1" s="1"/>
  <c r="G44" i="1"/>
  <c r="J44" i="1" s="1"/>
  <c r="J39" i="1"/>
  <c r="J36" i="1"/>
  <c r="J40" i="1"/>
  <c r="J46" i="1"/>
  <c r="L30" i="1"/>
  <c r="N30" i="1" s="1"/>
  <c r="L31" i="1"/>
  <c r="L32" i="1"/>
  <c r="L33" i="1"/>
  <c r="N33" i="1" s="1"/>
  <c r="L34" i="1"/>
  <c r="N34" i="1" s="1"/>
  <c r="L35" i="1"/>
  <c r="L36" i="1"/>
  <c r="N36" i="1" s="1"/>
  <c r="L29" i="1"/>
  <c r="N29" i="1" s="1"/>
  <c r="M30" i="1"/>
  <c r="M31" i="1"/>
  <c r="M32" i="1"/>
  <c r="M33" i="1"/>
  <c r="M34" i="1"/>
  <c r="M35" i="1"/>
  <c r="M36" i="1"/>
  <c r="M29" i="1"/>
  <c r="J48" i="1" l="1"/>
  <c r="N35" i="1"/>
  <c r="N32" i="1"/>
  <c r="N31" i="1"/>
</calcChain>
</file>

<file path=xl/sharedStrings.xml><?xml version="1.0" encoding="utf-8"?>
<sst xmlns="http://schemas.openxmlformats.org/spreadsheetml/2006/main" count="43" uniqueCount="43">
  <si>
    <t>www.amsab.co.uk</t>
  </si>
  <si>
    <t>Currency</t>
  </si>
  <si>
    <t>Insurance</t>
  </si>
  <si>
    <t>Version v1.0</t>
  </si>
  <si>
    <t>MACHINE RATE CALCULATOR</t>
  </si>
  <si>
    <t>Work centre:</t>
  </si>
  <si>
    <t>Diecasting - HPDC 1200T</t>
  </si>
  <si>
    <t>Location:</t>
  </si>
  <si>
    <t>Eastern Europe</t>
  </si>
  <si>
    <t>Workcentre Length (m):</t>
  </si>
  <si>
    <t>Workcentre Width (m):</t>
  </si>
  <si>
    <t>Gangway (m):</t>
  </si>
  <si>
    <t>Storage Allowance (m):</t>
  </si>
  <si>
    <t>Total Area (m2):</t>
  </si>
  <si>
    <t>Working Days:</t>
  </si>
  <si>
    <t>Hours / Day:</t>
  </si>
  <si>
    <t>Utilisation %:</t>
  </si>
  <si>
    <t>Hours per annum:</t>
  </si>
  <si>
    <t>COST DETAILS</t>
  </si>
  <si>
    <t>DETAILS</t>
  </si>
  <si>
    <t>Investment</t>
  </si>
  <si>
    <t>Peripherals</t>
  </si>
  <si>
    <t>Installation</t>
  </si>
  <si>
    <t>Residual Value</t>
  </si>
  <si>
    <t>Replacement Value</t>
  </si>
  <si>
    <t>Depreciation Years</t>
  </si>
  <si>
    <t>Annual</t>
  </si>
  <si>
    <t>Rate / Hour</t>
  </si>
  <si>
    <t>Finace</t>
  </si>
  <si>
    <t>Maintenance</t>
  </si>
  <si>
    <t xml:space="preserve">Tooling </t>
  </si>
  <si>
    <t>Floorspace</t>
  </si>
  <si>
    <t>Electricity KWh</t>
  </si>
  <si>
    <t>Gas m3</t>
  </si>
  <si>
    <t>Gas Cost m3</t>
  </si>
  <si>
    <t>Electricity Cost KWh</t>
  </si>
  <si>
    <t>Consumable 1</t>
  </si>
  <si>
    <t>Consumable 1 Cost</t>
  </si>
  <si>
    <t>Consumable 2 Cost</t>
  </si>
  <si>
    <t>Consumable 2</t>
  </si>
  <si>
    <t>Supplies</t>
  </si>
  <si>
    <t>WORKCENTRE PICTURE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</si>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</sst>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Muli SemiBold"/>
    </font>
    <font>
      <sz val="9"/>
      <color theme="1"/>
      <name val="Muli SemiBold"/>
    </font>
    <font>
      <sz val="16"/>
      <color theme="1"/>
      <name val="Muli SemiBold"/>
    </font>
    <font>
      <b/>
      <sz val="12"/>
      <color rgb="FF002060"/>
      <name val="Muli SemiBold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Muli SemiBold"/>
    </font>
    <font>
      <b/>
      <sz val="12"/>
      <color rgb="FF002060"/>
      <name val="Muli ExtraBold"/>
    </font>
    <font>
      <b/>
      <sz val="11"/>
      <color theme="0"/>
      <name val="Muli ExtraBold"/>
    </font>
    <font>
      <sz val="24"/>
      <color theme="1"/>
      <name val="Muli ExtraBold"/>
    </font>
    <font>
      <b/>
      <sz val="18"/>
      <color rgb="FF002060"/>
      <name val="Muli ExtraBold"/>
    </font>
    <font>
      <b/>
      <sz val="14"/>
      <color theme="0"/>
      <name val="Muli ExtraBold"/>
    </font>
    <font>
      <sz val="16"/>
      <color theme="0"/>
      <name val="Muli ExtraBold"/>
    </font>
    <font>
      <sz val="12"/>
      <color theme="1"/>
      <name val="Muli SemiBold"/>
    </font>
    <font>
      <sz val="12"/>
      <color theme="1"/>
      <name val="Muli ExtraBold"/>
    </font>
    <font>
      <sz val="12"/>
      <name val="Muli SemiBold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2" borderId="6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9" fontId="1" fillId="0" borderId="0" xfId="1" applyFont="1" applyAlignment="1" applyProtection="1"/>
    <xf numFmtId="0" fontId="4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164" fontId="15" fillId="0" borderId="12" xfId="3" applyNumberFormat="1" applyFont="1" applyFill="1" applyBorder="1" applyAlignment="1" applyProtection="1">
      <alignment horizontal="center" vertical="center" wrapText="1"/>
    </xf>
    <xf numFmtId="164" fontId="15" fillId="0" borderId="7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Border="1" applyProtection="1"/>
    <xf numFmtId="0" fontId="15" fillId="0" borderId="0" xfId="0" applyFont="1" applyProtection="1"/>
    <xf numFmtId="0" fontId="15" fillId="0" borderId="0" xfId="0" applyFont="1" applyAlignment="1" applyProtection="1">
      <alignment vertical="center"/>
    </xf>
    <xf numFmtId="164" fontId="16" fillId="0" borderId="11" xfId="3" applyNumberFormat="1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/>
    </xf>
    <xf numFmtId="165" fontId="15" fillId="0" borderId="9" xfId="3" applyNumberFormat="1" applyFont="1" applyFill="1" applyBorder="1" applyAlignment="1" applyProtection="1">
      <alignment vertical="center" wrapText="1" shrinkToFit="1"/>
    </xf>
    <xf numFmtId="0" fontId="15" fillId="0" borderId="9" xfId="3" applyFont="1" applyFill="1" applyBorder="1" applyAlignment="1" applyProtection="1">
      <alignment horizontal="center" vertical="center" wrapText="1" shrinkToFit="1"/>
    </xf>
    <xf numFmtId="0" fontId="15" fillId="0" borderId="9" xfId="3" applyFont="1" applyFill="1" applyBorder="1" applyAlignment="1" applyProtection="1">
      <alignment vertical="center" wrapText="1"/>
    </xf>
    <xf numFmtId="0" fontId="15" fillId="0" borderId="13" xfId="3" applyFont="1" applyFill="1" applyBorder="1" applyAlignment="1" applyProtection="1">
      <alignment vertical="center" wrapText="1"/>
    </xf>
    <xf numFmtId="0" fontId="15" fillId="0" borderId="10" xfId="3" applyFont="1" applyFill="1" applyBorder="1" applyAlignment="1" applyProtection="1">
      <alignment vertical="center"/>
    </xf>
    <xf numFmtId="165" fontId="15" fillId="0" borderId="0" xfId="3" applyNumberFormat="1" applyFont="1" applyFill="1" applyBorder="1" applyAlignment="1" applyProtection="1">
      <alignment vertical="center" wrapText="1" shrinkToFit="1"/>
    </xf>
    <xf numFmtId="0" fontId="17" fillId="0" borderId="0" xfId="0" applyFont="1" applyBorder="1" applyAlignment="1" applyProtection="1">
      <alignment horizontal="left" vertical="center"/>
    </xf>
    <xf numFmtId="0" fontId="15" fillId="0" borderId="0" xfId="3" applyFont="1" applyFill="1" applyBorder="1" applyAlignment="1" applyProtection="1">
      <alignment vertical="center" wrapText="1"/>
    </xf>
    <xf numFmtId="0" fontId="15" fillId="0" borderId="10" xfId="3" applyFont="1" applyFill="1" applyBorder="1" applyAlignment="1" applyProtection="1">
      <alignment vertical="center" wrapText="1"/>
    </xf>
    <xf numFmtId="0" fontId="15" fillId="0" borderId="0" xfId="3" applyFont="1" applyFill="1" applyBorder="1" applyAlignment="1" applyProtection="1">
      <alignment horizontal="left" vertical="center" wrapText="1"/>
    </xf>
    <xf numFmtId="0" fontId="15" fillId="0" borderId="10" xfId="3" applyFont="1" applyFill="1" applyBorder="1" applyAlignment="1" applyProtection="1">
      <alignment horizontal="left" vertical="center"/>
    </xf>
    <xf numFmtId="0" fontId="15" fillId="0" borderId="0" xfId="3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1" fontId="15" fillId="0" borderId="1" xfId="3" applyNumberFormat="1" applyFont="1" applyFill="1" applyBorder="1" applyAlignment="1" applyProtection="1">
      <alignment vertical="center" wrapText="1" shrinkToFit="1"/>
    </xf>
    <xf numFmtId="3" fontId="15" fillId="0" borderId="1" xfId="3" applyNumberFormat="1" applyFont="1" applyFill="1" applyBorder="1" applyAlignment="1" applyProtection="1">
      <alignment vertical="center" wrapText="1" shrinkToFit="1"/>
    </xf>
    <xf numFmtId="0" fontId="15" fillId="0" borderId="4" xfId="3" applyFont="1" applyFill="1" applyBorder="1" applyAlignment="1" applyProtection="1">
      <alignment vertical="center" wrapText="1"/>
    </xf>
    <xf numFmtId="0" fontId="15" fillId="0" borderId="2" xfId="3" applyFont="1" applyFill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/>
    </xf>
    <xf numFmtId="0" fontId="15" fillId="0" borderId="8" xfId="3" applyFont="1" applyFill="1" applyBorder="1" applyAlignment="1" applyProtection="1">
      <alignment horizontal="left" vertical="center" wrapText="1"/>
    </xf>
    <xf numFmtId="165" fontId="15" fillId="0" borderId="9" xfId="3" applyNumberFormat="1" applyFont="1" applyFill="1" applyBorder="1" applyAlignment="1" applyProtection="1">
      <alignment horizontal="center" vertical="center" wrapText="1"/>
    </xf>
    <xf numFmtId="9" fontId="15" fillId="0" borderId="9" xfId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vertical="center"/>
    </xf>
    <xf numFmtId="0" fontId="15" fillId="0" borderId="9" xfId="3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vertical="center"/>
    </xf>
    <xf numFmtId="0" fontId="15" fillId="0" borderId="10" xfId="3" applyFont="1" applyFill="1" applyBorder="1" applyAlignment="1" applyProtection="1">
      <alignment horizontal="left" vertical="center" wrapText="1"/>
    </xf>
    <xf numFmtId="9" fontId="15" fillId="0" borderId="0" xfId="1" applyFont="1" applyFill="1" applyBorder="1" applyAlignment="1" applyProtection="1">
      <alignment horizontal="center" vertical="center" wrapText="1"/>
    </xf>
    <xf numFmtId="0" fontId="15" fillId="0" borderId="11" xfId="3" applyFont="1" applyFill="1" applyBorder="1" applyAlignment="1" applyProtection="1">
      <alignment horizontal="left" vertical="center" wrapText="1"/>
    </xf>
    <xf numFmtId="0" fontId="16" fillId="0" borderId="0" xfId="3" applyFont="1" applyFill="1" applyBorder="1" applyAlignment="1" applyProtection="1">
      <alignment horizontal="center" vertical="center" wrapText="1" shrinkToFit="1"/>
    </xf>
    <xf numFmtId="165" fontId="15" fillId="0" borderId="0" xfId="3" applyNumberFormat="1" applyFont="1" applyFill="1" applyBorder="1" applyAlignment="1" applyProtection="1">
      <alignment horizontal="center" vertical="center" wrapText="1"/>
    </xf>
    <xf numFmtId="0" fontId="15" fillId="0" borderId="0" xfId="3" applyFont="1" applyFill="1" applyBorder="1" applyAlignment="1" applyProtection="1">
      <alignment horizontal="center" vertical="center" wrapText="1"/>
    </xf>
    <xf numFmtId="165" fontId="15" fillId="0" borderId="11" xfId="3" applyNumberFormat="1" applyFont="1" applyFill="1" applyBorder="1" applyAlignment="1" applyProtection="1">
      <alignment horizontal="center" vertical="center" wrapText="1"/>
    </xf>
    <xf numFmtId="4" fontId="15" fillId="0" borderId="1" xfId="3" applyNumberFormat="1" applyFont="1" applyFill="1" applyBorder="1" applyAlignment="1" applyProtection="1">
      <alignment horizontal="center" vertical="center" wrapText="1" shrinkToFit="1"/>
    </xf>
    <xf numFmtId="0" fontId="15" fillId="0" borderId="4" xfId="3" applyFont="1" applyFill="1" applyBorder="1" applyAlignment="1" applyProtection="1">
      <alignment horizontal="left" vertical="center" wrapText="1"/>
    </xf>
    <xf numFmtId="3" fontId="15" fillId="0" borderId="2" xfId="3" applyNumberFormat="1" applyFont="1" applyFill="1" applyBorder="1" applyAlignment="1" applyProtection="1">
      <alignment vertical="center" wrapText="1" shrinkToFit="1"/>
    </xf>
    <xf numFmtId="9" fontId="15" fillId="0" borderId="2" xfId="1" applyFont="1" applyFill="1" applyBorder="1" applyAlignment="1" applyProtection="1">
      <alignment horizontal="center" vertical="center" wrapText="1"/>
    </xf>
    <xf numFmtId="0" fontId="15" fillId="0" borderId="2" xfId="3" applyFont="1" applyFill="1" applyBorder="1" applyAlignment="1" applyProtection="1">
      <alignment horizontal="left" vertical="center" wrapText="1"/>
    </xf>
    <xf numFmtId="0" fontId="15" fillId="0" borderId="2" xfId="3" applyFont="1" applyFill="1" applyBorder="1" applyAlignment="1" applyProtection="1">
      <alignment horizontal="center" vertical="center" wrapText="1"/>
    </xf>
    <xf numFmtId="4" fontId="15" fillId="0" borderId="14" xfId="3" applyNumberFormat="1" applyFont="1" applyFill="1" applyBorder="1" applyAlignment="1" applyProtection="1">
      <alignment vertical="center" wrapText="1" shrinkToFit="1"/>
    </xf>
    <xf numFmtId="0" fontId="1" fillId="2" borderId="6" xfId="0" applyFont="1" applyFill="1" applyBorder="1" applyProtection="1"/>
    <xf numFmtId="0" fontId="15" fillId="3" borderId="1" xfId="3" applyFont="1" applyFill="1" applyBorder="1" applyAlignment="1" applyProtection="1">
      <alignment vertical="center" wrapText="1" shrinkToFit="1"/>
      <protection locked="0"/>
    </xf>
    <xf numFmtId="9" fontId="15" fillId="3" borderId="1" xfId="1" applyFont="1" applyFill="1" applyBorder="1" applyAlignment="1" applyProtection="1">
      <alignment vertical="center" wrapText="1" shrinkToFit="1"/>
      <protection locked="0"/>
    </xf>
    <xf numFmtId="2" fontId="15" fillId="3" borderId="1" xfId="3" applyNumberFormat="1" applyFont="1" applyFill="1" applyBorder="1" applyAlignment="1" applyProtection="1">
      <alignment vertical="center" wrapText="1" shrinkToFit="1"/>
      <protection locked="0"/>
    </xf>
    <xf numFmtId="3" fontId="15" fillId="3" borderId="1" xfId="3" applyNumberFormat="1" applyFont="1" applyFill="1" applyBorder="1" applyAlignment="1" applyProtection="1">
      <alignment vertical="center" wrapText="1" shrinkToFit="1"/>
      <protection locked="0"/>
    </xf>
    <xf numFmtId="166" fontId="15" fillId="3" borderId="1" xfId="1" applyNumberFormat="1" applyFont="1" applyFill="1" applyBorder="1" applyAlignment="1" applyProtection="1">
      <alignment vertical="center" wrapText="1" shrinkToFit="1"/>
      <protection locked="0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0" fontId="2" fillId="0" borderId="9" xfId="3" applyFont="1" applyFill="1" applyBorder="1" applyAlignment="1" applyProtection="1">
      <alignment horizontal="center" vertical="center" wrapText="1"/>
      <protection locked="0"/>
    </xf>
    <xf numFmtId="0" fontId="2" fillId="0" borderId="13" xfId="3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2" fillId="0" borderId="4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right" vertical="center"/>
    </xf>
  </cellXfs>
  <cellStyles count="4">
    <cellStyle name="Hyperlink" xfId="2" builtinId="8"/>
    <cellStyle name="Normal" xfId="0" builtinId="0"/>
    <cellStyle name="Normal 2 2" xfId="3" xr:uid="{E0BEE11E-B66E-476F-88BA-F29C7454A1AC}"/>
    <cellStyle name="Percent" xfId="1" builtinId="5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8627</xdr:colOff>
      <xdr:row>1</xdr:row>
      <xdr:rowOff>25879</xdr:rowOff>
    </xdr:from>
    <xdr:to>
      <xdr:col>2</xdr:col>
      <xdr:colOff>1476765</xdr:colOff>
      <xdr:row>1</xdr:row>
      <xdr:rowOff>430047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A62E5A-9918-4180-BD5A-364829F94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7" y="25879"/>
          <a:ext cx="1751162" cy="404168"/>
        </a:xfrm>
        <a:prstGeom prst="rect">
          <a:avLst/>
        </a:prstGeom>
      </xdr:spPr>
    </xdr:pic>
    <xdr:clientData/>
  </xdr:twoCellAnchor>
  <xdr:twoCellAnchor editAs="oneCell">
    <xdr:from>
      <xdr:col>3</xdr:col>
      <xdr:colOff>418996</xdr:colOff>
      <xdr:row>7</xdr:row>
      <xdr:rowOff>73941</xdr:rowOff>
    </xdr:from>
    <xdr:to>
      <xdr:col>8</xdr:col>
      <xdr:colOff>352448</xdr:colOff>
      <xdr:row>17</xdr:row>
      <xdr:rowOff>110909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D3110-B6CE-4CF1-B7E9-8C2EEA52E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86" t="24855" r="53666" b="22568"/>
        <a:stretch/>
      </xdr:blipFill>
      <xdr:spPr>
        <a:xfrm>
          <a:off x="2785099" y="2415397"/>
          <a:ext cx="4308276" cy="2809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msab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2064-D62B-4848-BA40-F6765E21BCB5}">
  <dimension ref="A1:N50"/>
  <sheetViews>
    <sheetView showGridLines="0" tabSelected="1" zoomScale="60" zoomScaleNormal="60" workbookViewId="0">
      <selection activeCell="Q8" sqref="Q8"/>
    </sheetView>
  </sheetViews>
  <sheetFormatPr defaultRowHeight="15.65" x14ac:dyDescent="0.3"/>
  <cols>
    <col min="1" max="1" width="3.5" style="2" customWidth="1"/>
    <col min="2" max="2" width="4.125" style="2" customWidth="1"/>
    <col min="3" max="3" width="26.625" style="2" customWidth="1"/>
    <col min="4" max="4" width="16.25" style="2" customWidth="1"/>
    <col min="5" max="5" width="2.125" style="2" customWidth="1"/>
    <col min="6" max="6" width="26.625" style="2" customWidth="1"/>
    <col min="7" max="7" width="16.25" style="2" customWidth="1"/>
    <col min="8" max="8" width="2.125" style="2" customWidth="1"/>
    <col min="9" max="9" width="26.625" style="2" customWidth="1"/>
    <col min="10" max="10" width="16.25" style="2" customWidth="1"/>
    <col min="11" max="11" width="9" style="2"/>
    <col min="12" max="12" width="9.25" style="2" hidden="1" customWidth="1"/>
    <col min="13" max="13" width="11" style="2" hidden="1" customWidth="1"/>
    <col min="14" max="14" width="9" style="2" hidden="1" customWidth="1"/>
    <col min="15" max="16384" width="9" style="2"/>
  </cols>
  <sheetData>
    <row r="1" spans="2:10" ht="17.7" customHeight="1" x14ac:dyDescent="0.3"/>
    <row r="2" spans="2:10" s="1" customFormat="1" ht="35.35" x14ac:dyDescent="0.25">
      <c r="D2" s="97" t="s">
        <v>4</v>
      </c>
      <c r="E2" s="97"/>
      <c r="F2" s="97"/>
      <c r="G2" s="97"/>
      <c r="H2" s="97"/>
      <c r="I2" s="97"/>
      <c r="J2" s="97"/>
    </row>
    <row r="3" spans="2:10" s="1" customFormat="1" ht="24.45" x14ac:dyDescent="0.25">
      <c r="B3" s="11" t="s">
        <v>0</v>
      </c>
      <c r="C3" s="12"/>
    </row>
    <row r="4" spans="2:10" s="13" customFormat="1" ht="27.2" x14ac:dyDescent="0.55000000000000004">
      <c r="C4" s="6" t="s">
        <v>5</v>
      </c>
      <c r="D4" s="96" t="s">
        <v>6</v>
      </c>
      <c r="E4" s="96"/>
      <c r="F4" s="96"/>
      <c r="G4" s="8"/>
      <c r="H4" s="8"/>
      <c r="I4" s="8" t="s">
        <v>1</v>
      </c>
      <c r="J4" s="19" t="s">
        <v>42</v>
      </c>
    </row>
    <row r="5" spans="2:10" s="13" customFormat="1" ht="19.05" x14ac:dyDescent="0.4">
      <c r="B5" s="7"/>
      <c r="C5" s="6" t="s">
        <v>7</v>
      </c>
      <c r="D5" s="95" t="s">
        <v>8</v>
      </c>
      <c r="E5" s="95"/>
      <c r="F5" s="95"/>
      <c r="G5" s="20"/>
    </row>
    <row r="6" spans="2:10" s="1" customFormat="1" ht="19.05" x14ac:dyDescent="0.25">
      <c r="B6" s="3"/>
      <c r="C6" s="5"/>
      <c r="D6" s="14"/>
      <c r="E6" s="15"/>
      <c r="F6" s="4"/>
      <c r="G6" s="14"/>
      <c r="I6" s="4"/>
    </row>
    <row r="7" spans="2:10" s="1" customFormat="1" ht="23.95" customHeight="1" x14ac:dyDescent="0.25">
      <c r="B7" s="3"/>
      <c r="C7" s="34" t="s">
        <v>41</v>
      </c>
      <c r="D7" s="16"/>
      <c r="E7" s="17"/>
      <c r="F7" s="9"/>
      <c r="G7" s="16"/>
      <c r="H7" s="9"/>
      <c r="I7" s="9"/>
      <c r="J7" s="18"/>
    </row>
    <row r="8" spans="2:10" ht="27.85" customHeight="1" x14ac:dyDescent="0.3">
      <c r="C8" s="86"/>
      <c r="D8" s="87"/>
      <c r="E8" s="87"/>
      <c r="F8" s="87"/>
      <c r="G8" s="87"/>
      <c r="H8" s="87"/>
      <c r="I8" s="87"/>
      <c r="J8" s="88"/>
    </row>
    <row r="9" spans="2:10" ht="27.85" customHeight="1" x14ac:dyDescent="0.3">
      <c r="C9" s="89"/>
      <c r="D9" s="90"/>
      <c r="E9" s="90"/>
      <c r="F9" s="90"/>
      <c r="G9" s="90"/>
      <c r="H9" s="90"/>
      <c r="I9" s="90"/>
      <c r="J9" s="91"/>
    </row>
    <row r="10" spans="2:10" ht="27.85" customHeight="1" x14ac:dyDescent="0.3">
      <c r="C10" s="89"/>
      <c r="D10" s="90"/>
      <c r="E10" s="90"/>
      <c r="F10" s="90"/>
      <c r="G10" s="90"/>
      <c r="H10" s="90"/>
      <c r="I10" s="90"/>
      <c r="J10" s="91"/>
    </row>
    <row r="11" spans="2:10" ht="27.85" customHeight="1" x14ac:dyDescent="0.3">
      <c r="C11" s="89"/>
      <c r="D11" s="90"/>
      <c r="E11" s="90"/>
      <c r="F11" s="90"/>
      <c r="G11" s="90"/>
      <c r="H11" s="90"/>
      <c r="I11" s="90"/>
      <c r="J11" s="91"/>
    </row>
    <row r="12" spans="2:10" ht="27.85" customHeight="1" x14ac:dyDescent="0.3">
      <c r="C12" s="89"/>
      <c r="D12" s="90"/>
      <c r="E12" s="90"/>
      <c r="F12" s="90"/>
      <c r="G12" s="90"/>
      <c r="H12" s="90"/>
      <c r="I12" s="90"/>
      <c r="J12" s="91"/>
    </row>
    <row r="13" spans="2:10" ht="16" customHeight="1" x14ac:dyDescent="0.3">
      <c r="C13" s="89"/>
      <c r="D13" s="90"/>
      <c r="E13" s="90"/>
      <c r="F13" s="90"/>
      <c r="G13" s="90"/>
      <c r="H13" s="90"/>
      <c r="I13" s="90"/>
      <c r="J13" s="91"/>
    </row>
    <row r="14" spans="2:10" ht="16" customHeight="1" x14ac:dyDescent="0.3">
      <c r="C14" s="89"/>
      <c r="D14" s="90"/>
      <c r="E14" s="90"/>
      <c r="F14" s="90"/>
      <c r="G14" s="90"/>
      <c r="H14" s="90"/>
      <c r="I14" s="90"/>
      <c r="J14" s="91"/>
    </row>
    <row r="15" spans="2:10" ht="16" customHeight="1" x14ac:dyDescent="0.3">
      <c r="C15" s="89"/>
      <c r="D15" s="90"/>
      <c r="E15" s="90"/>
      <c r="F15" s="90"/>
      <c r="G15" s="90"/>
      <c r="H15" s="90"/>
      <c r="I15" s="90"/>
      <c r="J15" s="91"/>
    </row>
    <row r="16" spans="2:10" ht="16" customHeight="1" x14ac:dyDescent="0.3">
      <c r="C16" s="89"/>
      <c r="D16" s="90"/>
      <c r="E16" s="90"/>
      <c r="F16" s="90"/>
      <c r="G16" s="90"/>
      <c r="H16" s="90"/>
      <c r="I16" s="90"/>
      <c r="J16" s="91"/>
    </row>
    <row r="17" spans="1:14" ht="16" customHeight="1" x14ac:dyDescent="0.3">
      <c r="C17" s="89"/>
      <c r="D17" s="90"/>
      <c r="E17" s="90"/>
      <c r="F17" s="90"/>
      <c r="G17" s="90"/>
      <c r="H17" s="90"/>
      <c r="I17" s="90"/>
      <c r="J17" s="91"/>
    </row>
    <row r="18" spans="1:14" ht="16" customHeight="1" x14ac:dyDescent="0.3">
      <c r="C18" s="92"/>
      <c r="D18" s="93"/>
      <c r="E18" s="93"/>
      <c r="F18" s="93"/>
      <c r="G18" s="93"/>
      <c r="H18" s="93"/>
      <c r="I18" s="93"/>
      <c r="J18" s="94"/>
    </row>
    <row r="19" spans="1:14" ht="23.95" customHeight="1" x14ac:dyDescent="0.3">
      <c r="C19" s="25" t="s">
        <v>19</v>
      </c>
      <c r="D19" s="23"/>
      <c r="E19" s="21"/>
      <c r="F19" s="22"/>
      <c r="G19" s="23"/>
      <c r="H19" s="22"/>
      <c r="I19" s="22"/>
      <c r="J19" s="24"/>
    </row>
    <row r="20" spans="1:14" s="32" customFormat="1" ht="20.05" customHeight="1" x14ac:dyDescent="0.4">
      <c r="B20" s="31"/>
      <c r="C20" s="37"/>
      <c r="D20" s="38"/>
      <c r="E20" s="39"/>
      <c r="F20" s="40"/>
      <c r="G20" s="41"/>
      <c r="H20" s="41"/>
      <c r="I20" s="41"/>
      <c r="J20" s="42"/>
    </row>
    <row r="21" spans="1:14" s="32" customFormat="1" ht="20.05" customHeight="1" x14ac:dyDescent="0.4">
      <c r="B21" s="31"/>
      <c r="C21" s="43" t="s">
        <v>9</v>
      </c>
      <c r="D21" s="81">
        <v>11</v>
      </c>
      <c r="E21" s="44"/>
      <c r="F21" s="45" t="s">
        <v>14</v>
      </c>
      <c r="G21" s="81">
        <v>233</v>
      </c>
      <c r="H21" s="46"/>
      <c r="I21" s="45" t="s">
        <v>35</v>
      </c>
      <c r="J21" s="81">
        <v>0.08</v>
      </c>
    </row>
    <row r="22" spans="1:14" s="32" customFormat="1" ht="20.05" customHeight="1" x14ac:dyDescent="0.4">
      <c r="B22" s="31"/>
      <c r="C22" s="47" t="s">
        <v>10</v>
      </c>
      <c r="D22" s="81">
        <v>11</v>
      </c>
      <c r="E22" s="44"/>
      <c r="F22" s="48" t="s">
        <v>15</v>
      </c>
      <c r="G22" s="81">
        <v>24</v>
      </c>
      <c r="H22" s="46"/>
      <c r="I22" s="48" t="s">
        <v>34</v>
      </c>
      <c r="J22" s="81"/>
    </row>
    <row r="23" spans="1:14" s="32" customFormat="1" ht="20.05" customHeight="1" x14ac:dyDescent="0.4">
      <c r="B23" s="31"/>
      <c r="C23" s="47" t="s">
        <v>11</v>
      </c>
      <c r="D23" s="81">
        <v>2.5</v>
      </c>
      <c r="E23" s="44"/>
      <c r="F23" s="48" t="s">
        <v>16</v>
      </c>
      <c r="G23" s="82">
        <v>0.9</v>
      </c>
      <c r="H23" s="46"/>
      <c r="I23" s="48" t="s">
        <v>37</v>
      </c>
      <c r="J23" s="83">
        <v>2</v>
      </c>
    </row>
    <row r="24" spans="1:14" s="32" customFormat="1" ht="20.05" customHeight="1" x14ac:dyDescent="0.4">
      <c r="B24" s="31"/>
      <c r="C24" s="49" t="s">
        <v>12</v>
      </c>
      <c r="D24" s="82">
        <v>0.1</v>
      </c>
      <c r="E24" s="44"/>
      <c r="F24" s="50"/>
      <c r="G24" s="50"/>
      <c r="H24" s="46"/>
      <c r="I24" s="48" t="s">
        <v>38</v>
      </c>
      <c r="J24" s="83">
        <v>2</v>
      </c>
    </row>
    <row r="25" spans="1:14" s="32" customFormat="1" ht="20.05" customHeight="1" x14ac:dyDescent="0.4">
      <c r="B25" s="31"/>
      <c r="C25" s="51"/>
      <c r="D25" s="52"/>
      <c r="E25" s="44"/>
      <c r="F25" s="52"/>
      <c r="G25" s="52"/>
      <c r="H25" s="46"/>
      <c r="I25" s="52"/>
      <c r="J25" s="53"/>
    </row>
    <row r="26" spans="1:14" s="32" customFormat="1" ht="20.05" customHeight="1" x14ac:dyDescent="0.4">
      <c r="B26" s="31"/>
      <c r="C26" s="47" t="s">
        <v>13</v>
      </c>
      <c r="D26" s="54">
        <f>((D21+D23)*(D22+D23))*(1+D24)</f>
        <v>200.47500000000002</v>
      </c>
      <c r="E26" s="46"/>
      <c r="F26" s="48" t="s">
        <v>17</v>
      </c>
      <c r="G26" s="55">
        <f>G21*G22*G23</f>
        <v>5032.8</v>
      </c>
      <c r="H26" s="46"/>
      <c r="I26" s="52"/>
      <c r="J26" s="53"/>
    </row>
    <row r="27" spans="1:14" s="32" customFormat="1" ht="20.05" customHeight="1" x14ac:dyDescent="0.4">
      <c r="B27" s="31"/>
      <c r="C27" s="56"/>
      <c r="D27" s="57"/>
      <c r="E27" s="57"/>
      <c r="F27" s="57"/>
      <c r="G27" s="57"/>
      <c r="H27" s="57"/>
      <c r="I27" s="57"/>
      <c r="J27" s="58"/>
    </row>
    <row r="28" spans="1:14" s="1" customFormat="1" ht="23.95" customHeight="1" x14ac:dyDescent="0.25">
      <c r="C28" s="25" t="s">
        <v>18</v>
      </c>
      <c r="D28" s="23"/>
      <c r="E28" s="21"/>
      <c r="F28" s="22"/>
      <c r="G28" s="23"/>
      <c r="H28" s="22"/>
      <c r="I28" s="22"/>
      <c r="J28" s="24"/>
    </row>
    <row r="29" spans="1:14" s="29" customFormat="1" ht="20.05" customHeight="1" x14ac:dyDescent="0.25">
      <c r="A29" s="26"/>
      <c r="B29" s="26"/>
      <c r="C29" s="59"/>
      <c r="D29" s="60"/>
      <c r="E29" s="61"/>
      <c r="F29" s="62"/>
      <c r="G29" s="63"/>
      <c r="H29" s="64"/>
      <c r="I29" s="64"/>
      <c r="J29" s="65"/>
      <c r="K29" s="26"/>
      <c r="L29" s="27" t="e">
        <f>((1+E29)*D29)*((#REF!+(F29*G34))/60)</f>
        <v>#REF!</v>
      </c>
      <c r="M29" s="28" t="str">
        <f>IFERROR(#REF!*((#REF!+G34)/60),"")</f>
        <v/>
      </c>
      <c r="N29" s="28" t="e">
        <f t="shared" ref="N29:N36" si="0">E29*L29</f>
        <v>#REF!</v>
      </c>
    </row>
    <row r="30" spans="1:14" s="31" customFormat="1" ht="20.05" customHeight="1" x14ac:dyDescent="0.4">
      <c r="A30" s="30"/>
      <c r="B30" s="30"/>
      <c r="C30" s="66" t="s">
        <v>20</v>
      </c>
      <c r="D30" s="84">
        <v>1300000</v>
      </c>
      <c r="E30" s="67"/>
      <c r="F30" s="48"/>
      <c r="G30" s="48"/>
      <c r="H30" s="48"/>
      <c r="I30" s="48"/>
      <c r="J30" s="68"/>
      <c r="K30" s="30"/>
      <c r="L30" s="27" t="e">
        <f>((1+E30)*D30)*((#REF!+(F30*G30))/60)</f>
        <v>#REF!</v>
      </c>
      <c r="M30" s="28" t="str">
        <f>IFERROR(#REF!*((#REF!+G30)/60),"")</f>
        <v/>
      </c>
      <c r="N30" s="28" t="e">
        <f t="shared" si="0"/>
        <v>#REF!</v>
      </c>
    </row>
    <row r="31" spans="1:14" s="31" customFormat="1" ht="20.05" customHeight="1" x14ac:dyDescent="0.4">
      <c r="A31" s="30"/>
      <c r="B31" s="30"/>
      <c r="C31" s="66" t="s">
        <v>21</v>
      </c>
      <c r="D31" s="84">
        <v>250000</v>
      </c>
      <c r="E31" s="67"/>
      <c r="F31" s="48"/>
      <c r="G31" s="48"/>
      <c r="H31" s="48"/>
      <c r="I31" s="48"/>
      <c r="J31" s="68"/>
      <c r="K31" s="30"/>
      <c r="L31" s="27" t="e">
        <f>((1+E31)*D31)*((#REF!+(F31*G31))/60)</f>
        <v>#REF!</v>
      </c>
      <c r="M31" s="28" t="str">
        <f>IFERROR(#REF!*((#REF!+G31)/60),"")</f>
        <v/>
      </c>
      <c r="N31" s="28" t="e">
        <f t="shared" si="0"/>
        <v>#REF!</v>
      </c>
    </row>
    <row r="32" spans="1:14" s="31" customFormat="1" ht="20.05" customHeight="1" x14ac:dyDescent="0.4">
      <c r="A32" s="30"/>
      <c r="B32" s="30"/>
      <c r="C32" s="66" t="s">
        <v>22</v>
      </c>
      <c r="D32" s="84">
        <v>100000</v>
      </c>
      <c r="E32" s="67"/>
      <c r="F32" s="48"/>
      <c r="G32" s="48"/>
      <c r="H32" s="48"/>
      <c r="I32" s="48"/>
      <c r="J32" s="68"/>
      <c r="K32" s="30"/>
      <c r="L32" s="27" t="e">
        <f>((1+E32)*D32)*((#REF!+(F32*G32))/60)</f>
        <v>#REF!</v>
      </c>
      <c r="M32" s="28" t="str">
        <f>IFERROR(#REF!*((#REF!+G32)/60),"")</f>
        <v/>
      </c>
      <c r="N32" s="28" t="e">
        <f t="shared" si="0"/>
        <v>#REF!</v>
      </c>
    </row>
    <row r="33" spans="1:14" s="31" customFormat="1" ht="20.05" customHeight="1" x14ac:dyDescent="0.4">
      <c r="A33" s="30"/>
      <c r="B33" s="30"/>
      <c r="C33" s="66" t="s">
        <v>23</v>
      </c>
      <c r="D33" s="84">
        <v>3000</v>
      </c>
      <c r="E33" s="67"/>
      <c r="F33" s="48"/>
      <c r="G33" s="48"/>
      <c r="H33" s="48"/>
      <c r="I33" s="48"/>
      <c r="J33" s="68"/>
      <c r="K33" s="30"/>
      <c r="L33" s="27" t="e">
        <f>((1+E33)*D33)*((#REF!+(F33*G33))/60)</f>
        <v>#REF!</v>
      </c>
      <c r="M33" s="28" t="str">
        <f>IFERROR(#REF!*((#REF!+G33)/60),"")</f>
        <v/>
      </c>
      <c r="N33" s="28" t="e">
        <f t="shared" si="0"/>
        <v>#REF!</v>
      </c>
    </row>
    <row r="34" spans="1:14" s="31" customFormat="1" ht="20.05" customHeight="1" x14ac:dyDescent="0.4">
      <c r="A34" s="30"/>
      <c r="B34" s="30"/>
      <c r="C34" s="66" t="s">
        <v>24</v>
      </c>
      <c r="D34" s="84">
        <f>SUM(D30:D32)-D33</f>
        <v>1647000</v>
      </c>
      <c r="E34" s="67"/>
      <c r="F34" s="48"/>
      <c r="G34" s="69" t="s">
        <v>26</v>
      </c>
      <c r="H34" s="48"/>
      <c r="I34" s="48"/>
      <c r="J34" s="33" t="s">
        <v>27</v>
      </c>
      <c r="K34" s="30"/>
      <c r="L34" s="27" t="e">
        <f>((1+E34)*D34)*((#REF!+(F34*#REF!))/60)</f>
        <v>#REF!</v>
      </c>
      <c r="M34" s="28" t="str">
        <f>IFERROR(#REF!*((#REF!+#REF!)/60),"")</f>
        <v/>
      </c>
      <c r="N34" s="28" t="e">
        <f t="shared" si="0"/>
        <v>#REF!</v>
      </c>
    </row>
    <row r="35" spans="1:14" s="31" customFormat="1" ht="20.05" customHeight="1" x14ac:dyDescent="0.4">
      <c r="A35" s="30"/>
      <c r="B35" s="30"/>
      <c r="C35" s="66"/>
      <c r="D35" s="70"/>
      <c r="E35" s="67"/>
      <c r="F35" s="48"/>
      <c r="G35" s="30"/>
      <c r="H35" s="71"/>
      <c r="I35" s="48"/>
      <c r="J35" s="72"/>
      <c r="K35" s="30"/>
      <c r="L35" s="27" t="e">
        <f>((1+E35)*D35)*((#REF!+(F35*#REF!))/60)</f>
        <v>#REF!</v>
      </c>
      <c r="M35" s="28" t="str">
        <f>IFERROR(#REF!*((#REF!+#REF!)/60),"")</f>
        <v/>
      </c>
      <c r="N35" s="28" t="e">
        <f t="shared" si="0"/>
        <v>#REF!</v>
      </c>
    </row>
    <row r="36" spans="1:14" s="31" customFormat="1" ht="20.05" customHeight="1" x14ac:dyDescent="0.4">
      <c r="A36" s="30"/>
      <c r="B36" s="30"/>
      <c r="C36" s="66" t="s">
        <v>25</v>
      </c>
      <c r="D36" s="84">
        <v>10</v>
      </c>
      <c r="E36" s="67"/>
      <c r="F36" s="48"/>
      <c r="G36" s="55">
        <f>D34/D36</f>
        <v>164700</v>
      </c>
      <c r="H36" s="71"/>
      <c r="I36" s="48"/>
      <c r="J36" s="73">
        <f>IFERROR(G36/G26,"")</f>
        <v>32.725321888412019</v>
      </c>
      <c r="K36" s="30"/>
      <c r="L36" s="27" t="e">
        <f>((1+E36)*D36)*((#REF!+(F36*G36))/60)</f>
        <v>#REF!</v>
      </c>
      <c r="M36" s="28" t="str">
        <f>IFERROR(#REF!*((#REF!+G36)/60),"")</f>
        <v/>
      </c>
      <c r="N36" s="28" t="e">
        <f t="shared" si="0"/>
        <v>#REF!</v>
      </c>
    </row>
    <row r="37" spans="1:14" s="31" customFormat="1" ht="20.05" customHeight="1" x14ac:dyDescent="0.4">
      <c r="A37" s="30"/>
      <c r="B37" s="30"/>
      <c r="C37" s="66" t="s">
        <v>28</v>
      </c>
      <c r="D37" s="82">
        <v>0.05</v>
      </c>
      <c r="E37" s="67"/>
      <c r="F37" s="48"/>
      <c r="G37" s="55">
        <f>PMT(D37,D36,-SUM(D30:D32),D33,0)-G36</f>
        <v>48744.034968107124</v>
      </c>
      <c r="H37" s="71"/>
      <c r="I37" s="48"/>
      <c r="J37" s="73">
        <f>IFERROR(G37/G26,"")</f>
        <v>9.6852716118477034</v>
      </c>
      <c r="K37" s="30"/>
      <c r="L37" s="27"/>
      <c r="M37" s="28"/>
      <c r="N37" s="28"/>
    </row>
    <row r="38" spans="1:14" s="31" customFormat="1" ht="20.05" customHeight="1" x14ac:dyDescent="0.4">
      <c r="A38" s="30"/>
      <c r="B38" s="30"/>
      <c r="C38" s="66" t="s">
        <v>2</v>
      </c>
      <c r="D38" s="82">
        <v>0.01</v>
      </c>
      <c r="E38" s="67"/>
      <c r="F38" s="48"/>
      <c r="G38" s="55">
        <f>D38*D34</f>
        <v>16470</v>
      </c>
      <c r="H38" s="71"/>
      <c r="I38" s="48"/>
      <c r="J38" s="73">
        <f>IFERROR(G38/G26,"")</f>
        <v>3.2725321888412018</v>
      </c>
      <c r="K38" s="30"/>
      <c r="L38" s="27"/>
      <c r="M38" s="28"/>
      <c r="N38" s="28"/>
    </row>
    <row r="39" spans="1:14" s="31" customFormat="1" ht="20.05" customHeight="1" x14ac:dyDescent="0.4">
      <c r="A39" s="30"/>
      <c r="B39" s="30"/>
      <c r="C39" s="66" t="s">
        <v>29</v>
      </c>
      <c r="D39" s="85">
        <v>0.125</v>
      </c>
      <c r="E39" s="67"/>
      <c r="F39" s="48"/>
      <c r="G39" s="55">
        <f>SUM(D30:D32)*D39</f>
        <v>206250</v>
      </c>
      <c r="H39" s="71"/>
      <c r="I39" s="48"/>
      <c r="J39" s="73">
        <f>IFERROR(G39/G26,"")</f>
        <v>40.981163567000472</v>
      </c>
      <c r="K39" s="30"/>
      <c r="L39" s="27"/>
      <c r="M39" s="28"/>
      <c r="N39" s="28"/>
    </row>
    <row r="40" spans="1:14" s="31" customFormat="1" ht="20.05" customHeight="1" x14ac:dyDescent="0.4">
      <c r="A40" s="30"/>
      <c r="B40" s="30"/>
      <c r="C40" s="66" t="s">
        <v>30</v>
      </c>
      <c r="D40" s="82">
        <v>0.04</v>
      </c>
      <c r="E40" s="67"/>
      <c r="F40" s="48"/>
      <c r="G40" s="55">
        <f>SUM(D30:D32)*D40</f>
        <v>66000</v>
      </c>
      <c r="H40" s="71"/>
      <c r="I40" s="48"/>
      <c r="J40" s="73">
        <f>IFERROR(G40/G26,"")</f>
        <v>13.113972341440153</v>
      </c>
      <c r="K40" s="30"/>
      <c r="L40" s="27"/>
      <c r="M40" s="28"/>
      <c r="N40" s="28"/>
    </row>
    <row r="41" spans="1:14" s="31" customFormat="1" ht="20.05" customHeight="1" x14ac:dyDescent="0.4">
      <c r="A41" s="30"/>
      <c r="B41" s="30"/>
      <c r="C41" s="66" t="s">
        <v>31</v>
      </c>
      <c r="D41" s="84">
        <v>48</v>
      </c>
      <c r="E41" s="67"/>
      <c r="F41" s="48"/>
      <c r="G41" s="55">
        <f>D41*D26</f>
        <v>9622.8000000000011</v>
      </c>
      <c r="H41" s="71"/>
      <c r="I41" s="48"/>
      <c r="J41" s="73">
        <f>IFERROR(G41/G26,"")</f>
        <v>1.9120171673819744</v>
      </c>
      <c r="K41" s="48"/>
      <c r="L41" s="27"/>
      <c r="M41" s="28"/>
      <c r="N41" s="28"/>
    </row>
    <row r="42" spans="1:14" s="31" customFormat="1" ht="20.05" customHeight="1" x14ac:dyDescent="0.4">
      <c r="A42" s="30"/>
      <c r="B42" s="30"/>
      <c r="C42" s="66" t="s">
        <v>32</v>
      </c>
      <c r="D42" s="84">
        <v>220</v>
      </c>
      <c r="E42" s="67"/>
      <c r="F42" s="48"/>
      <c r="G42" s="55">
        <f>D42*J21*G26</f>
        <v>88577.280000000013</v>
      </c>
      <c r="H42" s="71"/>
      <c r="I42" s="48"/>
      <c r="J42" s="73">
        <f>IFERROR(G42/G26,"")</f>
        <v>17.600000000000001</v>
      </c>
      <c r="K42" s="30"/>
      <c r="L42" s="27"/>
      <c r="M42" s="28"/>
      <c r="N42" s="28"/>
    </row>
    <row r="43" spans="1:14" s="31" customFormat="1" ht="20.05" customHeight="1" x14ac:dyDescent="0.4">
      <c r="A43" s="30"/>
      <c r="B43" s="30"/>
      <c r="C43" s="66" t="s">
        <v>33</v>
      </c>
      <c r="D43" s="84"/>
      <c r="E43" s="67"/>
      <c r="F43" s="48"/>
      <c r="G43" s="55">
        <f>D43*J22*G26</f>
        <v>0</v>
      </c>
      <c r="H43" s="71"/>
      <c r="I43" s="48"/>
      <c r="J43" s="73">
        <f>IFERROR(G43/G26,"")</f>
        <v>0</v>
      </c>
      <c r="K43" s="30"/>
      <c r="L43" s="27"/>
      <c r="M43" s="28"/>
      <c r="N43" s="28"/>
    </row>
    <row r="44" spans="1:14" s="31" customFormat="1" ht="20.05" customHeight="1" x14ac:dyDescent="0.4">
      <c r="A44" s="30"/>
      <c r="B44" s="30"/>
      <c r="C44" s="66" t="s">
        <v>36</v>
      </c>
      <c r="D44" s="84"/>
      <c r="E44" s="67"/>
      <c r="F44" s="48"/>
      <c r="G44" s="55">
        <f>D44*J23*G26</f>
        <v>0</v>
      </c>
      <c r="H44" s="71"/>
      <c r="I44" s="48"/>
      <c r="J44" s="73">
        <f>IFERROR(G44/G26,"")</f>
        <v>0</v>
      </c>
      <c r="K44" s="30"/>
      <c r="L44" s="27"/>
      <c r="M44" s="28"/>
      <c r="N44" s="28"/>
    </row>
    <row r="45" spans="1:14" s="31" customFormat="1" ht="20.05" customHeight="1" x14ac:dyDescent="0.4">
      <c r="A45" s="30"/>
      <c r="B45" s="30"/>
      <c r="C45" s="66" t="s">
        <v>39</v>
      </c>
      <c r="D45" s="84"/>
      <c r="E45" s="67"/>
      <c r="F45" s="48"/>
      <c r="G45" s="55">
        <f>D45*J24*G26</f>
        <v>0</v>
      </c>
      <c r="H45" s="71"/>
      <c r="I45" s="48"/>
      <c r="J45" s="73">
        <f>IFERROR(G45/G26,"")</f>
        <v>0</v>
      </c>
      <c r="K45" s="30"/>
      <c r="L45" s="27"/>
      <c r="M45" s="28"/>
      <c r="N45" s="28"/>
    </row>
    <row r="46" spans="1:14" s="31" customFormat="1" ht="20.05" customHeight="1" x14ac:dyDescent="0.4">
      <c r="A46" s="30"/>
      <c r="B46" s="30"/>
      <c r="C46" s="66" t="s">
        <v>40</v>
      </c>
      <c r="D46" s="85">
        <v>2.5000000000000001E-2</v>
      </c>
      <c r="E46" s="67"/>
      <c r="F46" s="48"/>
      <c r="G46" s="55">
        <f>SUM(D30:D32)*D46</f>
        <v>41250</v>
      </c>
      <c r="H46" s="71"/>
      <c r="I46" s="48"/>
      <c r="J46" s="73">
        <f>IFERROR(G46/G26,"")</f>
        <v>8.1962327134000947</v>
      </c>
      <c r="K46" s="30"/>
      <c r="L46" s="27"/>
      <c r="M46" s="28"/>
      <c r="N46" s="28"/>
    </row>
    <row r="47" spans="1:14" s="31" customFormat="1" ht="20.05" customHeight="1" x14ac:dyDescent="0.4">
      <c r="A47" s="30"/>
      <c r="B47" s="30"/>
      <c r="C47" s="74"/>
      <c r="D47" s="75"/>
      <c r="E47" s="76"/>
      <c r="F47" s="77"/>
      <c r="G47" s="75"/>
      <c r="H47" s="78"/>
      <c r="I47" s="77"/>
      <c r="J47" s="79"/>
      <c r="K47" s="30"/>
      <c r="L47" s="27"/>
      <c r="M47" s="28"/>
      <c r="N47" s="28"/>
    </row>
    <row r="48" spans="1:14" ht="23.95" customHeight="1" x14ac:dyDescent="0.3">
      <c r="C48" s="10"/>
      <c r="D48" s="16"/>
      <c r="E48" s="17"/>
      <c r="F48" s="9"/>
      <c r="G48" s="35" t="str">
        <f>CONCATENATE("RATE PER HOUR - ",J4,":")</f>
        <v>RATE PER HOUR - EUR:</v>
      </c>
      <c r="H48" s="9"/>
      <c r="I48" s="80"/>
      <c r="J48" s="36">
        <f>SUM(J36:J47)</f>
        <v>127.48651147832362</v>
      </c>
    </row>
    <row r="50" spans="3:3" x14ac:dyDescent="0.3">
      <c r="C50" s="2" t="s">
        <v>3</v>
      </c>
    </row>
  </sheetData>
  <sheetProtection algorithmName="SHA-512" hashValue="qJ3vuQDq3T1qO2+0u6XDd+vKNHRt8yD53ix4khfUL7C/4ETBA8nGvOjz1yOzL/0Ec+xi+7nlVC26ZHXn88nBMQ==" saltValue="z7ZgbPupOrgzQnvhRl3RSA==" spinCount="100000" sheet="1"/>
  <mergeCells count="4">
    <mergeCell ref="C8:J18"/>
    <mergeCell ref="D5:F5"/>
    <mergeCell ref="D4:F4"/>
    <mergeCell ref="D2:J2"/>
  </mergeCells>
  <conditionalFormatting sqref="B28:B29">
    <cfRule type="cellIs" dxfId="0" priority="742" operator="equal">
      <formula>"Opportunity!"</formula>
    </cfRule>
  </conditionalFormatting>
  <dataValidations count="1">
    <dataValidation type="list" allowBlank="1" showInputMessage="1" showErrorMessage="1" sqref="J4" xr:uid="{2A649665-25F7-469C-B97C-07D7A8C7976C}">
      <formula1>"GBP,EUR,USD,JPY,CNY,MXN,PLN,SEK"</formula1>
    </dataValidation>
  </dataValidations>
  <hyperlinks>
    <hyperlink ref="B3" r:id="rId1" xr:uid="{385B7829-F95B-4BAD-85F4-CBC760EDB24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ALC4XL xmlns="CALC4XL">
  <userData/>
  <copies/>
</CALC4XL>
</file>

<file path=customXml/itemProps1.xml><?xml version="1.0" encoding="utf-8"?>
<ds:datastoreItem xmlns:ds="http://schemas.openxmlformats.org/officeDocument/2006/customXml" ds:itemID="{02A75E72-98F8-4FFB-AF3C-D1DCC24CCCFB}">
  <ds:schemaRefs>
    <ds:schemaRef ds:uri="CALC4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J.Miah</dc:creator>
  <cp:lastModifiedBy>Basma Lemtiri</cp:lastModifiedBy>
  <dcterms:created xsi:type="dcterms:W3CDTF">2020-06-09T16:07:48Z</dcterms:created>
  <dcterms:modified xsi:type="dcterms:W3CDTF">2020-06-11T00:16:15Z</dcterms:modified>
</cp:coreProperties>
</file>