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7d4790709b1d71/WEBSITE PICS/"/>
    </mc:Choice>
  </mc:AlternateContent>
  <xr:revisionPtr revIDLastSave="4" documentId="8_{C005C06C-9E81-4550-808E-730DBB293658}" xr6:coauthVersionLast="45" xr6:coauthVersionMax="45" xr10:uidLastSave="{20FE6D88-D23A-4EFF-A2CC-66A274469FBD}"/>
  <bookViews>
    <workbookView xWindow="-109" yWindow="-109" windowWidth="26301" windowHeight="14305" xr2:uid="{4867AC46-992C-4CDB-9094-0D454849B9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L22" i="1"/>
  <c r="L14" i="1"/>
  <c r="L6" i="1"/>
  <c r="K48" i="1"/>
  <c r="J45" i="1"/>
  <c r="L45" i="1" s="1"/>
  <c r="L46" i="1" s="1"/>
  <c r="J40" i="1"/>
  <c r="L40" i="1" s="1"/>
  <c r="L39" i="1"/>
  <c r="L38" i="1"/>
  <c r="L37" i="1"/>
  <c r="L36" i="1"/>
  <c r="J35" i="1"/>
  <c r="L35" i="1"/>
  <c r="L25" i="1"/>
  <c r="L26" i="1"/>
  <c r="L27" i="1"/>
  <c r="L28" i="1"/>
  <c r="L29" i="1"/>
  <c r="L30" i="1"/>
  <c r="L31" i="1"/>
  <c r="L32" i="1"/>
  <c r="L33" i="1"/>
  <c r="L24" i="1"/>
  <c r="P25" i="1"/>
  <c r="P26" i="1"/>
  <c r="P27" i="1"/>
  <c r="P28" i="1"/>
  <c r="P29" i="1"/>
  <c r="P30" i="1"/>
  <c r="P31" i="1"/>
  <c r="P32" i="1"/>
  <c r="P33" i="1"/>
  <c r="P24" i="1"/>
  <c r="O27" i="1"/>
  <c r="N25" i="1"/>
  <c r="N26" i="1"/>
  <c r="N27" i="1"/>
  <c r="N28" i="1"/>
  <c r="N29" i="1"/>
  <c r="N30" i="1"/>
  <c r="N31" i="1"/>
  <c r="N32" i="1"/>
  <c r="N33" i="1"/>
  <c r="N24" i="1"/>
  <c r="K25" i="1"/>
  <c r="O25" i="1" s="1"/>
  <c r="K26" i="1"/>
  <c r="O26" i="1" s="1"/>
  <c r="K27" i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24" i="1"/>
  <c r="O24" i="1" s="1"/>
  <c r="L17" i="1"/>
  <c r="L18" i="1"/>
  <c r="L19" i="1"/>
  <c r="L20" i="1"/>
  <c r="L21" i="1"/>
  <c r="L16" i="1"/>
  <c r="L9" i="1"/>
  <c r="L10" i="1"/>
  <c r="L11" i="1"/>
  <c r="L12" i="1"/>
  <c r="L13" i="1"/>
  <c r="L8" i="1"/>
  <c r="H23" i="1"/>
  <c r="I7" i="1"/>
  <c r="H7" i="1"/>
  <c r="L23" i="1"/>
  <c r="L7" i="1"/>
  <c r="L15" i="1"/>
  <c r="H15" i="1"/>
  <c r="L43" i="1" l="1"/>
  <c r="L41" i="1"/>
  <c r="L47" i="1" l="1"/>
  <c r="L48" i="1" s="1"/>
</calcChain>
</file>

<file path=xl/sharedStrings.xml><?xml version="1.0" encoding="utf-8"?>
<sst xmlns="http://schemas.openxmlformats.org/spreadsheetml/2006/main" count="73" uniqueCount="66">
  <si>
    <t>Part Number:</t>
  </si>
  <si>
    <t>Part Name:</t>
  </si>
  <si>
    <t>www.amsab.co.uk</t>
  </si>
  <si>
    <t>Process Desciption</t>
  </si>
  <si>
    <t>Cycle Time [min]</t>
  </si>
  <si>
    <t>Scrap [%]</t>
  </si>
  <si>
    <t>No. Of Operators</t>
  </si>
  <si>
    <t>Process cost</t>
  </si>
  <si>
    <t>Scrap cost</t>
  </si>
  <si>
    <t>Setup Hours</t>
  </si>
  <si>
    <t>Production Batch Size</t>
  </si>
  <si>
    <t>Setup mins/part</t>
  </si>
  <si>
    <t>Setup cost</t>
  </si>
  <si>
    <t>Machine [USD/hr]</t>
  </si>
  <si>
    <t>Description</t>
  </si>
  <si>
    <t>Part Number</t>
  </si>
  <si>
    <t>UoM</t>
  </si>
  <si>
    <t>Qty</t>
  </si>
  <si>
    <t>Net Amount</t>
  </si>
  <si>
    <t>Gross Amount</t>
  </si>
  <si>
    <t>Freight    [%]</t>
  </si>
  <si>
    <t>Scrap   [%]</t>
  </si>
  <si>
    <t>Currency</t>
  </si>
  <si>
    <t xml:space="preserve">Annual Qty:  </t>
  </si>
  <si>
    <t xml:space="preserve">Batch Size:  </t>
  </si>
  <si>
    <t xml:space="preserve">Supplier name:  </t>
  </si>
  <si>
    <t xml:space="preserve">Supplier Location:  </t>
  </si>
  <si>
    <t>QUOTATION ANALYSIS FORM (QAF)</t>
  </si>
  <si>
    <t>GBP</t>
  </si>
  <si>
    <t>Steel</t>
  </si>
  <si>
    <t>kg</t>
  </si>
  <si>
    <t>M6 Nut</t>
  </si>
  <si>
    <t>Each</t>
  </si>
  <si>
    <t>China</t>
  </si>
  <si>
    <t>ABC</t>
  </si>
  <si>
    <t>Housing</t>
  </si>
  <si>
    <t>SG&amp;A</t>
  </si>
  <si>
    <t>OR %</t>
  </si>
  <si>
    <t>1. RAW MATERIAL</t>
  </si>
  <si>
    <t>2. PURCHASED</t>
  </si>
  <si>
    <t xml:space="preserve">3. PROCESS  </t>
  </si>
  <si>
    <t>MANUFACTURING COST (1+2+3)</t>
  </si>
  <si>
    <t>R&amp;D</t>
  </si>
  <si>
    <t>Other?</t>
  </si>
  <si>
    <t>Material Handling</t>
  </si>
  <si>
    <t>Profit</t>
  </si>
  <si>
    <t>Packaging</t>
  </si>
  <si>
    <t>EX-WORKS PRICE</t>
  </si>
  <si>
    <t>Box cost</t>
  </si>
  <si>
    <t>Size</t>
  </si>
  <si>
    <t>Box Type</t>
  </si>
  <si>
    <t>Cardboard</t>
  </si>
  <si>
    <t>250 x25 x 250</t>
  </si>
  <si>
    <t>Other Costs</t>
  </si>
  <si>
    <t>Transport Costs</t>
  </si>
  <si>
    <t>Freight</t>
  </si>
  <si>
    <t>Mode</t>
  </si>
  <si>
    <t>Road</t>
  </si>
  <si>
    <t>Frequency</t>
  </si>
  <si>
    <t>Weekly</t>
  </si>
  <si>
    <t>Pallet Cost</t>
  </si>
  <si>
    <t>Insurance</t>
  </si>
  <si>
    <t>Duty</t>
  </si>
  <si>
    <t>DELIVERED PRICE</t>
  </si>
  <si>
    <t>Version v1.0</t>
  </si>
  <si>
    <t>Lasercutting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</si>
</sst>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Muli SemiBold"/>
    </font>
    <font>
      <sz val="9"/>
      <color theme="1"/>
      <name val="Muli SemiBold"/>
    </font>
    <font>
      <sz val="16"/>
      <color theme="1"/>
      <name val="Muli SemiBold"/>
    </font>
    <font>
      <b/>
      <sz val="12"/>
      <color rgb="FF002060"/>
      <name val="Muli SemiBold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Muli SemiBold"/>
    </font>
    <font>
      <b/>
      <sz val="12"/>
      <color rgb="FF002060"/>
      <name val="Muli ExtraBold"/>
    </font>
    <font>
      <sz val="11"/>
      <color theme="0"/>
      <name val="Muli SemiBold"/>
    </font>
    <font>
      <b/>
      <sz val="11"/>
      <color theme="0"/>
      <name val="Muli ExtraBold"/>
    </font>
    <font>
      <sz val="24"/>
      <color theme="1"/>
      <name val="Muli ExtraBold"/>
    </font>
    <font>
      <sz val="11"/>
      <color theme="0"/>
      <name val="Muli ExtraBold"/>
    </font>
    <font>
      <sz val="12"/>
      <color theme="0"/>
      <name val="Muli ExtraBold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8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7" xfId="3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right" vertical="center"/>
    </xf>
    <xf numFmtId="0" fontId="11" fillId="3" borderId="5" xfId="0" applyFont="1" applyFill="1" applyBorder="1" applyAlignment="1" applyProtection="1">
      <alignment horizontal="left" vertical="center"/>
    </xf>
    <xf numFmtId="9" fontId="2" fillId="0" borderId="7" xfId="1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protection locked="0"/>
    </xf>
    <xf numFmtId="0" fontId="12" fillId="0" borderId="0" xfId="0" applyFont="1" applyAlignment="1" applyProtection="1">
      <alignment horizontal="right" vertical="center"/>
    </xf>
    <xf numFmtId="3" fontId="4" fillId="0" borderId="2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 vertical="center"/>
    </xf>
    <xf numFmtId="0" fontId="8" fillId="0" borderId="0" xfId="2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0" fontId="2" fillId="2" borderId="4" xfId="3" applyFont="1" applyFill="1" applyBorder="1" applyAlignment="1" applyProtection="1">
      <alignment vertical="center" wrapText="1"/>
    </xf>
    <xf numFmtId="0" fontId="2" fillId="2" borderId="2" xfId="3" applyFont="1" applyFill="1" applyBorder="1" applyAlignment="1" applyProtection="1">
      <alignment vertical="center" wrapText="1"/>
    </xf>
    <xf numFmtId="0" fontId="2" fillId="2" borderId="9" xfId="3" applyFont="1" applyFill="1" applyBorder="1" applyAlignment="1" applyProtection="1">
      <alignment horizontal="center" vertical="center" wrapText="1" shrinkToFit="1"/>
    </xf>
    <xf numFmtId="0" fontId="2" fillId="2" borderId="9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left" vertical="center" wrapText="1"/>
    </xf>
    <xf numFmtId="0" fontId="2" fillId="0" borderId="3" xfId="3" applyFont="1" applyFill="1" applyBorder="1" applyAlignment="1" applyProtection="1">
      <alignment horizontal="left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2" fillId="2" borderId="5" xfId="3" applyFont="1" applyFill="1" applyBorder="1" applyAlignment="1" applyProtection="1">
      <alignment horizontal="center" vertical="center"/>
    </xf>
    <xf numFmtId="0" fontId="2" fillId="2" borderId="3" xfId="3" applyFont="1" applyFill="1" applyBorder="1" applyAlignment="1" applyProtection="1">
      <alignment horizontal="center" vertical="center"/>
    </xf>
    <xf numFmtId="0" fontId="2" fillId="2" borderId="7" xfId="3" applyFont="1" applyFill="1" applyBorder="1" applyAlignment="1" applyProtection="1">
      <alignment horizontal="center" vertical="center" wrapText="1" shrinkToFit="1"/>
    </xf>
    <xf numFmtId="2" fontId="2" fillId="0" borderId="8" xfId="3" applyNumberFormat="1" applyFont="1" applyFill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/>
    </xf>
    <xf numFmtId="0" fontId="2" fillId="2" borderId="5" xfId="3" applyFont="1" applyFill="1" applyBorder="1" applyAlignment="1" applyProtection="1">
      <alignment horizontal="left" vertical="center" wrapText="1"/>
    </xf>
    <xf numFmtId="0" fontId="2" fillId="2" borderId="3" xfId="3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165" fontId="2" fillId="0" borderId="8" xfId="3" applyNumberFormat="1" applyFont="1" applyFill="1" applyBorder="1" applyAlignment="1" applyProtection="1">
      <alignment horizontal="center" vertical="center" wrapText="1"/>
    </xf>
    <xf numFmtId="165" fontId="2" fillId="0" borderId="7" xfId="3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2" fillId="2" borderId="6" xfId="3" applyFont="1" applyFill="1" applyBorder="1" applyAlignment="1" applyProtection="1">
      <alignment horizontal="left" vertical="center" wrapText="1"/>
    </xf>
    <xf numFmtId="0" fontId="2" fillId="0" borderId="6" xfId="3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5" fontId="13" fillId="3" borderId="3" xfId="0" applyNumberFormat="1" applyFont="1" applyFill="1" applyBorder="1" applyAlignment="1" applyProtection="1">
      <alignment horizontal="center" vertical="center"/>
    </xf>
    <xf numFmtId="165" fontId="14" fillId="3" borderId="3" xfId="0" applyNumberFormat="1" applyFont="1" applyFill="1" applyBorder="1" applyAlignment="1" applyProtection="1">
      <alignment horizontal="center" vertical="center"/>
    </xf>
    <xf numFmtId="0" fontId="2" fillId="0" borderId="5" xfId="3" applyFont="1" applyFill="1" applyBorder="1" applyAlignment="1" applyProtection="1">
      <alignment horizontal="left" vertical="center" wrapText="1"/>
      <protection locked="0"/>
    </xf>
    <xf numFmtId="0" fontId="2" fillId="0" borderId="3" xfId="3" applyFont="1" applyFill="1" applyBorder="1" applyAlignment="1" applyProtection="1">
      <alignment horizontal="left" vertical="center" wrapText="1"/>
      <protection locked="0"/>
    </xf>
    <xf numFmtId="0" fontId="2" fillId="0" borderId="7" xfId="3" applyFont="1" applyFill="1" applyBorder="1" applyAlignment="1" applyProtection="1">
      <alignment horizontal="center" vertical="center" wrapText="1" shrinkToFit="1"/>
      <protection locked="0"/>
    </xf>
    <xf numFmtId="166" fontId="2" fillId="0" borderId="7" xfId="3" applyNumberFormat="1" applyFont="1" applyFill="1" applyBorder="1" applyAlignment="1" applyProtection="1">
      <alignment horizontal="center" vertical="center" wrapText="1" shrinkToFit="1"/>
      <protection locked="0"/>
    </xf>
    <xf numFmtId="2" fontId="2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66" fontId="2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left" vertical="center" wrapText="1"/>
      <protection locked="0"/>
    </xf>
  </cellXfs>
  <cellStyles count="4">
    <cellStyle name="Hyperlink" xfId="2" builtinId="8"/>
    <cellStyle name="Normal" xfId="0" builtinId="0"/>
    <cellStyle name="Normal 2 2" xfId="3" xr:uid="{E0BEE11E-B66E-476F-88BA-F29C7454A1AC}"/>
    <cellStyle name="Percent" xfId="1" builtinId="5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8627</xdr:colOff>
      <xdr:row>0</xdr:row>
      <xdr:rowOff>25879</xdr:rowOff>
    </xdr:from>
    <xdr:to>
      <xdr:col>2</xdr:col>
      <xdr:colOff>207034</xdr:colOff>
      <xdr:row>0</xdr:row>
      <xdr:rowOff>430047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A62E5A-9918-4180-BD5A-364829F9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7" y="25879"/>
          <a:ext cx="1751162" cy="40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msab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2064-D62B-4848-BA40-F6765E21BCB5}">
  <dimension ref="A1:Q50"/>
  <sheetViews>
    <sheetView showGridLines="0" tabSelected="1" topLeftCell="A19" zoomScale="90" zoomScaleNormal="90" workbookViewId="0">
      <selection activeCell="F27" sqref="F27"/>
    </sheetView>
  </sheetViews>
  <sheetFormatPr defaultRowHeight="15.65" x14ac:dyDescent="0.3"/>
  <cols>
    <col min="1" max="1" width="4.125" style="2" customWidth="1"/>
    <col min="2" max="2" width="18.375" style="2" customWidth="1"/>
    <col min="3" max="3" width="9.25" style="3" bestFit="1" customWidth="1"/>
    <col min="4" max="12" width="10.75" style="2" customWidth="1"/>
    <col min="13" max="13" width="9" style="2"/>
    <col min="14" max="14" width="9.25" style="2" hidden="1" customWidth="1"/>
    <col min="15" max="15" width="11" style="2" hidden="1" customWidth="1"/>
    <col min="16" max="16" width="9" style="2" hidden="1" customWidth="1"/>
    <col min="17" max="16384" width="9" style="2"/>
  </cols>
  <sheetData>
    <row r="1" spans="1:17" s="1" customFormat="1" ht="35.35" x14ac:dyDescent="0.25">
      <c r="A1" s="4"/>
      <c r="B1" s="4"/>
      <c r="C1" s="4"/>
      <c r="D1" s="27" t="s">
        <v>27</v>
      </c>
      <c r="E1" s="27"/>
      <c r="F1" s="27"/>
      <c r="G1" s="27"/>
      <c r="H1" s="27"/>
      <c r="I1" s="27"/>
      <c r="J1" s="27"/>
      <c r="K1" s="27"/>
      <c r="L1" s="27"/>
      <c r="M1" s="4"/>
      <c r="N1" s="4"/>
      <c r="O1" s="4"/>
      <c r="P1" s="4"/>
      <c r="Q1" s="4"/>
    </row>
    <row r="2" spans="1:17" s="1" customFormat="1" ht="24.45" x14ac:dyDescent="0.4">
      <c r="A2" s="36" t="s">
        <v>2</v>
      </c>
      <c r="B2" s="37"/>
      <c r="C2" s="37"/>
      <c r="D2" s="4"/>
      <c r="E2" s="4"/>
      <c r="F2" s="4"/>
      <c r="G2" s="4"/>
      <c r="H2" s="4"/>
      <c r="I2" s="4"/>
      <c r="J2" s="4"/>
      <c r="K2" s="15" t="s">
        <v>22</v>
      </c>
      <c r="L2" s="18" t="s">
        <v>28</v>
      </c>
      <c r="M2" s="4"/>
      <c r="N2" s="4"/>
      <c r="O2" s="4"/>
      <c r="P2" s="4"/>
      <c r="Q2" s="4"/>
    </row>
    <row r="3" spans="1:17" s="13" customFormat="1" ht="19.05" x14ac:dyDescent="0.4">
      <c r="A3" s="38"/>
      <c r="B3" s="14" t="s">
        <v>0</v>
      </c>
      <c r="C3" s="20">
        <v>12345</v>
      </c>
      <c r="D3" s="20"/>
      <c r="E3" s="38"/>
      <c r="F3" s="17" t="s">
        <v>23</v>
      </c>
      <c r="G3" s="28">
        <v>100000</v>
      </c>
      <c r="H3" s="28"/>
      <c r="I3" s="38"/>
      <c r="J3" s="17" t="s">
        <v>25</v>
      </c>
      <c r="K3" s="19" t="s">
        <v>34</v>
      </c>
      <c r="L3" s="19"/>
      <c r="M3" s="38"/>
      <c r="N3" s="38"/>
      <c r="O3" s="38"/>
      <c r="P3" s="38"/>
      <c r="Q3" s="38"/>
    </row>
    <row r="4" spans="1:17" s="13" customFormat="1" ht="19.05" x14ac:dyDescent="0.4">
      <c r="A4" s="16"/>
      <c r="B4" s="14" t="s">
        <v>1</v>
      </c>
      <c r="C4" s="20" t="s">
        <v>35</v>
      </c>
      <c r="D4" s="20"/>
      <c r="E4" s="20"/>
      <c r="F4" s="38"/>
      <c r="G4" s="17" t="s">
        <v>24</v>
      </c>
      <c r="H4" s="26">
        <v>10000</v>
      </c>
      <c r="I4" s="38"/>
      <c r="J4" s="17" t="s">
        <v>26</v>
      </c>
      <c r="K4" s="29" t="s">
        <v>33</v>
      </c>
      <c r="L4" s="29"/>
      <c r="M4" s="38"/>
      <c r="N4" s="38"/>
      <c r="O4" s="38"/>
      <c r="P4" s="38"/>
      <c r="Q4" s="38"/>
    </row>
    <row r="5" spans="1:17" s="1" customFormat="1" ht="19.05" x14ac:dyDescent="0.25">
      <c r="A5" s="6"/>
      <c r="B5" s="12"/>
      <c r="C5" s="6"/>
      <c r="D5" s="39"/>
      <c r="E5" s="40"/>
      <c r="F5" s="11"/>
      <c r="G5" s="10"/>
      <c r="H5" s="39"/>
      <c r="I5" s="4"/>
      <c r="J5" s="11"/>
      <c r="K5" s="11"/>
      <c r="L5" s="4"/>
      <c r="M5" s="4"/>
      <c r="N5" s="4"/>
      <c r="O5" s="4"/>
      <c r="P5" s="4"/>
      <c r="Q5" s="4"/>
    </row>
    <row r="6" spans="1:17" s="1" customFormat="1" ht="19.05" x14ac:dyDescent="0.25">
      <c r="A6" s="6"/>
      <c r="B6" s="24" t="s">
        <v>38</v>
      </c>
      <c r="C6" s="21"/>
      <c r="D6" s="41"/>
      <c r="E6" s="42"/>
      <c r="F6" s="22"/>
      <c r="G6" s="23"/>
      <c r="H6" s="41"/>
      <c r="I6" s="22"/>
      <c r="J6" s="22"/>
      <c r="K6" s="22"/>
      <c r="L6" s="43">
        <f>SUM(L8:L13)</f>
        <v>0.96</v>
      </c>
      <c r="M6" s="4"/>
      <c r="N6" s="4"/>
      <c r="O6" s="4"/>
      <c r="P6" s="4"/>
      <c r="Q6" s="4"/>
    </row>
    <row r="7" spans="1:17" ht="27.85" customHeight="1" x14ac:dyDescent="0.3">
      <c r="A7" s="5"/>
      <c r="B7" s="44" t="s">
        <v>14</v>
      </c>
      <c r="C7" s="45"/>
      <c r="D7" s="46" t="s">
        <v>16</v>
      </c>
      <c r="E7" s="47" t="s">
        <v>18</v>
      </c>
      <c r="F7" s="47" t="s">
        <v>19</v>
      </c>
      <c r="G7" s="47" t="s">
        <v>17</v>
      </c>
      <c r="H7" s="48" t="str">
        <f>CONCATENATE("Unit Cost [",$L$2,"]")</f>
        <v>Unit Cost [GBP]</v>
      </c>
      <c r="I7" s="47" t="str">
        <f>CONCATENATE("Refund [",L2,"/UoM]")</f>
        <v>Refund [GBP/UoM]</v>
      </c>
      <c r="J7" s="47" t="s">
        <v>20</v>
      </c>
      <c r="K7" s="47" t="s">
        <v>21</v>
      </c>
      <c r="L7" s="48" t="str">
        <f>CONCATENATE("Total [",$L$2,"]")</f>
        <v>Total [GBP]</v>
      </c>
      <c r="M7" s="5"/>
      <c r="N7" s="5"/>
      <c r="O7" s="5"/>
      <c r="P7" s="5"/>
      <c r="Q7" s="5"/>
    </row>
    <row r="8" spans="1:17" ht="16" customHeight="1" x14ac:dyDescent="0.3">
      <c r="A8" s="5"/>
      <c r="B8" s="71" t="s">
        <v>29</v>
      </c>
      <c r="C8" s="72"/>
      <c r="D8" s="73" t="s">
        <v>30</v>
      </c>
      <c r="E8" s="74">
        <v>1</v>
      </c>
      <c r="F8" s="9">
        <v>1.2</v>
      </c>
      <c r="G8" s="9">
        <v>1</v>
      </c>
      <c r="H8" s="75">
        <v>0.8</v>
      </c>
      <c r="I8" s="9"/>
      <c r="J8" s="25">
        <v>0</v>
      </c>
      <c r="K8" s="25">
        <v>0</v>
      </c>
      <c r="L8" s="51">
        <f>IFERROR((F8*G8*H8)*(1+J8+K8)-(I8*(F8-E8)),"")</f>
        <v>0.96</v>
      </c>
      <c r="M8" s="5"/>
      <c r="N8" s="5"/>
      <c r="O8" s="5"/>
      <c r="P8" s="5"/>
      <c r="Q8" s="5"/>
    </row>
    <row r="9" spans="1:17" ht="16" customHeight="1" x14ac:dyDescent="0.3">
      <c r="A9" s="5"/>
      <c r="B9" s="71"/>
      <c r="C9" s="72"/>
      <c r="D9" s="73"/>
      <c r="E9" s="74"/>
      <c r="F9" s="9"/>
      <c r="G9" s="9"/>
      <c r="H9" s="75"/>
      <c r="I9" s="9"/>
      <c r="J9" s="25"/>
      <c r="K9" s="25"/>
      <c r="L9" s="51">
        <f t="shared" ref="L9:L13" si="0">IFERROR((F9*G9*H9)*(1+J9+K9)-(I9*(F9-E9)),"")</f>
        <v>0</v>
      </c>
      <c r="M9" s="5"/>
      <c r="N9" s="5"/>
      <c r="O9" s="5"/>
      <c r="P9" s="5"/>
      <c r="Q9" s="5"/>
    </row>
    <row r="10" spans="1:17" ht="16" customHeight="1" x14ac:dyDescent="0.3">
      <c r="A10" s="5"/>
      <c r="B10" s="71"/>
      <c r="C10" s="72"/>
      <c r="D10" s="73"/>
      <c r="E10" s="74"/>
      <c r="F10" s="9"/>
      <c r="G10" s="9"/>
      <c r="H10" s="75"/>
      <c r="I10" s="9"/>
      <c r="J10" s="25"/>
      <c r="K10" s="25"/>
      <c r="L10" s="51">
        <f t="shared" si="0"/>
        <v>0</v>
      </c>
      <c r="M10" s="5"/>
      <c r="N10" s="5"/>
      <c r="O10" s="5"/>
      <c r="P10" s="5"/>
      <c r="Q10" s="5"/>
    </row>
    <row r="11" spans="1:17" ht="16" customHeight="1" x14ac:dyDescent="0.3">
      <c r="A11" s="5"/>
      <c r="B11" s="71"/>
      <c r="C11" s="72"/>
      <c r="D11" s="73"/>
      <c r="E11" s="74"/>
      <c r="F11" s="9"/>
      <c r="G11" s="9"/>
      <c r="H11" s="75"/>
      <c r="I11" s="9"/>
      <c r="J11" s="25"/>
      <c r="K11" s="25"/>
      <c r="L11" s="51">
        <f t="shared" si="0"/>
        <v>0</v>
      </c>
      <c r="M11" s="5"/>
      <c r="N11" s="5"/>
      <c r="O11" s="5"/>
      <c r="P11" s="5"/>
      <c r="Q11" s="5"/>
    </row>
    <row r="12" spans="1:17" ht="16" customHeight="1" x14ac:dyDescent="0.3">
      <c r="A12" s="5"/>
      <c r="B12" s="71"/>
      <c r="C12" s="72"/>
      <c r="D12" s="73"/>
      <c r="E12" s="74"/>
      <c r="F12" s="9"/>
      <c r="G12" s="9"/>
      <c r="H12" s="75"/>
      <c r="I12" s="9"/>
      <c r="J12" s="25"/>
      <c r="K12" s="25"/>
      <c r="L12" s="51">
        <f t="shared" si="0"/>
        <v>0</v>
      </c>
      <c r="M12" s="5"/>
      <c r="N12" s="5"/>
      <c r="O12" s="5"/>
      <c r="P12" s="5"/>
      <c r="Q12" s="5"/>
    </row>
    <row r="13" spans="1:17" ht="16" customHeight="1" x14ac:dyDescent="0.3">
      <c r="A13" s="5"/>
      <c r="B13" s="71"/>
      <c r="C13" s="72"/>
      <c r="D13" s="73"/>
      <c r="E13" s="74"/>
      <c r="F13" s="9"/>
      <c r="G13" s="9"/>
      <c r="H13" s="75"/>
      <c r="I13" s="9"/>
      <c r="J13" s="25"/>
      <c r="K13" s="25"/>
      <c r="L13" s="51">
        <f t="shared" si="0"/>
        <v>0</v>
      </c>
      <c r="M13" s="5"/>
      <c r="N13" s="5"/>
      <c r="O13" s="5"/>
      <c r="P13" s="5"/>
      <c r="Q13" s="5"/>
    </row>
    <row r="14" spans="1:17" ht="16" customHeight="1" x14ac:dyDescent="0.3">
      <c r="A14" s="5"/>
      <c r="B14" s="24" t="s">
        <v>39</v>
      </c>
      <c r="C14" s="21"/>
      <c r="D14" s="41"/>
      <c r="E14" s="42"/>
      <c r="F14" s="22"/>
      <c r="G14" s="23"/>
      <c r="H14" s="41"/>
      <c r="I14" s="22"/>
      <c r="J14" s="22"/>
      <c r="K14" s="22"/>
      <c r="L14" s="52">
        <f>SUM(L16:L21)</f>
        <v>4.1200000000000001E-2</v>
      </c>
      <c r="M14" s="5"/>
      <c r="N14" s="5"/>
      <c r="O14" s="5"/>
      <c r="P14" s="5"/>
      <c r="Q14" s="5"/>
    </row>
    <row r="15" spans="1:17" s="1" customFormat="1" ht="26.5" customHeight="1" x14ac:dyDescent="0.25">
      <c r="A15" s="4"/>
      <c r="B15" s="44" t="s">
        <v>14</v>
      </c>
      <c r="C15" s="45"/>
      <c r="D15" s="53" t="s">
        <v>15</v>
      </c>
      <c r="E15" s="54"/>
      <c r="F15" s="55" t="s">
        <v>16</v>
      </c>
      <c r="G15" s="48" t="s">
        <v>17</v>
      </c>
      <c r="H15" s="48" t="str">
        <f>CONCATENATE("Unit Cost [",$L$2,"]")</f>
        <v>Unit Cost [GBP]</v>
      </c>
      <c r="I15" s="48"/>
      <c r="J15" s="47" t="s">
        <v>20</v>
      </c>
      <c r="K15" s="47" t="s">
        <v>21</v>
      </c>
      <c r="L15" s="48" t="str">
        <f>CONCATENATE("Total [",$L$2,"]")</f>
        <v>Total [GBP]</v>
      </c>
      <c r="M15" s="4"/>
      <c r="N15" s="4"/>
      <c r="O15" s="4"/>
      <c r="P15" s="4"/>
      <c r="Q15" s="4"/>
    </row>
    <row r="16" spans="1:17" s="1" customFormat="1" ht="16" customHeight="1" x14ac:dyDescent="0.3">
      <c r="A16" s="5"/>
      <c r="B16" s="71" t="s">
        <v>31</v>
      </c>
      <c r="C16" s="72"/>
      <c r="D16" s="76"/>
      <c r="E16" s="77"/>
      <c r="F16" s="73" t="s">
        <v>32</v>
      </c>
      <c r="G16" s="9">
        <v>1</v>
      </c>
      <c r="H16" s="9">
        <v>0.04</v>
      </c>
      <c r="I16" s="9"/>
      <c r="J16" s="25">
        <v>0.02</v>
      </c>
      <c r="K16" s="25">
        <v>0.01</v>
      </c>
      <c r="L16" s="56">
        <f>IF(H16&gt;0,G16*H16*(1+J16+K16),0)</f>
        <v>4.1200000000000001E-2</v>
      </c>
      <c r="M16" s="4"/>
      <c r="N16" s="4"/>
      <c r="O16" s="4"/>
      <c r="P16" s="4"/>
      <c r="Q16" s="4"/>
    </row>
    <row r="17" spans="1:17" s="1" customFormat="1" ht="16" customHeight="1" x14ac:dyDescent="0.3">
      <c r="A17" s="5"/>
      <c r="B17" s="71"/>
      <c r="C17" s="72"/>
      <c r="D17" s="78"/>
      <c r="E17" s="77"/>
      <c r="F17" s="73"/>
      <c r="G17" s="9"/>
      <c r="H17" s="9"/>
      <c r="I17" s="9"/>
      <c r="J17" s="25"/>
      <c r="K17" s="25"/>
      <c r="L17" s="56">
        <f>IF(H17&gt;0,G17*H17*(1+J17+K17),0)</f>
        <v>0</v>
      </c>
      <c r="M17" s="4"/>
      <c r="N17" s="4"/>
      <c r="O17" s="4"/>
      <c r="P17" s="4"/>
      <c r="Q17" s="4"/>
    </row>
    <row r="18" spans="1:17" s="1" customFormat="1" ht="16" customHeight="1" x14ac:dyDescent="0.3">
      <c r="A18" s="5"/>
      <c r="B18" s="71"/>
      <c r="C18" s="72"/>
      <c r="D18" s="78"/>
      <c r="E18" s="77"/>
      <c r="F18" s="73"/>
      <c r="G18" s="9"/>
      <c r="H18" s="9"/>
      <c r="I18" s="9"/>
      <c r="J18" s="25"/>
      <c r="K18" s="25"/>
      <c r="L18" s="56">
        <f>IF(H18&gt;0,G18*H18*(1+J18+K18),0)</f>
        <v>0</v>
      </c>
      <c r="M18" s="4"/>
      <c r="N18" s="4"/>
      <c r="O18" s="4"/>
      <c r="P18" s="4"/>
      <c r="Q18" s="4"/>
    </row>
    <row r="19" spans="1:17" s="1" customFormat="1" ht="16" customHeight="1" x14ac:dyDescent="0.3">
      <c r="A19" s="5"/>
      <c r="B19" s="71"/>
      <c r="C19" s="72"/>
      <c r="D19" s="78"/>
      <c r="E19" s="77"/>
      <c r="F19" s="73"/>
      <c r="G19" s="9"/>
      <c r="H19" s="9"/>
      <c r="I19" s="9"/>
      <c r="J19" s="25"/>
      <c r="K19" s="25"/>
      <c r="L19" s="56">
        <f>IF(H19&gt;0,G19*H19*(1+J19+K19),0)</f>
        <v>0</v>
      </c>
      <c r="M19" s="4"/>
      <c r="N19" s="4"/>
      <c r="O19" s="4"/>
      <c r="P19" s="4"/>
      <c r="Q19" s="4"/>
    </row>
    <row r="20" spans="1:17" s="1" customFormat="1" ht="16" customHeight="1" x14ac:dyDescent="0.3">
      <c r="A20" s="5"/>
      <c r="B20" s="71"/>
      <c r="C20" s="72"/>
      <c r="D20" s="78"/>
      <c r="E20" s="77"/>
      <c r="F20" s="73"/>
      <c r="G20" s="9"/>
      <c r="H20" s="9"/>
      <c r="I20" s="9"/>
      <c r="J20" s="25"/>
      <c r="K20" s="25"/>
      <c r="L20" s="56">
        <f>IF(H20&gt;0,G20*H20*(1+J20+K20),0)</f>
        <v>0</v>
      </c>
      <c r="M20" s="4"/>
      <c r="N20" s="4"/>
      <c r="O20" s="4"/>
      <c r="P20" s="4"/>
      <c r="Q20" s="4"/>
    </row>
    <row r="21" spans="1:17" s="1" customFormat="1" ht="16" customHeight="1" x14ac:dyDescent="0.3">
      <c r="A21" s="5"/>
      <c r="B21" s="71"/>
      <c r="C21" s="72"/>
      <c r="D21" s="78"/>
      <c r="E21" s="77"/>
      <c r="F21" s="73"/>
      <c r="G21" s="9"/>
      <c r="H21" s="9"/>
      <c r="I21" s="9"/>
      <c r="J21" s="25"/>
      <c r="K21" s="25"/>
      <c r="L21" s="56">
        <f>IF(H21&gt;0,G21*H21*(1+J21+K21),0)</f>
        <v>0</v>
      </c>
      <c r="M21" s="4"/>
      <c r="N21" s="4"/>
      <c r="O21" s="4"/>
      <c r="P21" s="4"/>
      <c r="Q21" s="4"/>
    </row>
    <row r="22" spans="1:17" s="1" customFormat="1" ht="16" customHeight="1" x14ac:dyDescent="0.25">
      <c r="A22" s="4"/>
      <c r="B22" s="24" t="s">
        <v>40</v>
      </c>
      <c r="C22" s="21"/>
      <c r="D22" s="41"/>
      <c r="E22" s="42"/>
      <c r="F22" s="22"/>
      <c r="G22" s="23"/>
      <c r="H22" s="41"/>
      <c r="I22" s="22"/>
      <c r="J22" s="22"/>
      <c r="K22" s="22"/>
      <c r="L22" s="57">
        <f>SUM(L24:L33)</f>
        <v>1.3942216666666669</v>
      </c>
      <c r="M22" s="4"/>
      <c r="N22" s="4"/>
      <c r="O22" s="4"/>
      <c r="P22" s="4"/>
      <c r="Q22" s="4"/>
    </row>
    <row r="23" spans="1:17" s="1" customFormat="1" ht="35.35" customHeight="1" x14ac:dyDescent="0.25">
      <c r="A23" s="4"/>
      <c r="B23" s="58" t="s">
        <v>3</v>
      </c>
      <c r="C23" s="59"/>
      <c r="D23" s="48" t="s">
        <v>4</v>
      </c>
      <c r="E23" s="48" t="s">
        <v>5</v>
      </c>
      <c r="F23" s="60" t="s">
        <v>6</v>
      </c>
      <c r="G23" s="55" t="s">
        <v>13</v>
      </c>
      <c r="H23" s="55" t="str">
        <f>CONCATENATE("Operator [",L2,"/hr]")</f>
        <v>Operator [GBP/hr]</v>
      </c>
      <c r="I23" s="48" t="s">
        <v>10</v>
      </c>
      <c r="J23" s="48" t="s">
        <v>9</v>
      </c>
      <c r="K23" s="48" t="s">
        <v>11</v>
      </c>
      <c r="L23" s="48" t="str">
        <f>CONCATENATE("Total [",$L$2,"]")</f>
        <v>Total [GBP]</v>
      </c>
      <c r="M23" s="4"/>
      <c r="N23" s="48" t="s">
        <v>7</v>
      </c>
      <c r="O23" s="48" t="s">
        <v>12</v>
      </c>
      <c r="P23" s="48" t="s">
        <v>8</v>
      </c>
      <c r="Q23" s="4"/>
    </row>
    <row r="24" spans="1:17" s="8" customFormat="1" ht="16" customHeight="1" x14ac:dyDescent="0.25">
      <c r="A24" s="7"/>
      <c r="B24" s="71" t="s">
        <v>65</v>
      </c>
      <c r="C24" s="72"/>
      <c r="D24" s="79">
        <v>1</v>
      </c>
      <c r="E24" s="25">
        <v>0.03</v>
      </c>
      <c r="F24" s="80">
        <v>1</v>
      </c>
      <c r="G24" s="73">
        <v>25</v>
      </c>
      <c r="H24" s="73">
        <v>12</v>
      </c>
      <c r="I24" s="9">
        <v>100</v>
      </c>
      <c r="J24" s="9">
        <v>2</v>
      </c>
      <c r="K24" s="9">
        <f>IFERROR((J24*60)/I24,"")</f>
        <v>1.2</v>
      </c>
      <c r="L24" s="61">
        <f>IFERROR(N24+O24+P24,"")</f>
        <v>1.3942216666666669</v>
      </c>
      <c r="M24" s="7"/>
      <c r="N24" s="62">
        <f>((1+E24)*D24)*((G24+(F24*H24))/60)</f>
        <v>0.63516666666666677</v>
      </c>
      <c r="O24" s="62">
        <f>IFERROR(K24*((G24+H24)/60),"")</f>
        <v>0.74</v>
      </c>
      <c r="P24" s="62">
        <f>E24*N24</f>
        <v>1.9055000000000002E-2</v>
      </c>
      <c r="Q24" s="7"/>
    </row>
    <row r="25" spans="1:17" x14ac:dyDescent="0.3">
      <c r="A25" s="5"/>
      <c r="B25" s="71"/>
      <c r="C25" s="72"/>
      <c r="D25" s="79"/>
      <c r="E25" s="25"/>
      <c r="F25" s="80"/>
      <c r="G25" s="73"/>
      <c r="H25" s="73"/>
      <c r="I25" s="9"/>
      <c r="J25" s="9"/>
      <c r="K25" s="9" t="str">
        <f t="shared" ref="K25:K33" si="1">IFERROR((J25*60)/I25,"")</f>
        <v/>
      </c>
      <c r="L25" s="61" t="str">
        <f t="shared" ref="L25:L33" si="2">IFERROR(N25+O25+P25,"")</f>
        <v/>
      </c>
      <c r="M25" s="5"/>
      <c r="N25" s="62">
        <f t="shared" ref="N25:N33" si="3">((1+E25)*D25)*((G25+(F25*H25))/60)</f>
        <v>0</v>
      </c>
      <c r="O25" s="62" t="str">
        <f t="shared" ref="O25:O33" si="4">IFERROR(K25*((G25+H25)/60),"")</f>
        <v/>
      </c>
      <c r="P25" s="62">
        <f t="shared" ref="P25:P33" si="5">E25*N25</f>
        <v>0</v>
      </c>
      <c r="Q25" s="5"/>
    </row>
    <row r="26" spans="1:17" x14ac:dyDescent="0.3">
      <c r="A26" s="5"/>
      <c r="B26" s="71"/>
      <c r="C26" s="72"/>
      <c r="D26" s="79"/>
      <c r="E26" s="25"/>
      <c r="F26" s="80"/>
      <c r="G26" s="73"/>
      <c r="H26" s="73"/>
      <c r="I26" s="9"/>
      <c r="J26" s="9"/>
      <c r="K26" s="9" t="str">
        <f t="shared" si="1"/>
        <v/>
      </c>
      <c r="L26" s="61" t="str">
        <f t="shared" si="2"/>
        <v/>
      </c>
      <c r="M26" s="5"/>
      <c r="N26" s="62">
        <f t="shared" si="3"/>
        <v>0</v>
      </c>
      <c r="O26" s="62" t="str">
        <f t="shared" si="4"/>
        <v/>
      </c>
      <c r="P26" s="62">
        <f t="shared" si="5"/>
        <v>0</v>
      </c>
      <c r="Q26" s="5"/>
    </row>
    <row r="27" spans="1:17" x14ac:dyDescent="0.3">
      <c r="A27" s="5"/>
      <c r="B27" s="71"/>
      <c r="C27" s="72"/>
      <c r="D27" s="79"/>
      <c r="E27" s="25"/>
      <c r="F27" s="80"/>
      <c r="G27" s="73"/>
      <c r="H27" s="73"/>
      <c r="I27" s="9"/>
      <c r="J27" s="9"/>
      <c r="K27" s="9" t="str">
        <f t="shared" si="1"/>
        <v/>
      </c>
      <c r="L27" s="61" t="str">
        <f t="shared" si="2"/>
        <v/>
      </c>
      <c r="M27" s="5"/>
      <c r="N27" s="62">
        <f t="shared" si="3"/>
        <v>0</v>
      </c>
      <c r="O27" s="62" t="str">
        <f t="shared" si="4"/>
        <v/>
      </c>
      <c r="P27" s="62">
        <f t="shared" si="5"/>
        <v>0</v>
      </c>
      <c r="Q27" s="5"/>
    </row>
    <row r="28" spans="1:17" x14ac:dyDescent="0.3">
      <c r="A28" s="5"/>
      <c r="B28" s="71"/>
      <c r="C28" s="72"/>
      <c r="D28" s="79"/>
      <c r="E28" s="25"/>
      <c r="F28" s="80"/>
      <c r="G28" s="73"/>
      <c r="H28" s="73"/>
      <c r="I28" s="9"/>
      <c r="J28" s="9"/>
      <c r="K28" s="9" t="str">
        <f t="shared" si="1"/>
        <v/>
      </c>
      <c r="L28" s="61" t="str">
        <f t="shared" si="2"/>
        <v/>
      </c>
      <c r="M28" s="5"/>
      <c r="N28" s="62">
        <f t="shared" si="3"/>
        <v>0</v>
      </c>
      <c r="O28" s="62" t="str">
        <f t="shared" si="4"/>
        <v/>
      </c>
      <c r="P28" s="62">
        <f t="shared" si="5"/>
        <v>0</v>
      </c>
      <c r="Q28" s="5"/>
    </row>
    <row r="29" spans="1:17" x14ac:dyDescent="0.3">
      <c r="A29" s="5"/>
      <c r="B29" s="71"/>
      <c r="C29" s="72"/>
      <c r="D29" s="79"/>
      <c r="E29" s="25"/>
      <c r="F29" s="80"/>
      <c r="G29" s="73"/>
      <c r="H29" s="73"/>
      <c r="I29" s="9"/>
      <c r="J29" s="9"/>
      <c r="K29" s="9" t="str">
        <f t="shared" si="1"/>
        <v/>
      </c>
      <c r="L29" s="61" t="str">
        <f t="shared" si="2"/>
        <v/>
      </c>
      <c r="M29" s="5"/>
      <c r="N29" s="62">
        <f t="shared" si="3"/>
        <v>0</v>
      </c>
      <c r="O29" s="62" t="str">
        <f t="shared" si="4"/>
        <v/>
      </c>
      <c r="P29" s="62">
        <f t="shared" si="5"/>
        <v>0</v>
      </c>
      <c r="Q29" s="5"/>
    </row>
    <row r="30" spans="1:17" x14ac:dyDescent="0.3">
      <c r="A30" s="5"/>
      <c r="B30" s="71"/>
      <c r="C30" s="72"/>
      <c r="D30" s="79"/>
      <c r="E30" s="25"/>
      <c r="F30" s="80"/>
      <c r="G30" s="73"/>
      <c r="H30" s="73"/>
      <c r="I30" s="9"/>
      <c r="J30" s="9"/>
      <c r="K30" s="9" t="str">
        <f t="shared" si="1"/>
        <v/>
      </c>
      <c r="L30" s="61" t="str">
        <f t="shared" si="2"/>
        <v/>
      </c>
      <c r="M30" s="5"/>
      <c r="N30" s="62">
        <f t="shared" si="3"/>
        <v>0</v>
      </c>
      <c r="O30" s="62" t="str">
        <f t="shared" si="4"/>
        <v/>
      </c>
      <c r="P30" s="62">
        <f t="shared" si="5"/>
        <v>0</v>
      </c>
      <c r="Q30" s="5"/>
    </row>
    <row r="31" spans="1:17" x14ac:dyDescent="0.3">
      <c r="A31" s="5"/>
      <c r="B31" s="71"/>
      <c r="C31" s="72"/>
      <c r="D31" s="79"/>
      <c r="E31" s="25"/>
      <c r="F31" s="80"/>
      <c r="G31" s="73"/>
      <c r="H31" s="73"/>
      <c r="I31" s="9"/>
      <c r="J31" s="9"/>
      <c r="K31" s="9" t="str">
        <f t="shared" si="1"/>
        <v/>
      </c>
      <c r="L31" s="61" t="str">
        <f t="shared" si="2"/>
        <v/>
      </c>
      <c r="M31" s="5"/>
      <c r="N31" s="62">
        <f t="shared" si="3"/>
        <v>0</v>
      </c>
      <c r="O31" s="62" t="str">
        <f t="shared" si="4"/>
        <v/>
      </c>
      <c r="P31" s="62">
        <f t="shared" si="5"/>
        <v>0</v>
      </c>
      <c r="Q31" s="5"/>
    </row>
    <row r="32" spans="1:17" x14ac:dyDescent="0.3">
      <c r="A32" s="5"/>
      <c r="B32" s="71"/>
      <c r="C32" s="72"/>
      <c r="D32" s="79"/>
      <c r="E32" s="25"/>
      <c r="F32" s="80"/>
      <c r="G32" s="73"/>
      <c r="H32" s="73"/>
      <c r="I32" s="9"/>
      <c r="J32" s="9"/>
      <c r="K32" s="9" t="str">
        <f t="shared" si="1"/>
        <v/>
      </c>
      <c r="L32" s="61" t="str">
        <f t="shared" si="2"/>
        <v/>
      </c>
      <c r="M32" s="5"/>
      <c r="N32" s="62">
        <f t="shared" si="3"/>
        <v>0</v>
      </c>
      <c r="O32" s="62" t="str">
        <f t="shared" si="4"/>
        <v/>
      </c>
      <c r="P32" s="62">
        <f t="shared" si="5"/>
        <v>0</v>
      </c>
      <c r="Q32" s="5"/>
    </row>
    <row r="33" spans="1:17" x14ac:dyDescent="0.3">
      <c r="A33" s="5"/>
      <c r="B33" s="71"/>
      <c r="C33" s="72"/>
      <c r="D33" s="79"/>
      <c r="E33" s="25"/>
      <c r="F33" s="80"/>
      <c r="G33" s="73"/>
      <c r="H33" s="73"/>
      <c r="I33" s="9"/>
      <c r="J33" s="9"/>
      <c r="K33" s="9" t="str">
        <f t="shared" si="1"/>
        <v/>
      </c>
      <c r="L33" s="61" t="str">
        <f t="shared" si="2"/>
        <v/>
      </c>
      <c r="M33" s="5"/>
      <c r="N33" s="62">
        <f t="shared" si="3"/>
        <v>0</v>
      </c>
      <c r="O33" s="62" t="str">
        <f t="shared" si="4"/>
        <v/>
      </c>
      <c r="P33" s="62">
        <f t="shared" si="5"/>
        <v>0</v>
      </c>
      <c r="Q33" s="5"/>
    </row>
    <row r="34" spans="1:17" ht="19.05" x14ac:dyDescent="0.3">
      <c r="A34" s="5"/>
      <c r="B34" s="24" t="s">
        <v>41</v>
      </c>
      <c r="C34" s="21"/>
      <c r="D34" s="41"/>
      <c r="E34" s="42"/>
      <c r="F34" s="22"/>
      <c r="G34" s="23"/>
      <c r="H34" s="41"/>
      <c r="I34" s="22"/>
      <c r="J34" s="22"/>
      <c r="K34" s="22"/>
      <c r="L34" s="57">
        <f>L22+L14+L6</f>
        <v>2.3954216666666666</v>
      </c>
      <c r="M34" s="5"/>
      <c r="N34" s="5"/>
      <c r="O34" s="5"/>
      <c r="P34" s="5"/>
      <c r="Q34" s="5"/>
    </row>
    <row r="35" spans="1:17" ht="19.7" customHeight="1" x14ac:dyDescent="0.3">
      <c r="A35" s="5"/>
      <c r="B35" s="5"/>
      <c r="C35" s="63"/>
      <c r="D35" s="5"/>
      <c r="E35" s="5"/>
      <c r="F35" s="5"/>
      <c r="G35" s="58" t="s">
        <v>53</v>
      </c>
      <c r="H35" s="64"/>
      <c r="I35" s="59"/>
      <c r="J35" s="48" t="str">
        <f>CONCATENATE("Input [",$L$2,"]")</f>
        <v>Input [GBP]</v>
      </c>
      <c r="K35" s="48" t="s">
        <v>37</v>
      </c>
      <c r="L35" s="48" t="str">
        <f>CONCATENATE("Total [",$L$2,"]")</f>
        <v>Total [GBP]</v>
      </c>
      <c r="M35" s="5"/>
      <c r="N35" s="5"/>
      <c r="O35" s="5"/>
      <c r="P35" s="5"/>
      <c r="Q35" s="5"/>
    </row>
    <row r="36" spans="1:17" x14ac:dyDescent="0.3">
      <c r="A36" s="5"/>
      <c r="B36" s="5"/>
      <c r="C36" s="63"/>
      <c r="D36" s="5"/>
      <c r="E36" s="5"/>
      <c r="F36" s="5"/>
      <c r="G36" s="49" t="s">
        <v>36</v>
      </c>
      <c r="H36" s="65"/>
      <c r="I36" s="50"/>
      <c r="J36" s="9"/>
      <c r="K36" s="25">
        <v>0.1</v>
      </c>
      <c r="L36" s="61">
        <f>IF(J36&gt;0,J36,K36*L34)</f>
        <v>0.23954216666666667</v>
      </c>
      <c r="M36" s="5"/>
      <c r="N36" s="5"/>
      <c r="O36" s="5"/>
      <c r="P36" s="5"/>
      <c r="Q36" s="5"/>
    </row>
    <row r="37" spans="1:17" x14ac:dyDescent="0.3">
      <c r="A37" s="5"/>
      <c r="B37" s="5"/>
      <c r="C37" s="63"/>
      <c r="D37" s="5"/>
      <c r="E37" s="5"/>
      <c r="F37" s="5"/>
      <c r="G37" s="49" t="s">
        <v>42</v>
      </c>
      <c r="H37" s="65"/>
      <c r="I37" s="50"/>
      <c r="J37" s="9"/>
      <c r="K37" s="25">
        <v>0.05</v>
      </c>
      <c r="L37" s="61">
        <f>IF(J37&gt;0,J37,K37*L34)</f>
        <v>0.11977108333333333</v>
      </c>
      <c r="M37" s="5"/>
      <c r="N37" s="5"/>
      <c r="O37" s="5"/>
      <c r="P37" s="5"/>
      <c r="Q37" s="5"/>
    </row>
    <row r="38" spans="1:17" x14ac:dyDescent="0.3">
      <c r="A38" s="5"/>
      <c r="B38" s="5"/>
      <c r="C38" s="63"/>
      <c r="D38" s="5"/>
      <c r="E38" s="5"/>
      <c r="F38" s="5"/>
      <c r="G38" s="71" t="s">
        <v>43</v>
      </c>
      <c r="H38" s="81"/>
      <c r="I38" s="72"/>
      <c r="J38" s="9"/>
      <c r="K38" s="25"/>
      <c r="L38" s="61">
        <f>IF(J38&gt;0,J38,K38*L34)</f>
        <v>0</v>
      </c>
      <c r="M38" s="5"/>
      <c r="N38" s="5"/>
      <c r="O38" s="5"/>
      <c r="P38" s="5"/>
      <c r="Q38" s="5"/>
    </row>
    <row r="39" spans="1:17" x14ac:dyDescent="0.3">
      <c r="A39" s="5"/>
      <c r="B39" s="66" t="s">
        <v>50</v>
      </c>
      <c r="C39" s="67" t="s">
        <v>49</v>
      </c>
      <c r="D39" s="67"/>
      <c r="E39" s="68" t="s">
        <v>48</v>
      </c>
      <c r="F39" s="68" t="s">
        <v>17</v>
      </c>
      <c r="G39" s="49" t="s">
        <v>44</v>
      </c>
      <c r="H39" s="65"/>
      <c r="I39" s="50"/>
      <c r="J39" s="9"/>
      <c r="K39" s="25">
        <v>0.04</v>
      </c>
      <c r="L39" s="61">
        <f>IF(J39&gt;0,J39,K39*(SUM(L8:L13)+SUM(L16:L21)))</f>
        <v>4.0047999999999993E-2</v>
      </c>
      <c r="M39" s="5"/>
      <c r="N39" s="5"/>
      <c r="O39" s="5"/>
      <c r="P39" s="5"/>
      <c r="Q39" s="5"/>
    </row>
    <row r="40" spans="1:17" x14ac:dyDescent="0.3">
      <c r="A40" s="5"/>
      <c r="B40" s="30" t="s">
        <v>51</v>
      </c>
      <c r="C40" s="31" t="s">
        <v>52</v>
      </c>
      <c r="D40" s="32"/>
      <c r="E40" s="33">
        <v>5</v>
      </c>
      <c r="F40" s="34">
        <v>100</v>
      </c>
      <c r="G40" s="49" t="s">
        <v>46</v>
      </c>
      <c r="H40" s="65"/>
      <c r="I40" s="50"/>
      <c r="J40" s="75">
        <f>E40/F40</f>
        <v>0.05</v>
      </c>
      <c r="K40" s="25"/>
      <c r="L40" s="61">
        <f>IF(J40&gt;0,J40,K40*(SUM(L9:L14)+SUM(L17:L22)))</f>
        <v>0.05</v>
      </c>
      <c r="M40" s="5"/>
      <c r="N40" s="5"/>
      <c r="O40" s="5"/>
      <c r="P40" s="5"/>
      <c r="Q40" s="5"/>
    </row>
    <row r="41" spans="1:17" x14ac:dyDescent="0.3">
      <c r="A41" s="5"/>
      <c r="B41" s="5"/>
      <c r="C41" s="63"/>
      <c r="D41" s="5"/>
      <c r="E41" s="5"/>
      <c r="F41" s="5"/>
      <c r="G41" s="49" t="s">
        <v>45</v>
      </c>
      <c r="H41" s="65"/>
      <c r="I41" s="50"/>
      <c r="J41" s="9"/>
      <c r="K41" s="25">
        <v>0.1</v>
      </c>
      <c r="L41" s="61">
        <f>IF(J41&gt;0,J41,K41*SUM(L34:L40))</f>
        <v>0.28447829166666666</v>
      </c>
      <c r="M41" s="5"/>
      <c r="N41" s="5"/>
      <c r="O41" s="5"/>
      <c r="P41" s="5"/>
      <c r="Q41" s="5"/>
    </row>
    <row r="42" spans="1:17" x14ac:dyDescent="0.3">
      <c r="A42" s="5"/>
      <c r="B42" s="5"/>
      <c r="C42" s="6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9.05" x14ac:dyDescent="0.3">
      <c r="A43" s="5"/>
      <c r="B43" s="24" t="s">
        <v>47</v>
      </c>
      <c r="C43" s="21"/>
      <c r="D43" s="41"/>
      <c r="E43" s="42"/>
      <c r="F43" s="22"/>
      <c r="G43" s="23"/>
      <c r="H43" s="41"/>
      <c r="I43" s="22"/>
      <c r="J43" s="22"/>
      <c r="K43" s="22"/>
      <c r="L43" s="69">
        <f>SUM(L34:L41)</f>
        <v>3.1292612083333333</v>
      </c>
      <c r="M43" s="5"/>
      <c r="N43" s="5"/>
      <c r="O43" s="5"/>
      <c r="P43" s="5"/>
      <c r="Q43" s="5"/>
    </row>
    <row r="44" spans="1:17" x14ac:dyDescent="0.3">
      <c r="A44" s="5"/>
      <c r="B44" s="66" t="s">
        <v>56</v>
      </c>
      <c r="C44" s="67" t="s">
        <v>58</v>
      </c>
      <c r="D44" s="67"/>
      <c r="E44" s="68" t="s">
        <v>60</v>
      </c>
      <c r="F44" s="68" t="s">
        <v>17</v>
      </c>
      <c r="G44" s="58" t="s">
        <v>54</v>
      </c>
      <c r="H44" s="64"/>
      <c r="I44" s="59"/>
      <c r="J44" s="48"/>
      <c r="K44" s="48"/>
      <c r="L44" s="48"/>
      <c r="M44" s="5"/>
      <c r="N44" s="5"/>
      <c r="O44" s="5"/>
      <c r="P44" s="5"/>
      <c r="Q44" s="5"/>
    </row>
    <row r="45" spans="1:17" x14ac:dyDescent="0.3">
      <c r="A45" s="5"/>
      <c r="B45" s="30" t="s">
        <v>57</v>
      </c>
      <c r="C45" s="31" t="s">
        <v>59</v>
      </c>
      <c r="D45" s="32"/>
      <c r="E45" s="33">
        <v>100</v>
      </c>
      <c r="F45" s="34">
        <v>500</v>
      </c>
      <c r="G45" s="49" t="s">
        <v>55</v>
      </c>
      <c r="H45" s="65"/>
      <c r="I45" s="50"/>
      <c r="J45" s="9">
        <f>E45/F45</f>
        <v>0.2</v>
      </c>
      <c r="K45" s="25">
        <v>0.02</v>
      </c>
      <c r="L45" s="61">
        <f>IF(J45&gt;0,J45,K45*L43)</f>
        <v>0.2</v>
      </c>
      <c r="M45" s="5"/>
      <c r="N45" s="5"/>
      <c r="O45" s="5"/>
      <c r="P45" s="5"/>
      <c r="Q45" s="5"/>
    </row>
    <row r="46" spans="1:17" x14ac:dyDescent="0.3">
      <c r="A46" s="5"/>
      <c r="B46" s="5"/>
      <c r="C46" s="63"/>
      <c r="D46" s="5"/>
      <c r="E46" s="5"/>
      <c r="F46" s="5"/>
      <c r="G46" s="49" t="s">
        <v>61</v>
      </c>
      <c r="H46" s="65"/>
      <c r="I46" s="50"/>
      <c r="J46" s="9"/>
      <c r="K46" s="25">
        <v>0.01</v>
      </c>
      <c r="L46" s="61">
        <f>K46*L45</f>
        <v>2E-3</v>
      </c>
      <c r="M46" s="5"/>
      <c r="N46" s="5"/>
      <c r="O46" s="5"/>
      <c r="P46" s="5"/>
      <c r="Q46" s="5"/>
    </row>
    <row r="47" spans="1:17" x14ac:dyDescent="0.3">
      <c r="A47" s="5"/>
      <c r="B47" s="5"/>
      <c r="C47" s="63"/>
      <c r="D47" s="5"/>
      <c r="E47" s="5"/>
      <c r="F47" s="5"/>
      <c r="G47" s="49" t="s">
        <v>62</v>
      </c>
      <c r="H47" s="65"/>
      <c r="I47" s="50"/>
      <c r="J47" s="9"/>
      <c r="K47" s="25">
        <v>0.02</v>
      </c>
      <c r="L47" s="61">
        <f>K47*L43</f>
        <v>6.2585224166666661E-2</v>
      </c>
      <c r="M47" s="5"/>
      <c r="N47" s="5"/>
      <c r="O47" s="5"/>
      <c r="P47" s="5"/>
      <c r="Q47" s="5"/>
    </row>
    <row r="48" spans="1:17" ht="19.05" x14ac:dyDescent="0.3">
      <c r="A48" s="5"/>
      <c r="B48" s="24" t="s">
        <v>63</v>
      </c>
      <c r="C48" s="21"/>
      <c r="D48" s="41"/>
      <c r="E48" s="42"/>
      <c r="F48" s="22"/>
      <c r="G48" s="23"/>
      <c r="H48" s="41"/>
      <c r="I48" s="22"/>
      <c r="J48" s="22"/>
      <c r="K48" s="35" t="str">
        <f>L2</f>
        <v>GBP</v>
      </c>
      <c r="L48" s="70">
        <f>SUM(L43:L47)</f>
        <v>3.3938464324999997</v>
      </c>
      <c r="M48" s="5"/>
      <c r="N48" s="5"/>
      <c r="O48" s="5"/>
      <c r="P48" s="5"/>
      <c r="Q48" s="5"/>
    </row>
    <row r="49" spans="1:17" x14ac:dyDescent="0.3">
      <c r="A49" s="5"/>
      <c r="B49" s="5"/>
      <c r="C49" s="6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3">
      <c r="A50" s="5"/>
      <c r="B50" s="5" t="s">
        <v>64</v>
      </c>
      <c r="C50" s="6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</sheetData>
  <sheetProtection algorithmName="SHA-512" hashValue="AdzbZAtDsiv1phILcUDqMRORfb0i8MHmv9tusy+qfHtriTWA+HfugM+QZO1lBhL+d1sYJFiYXLi+I6uTx2Nzmw==" saltValue="/tFtb5tX4bFPxmrQrJWoOg==" spinCount="100000" sheet="1" objects="1"/>
  <mergeCells count="51">
    <mergeCell ref="G46:I46"/>
    <mergeCell ref="C44:D44"/>
    <mergeCell ref="C45:D45"/>
    <mergeCell ref="G47:I47"/>
    <mergeCell ref="C40:D40"/>
    <mergeCell ref="C39:D39"/>
    <mergeCell ref="G35:I35"/>
    <mergeCell ref="G44:I44"/>
    <mergeCell ref="G45:I45"/>
    <mergeCell ref="G37:I37"/>
    <mergeCell ref="G38:I38"/>
    <mergeCell ref="G39:I39"/>
    <mergeCell ref="G41:I41"/>
    <mergeCell ref="G40:I40"/>
    <mergeCell ref="D1:L1"/>
    <mergeCell ref="C4:E4"/>
    <mergeCell ref="K4:L4"/>
    <mergeCell ref="K3:L3"/>
    <mergeCell ref="G36:I36"/>
    <mergeCell ref="B30:C30"/>
    <mergeCell ref="B31:C31"/>
    <mergeCell ref="B32:C32"/>
    <mergeCell ref="B33:C33"/>
    <mergeCell ref="B25:C25"/>
    <mergeCell ref="B26:C26"/>
    <mergeCell ref="B27:C27"/>
    <mergeCell ref="B28:C28"/>
    <mergeCell ref="B29:C29"/>
    <mergeCell ref="B17:C17"/>
    <mergeCell ref="B18:C18"/>
    <mergeCell ref="B19:C19"/>
    <mergeCell ref="B20:C20"/>
    <mergeCell ref="D15:E15"/>
    <mergeCell ref="D16:E16"/>
    <mergeCell ref="D17:E17"/>
    <mergeCell ref="D18:E18"/>
    <mergeCell ref="D19:E19"/>
    <mergeCell ref="D20:E20"/>
    <mergeCell ref="G3:H3"/>
    <mergeCell ref="C3:D3"/>
    <mergeCell ref="B23:C23"/>
    <mergeCell ref="B24:C24"/>
    <mergeCell ref="B16:C16"/>
    <mergeCell ref="B8:C8"/>
    <mergeCell ref="B9:C9"/>
    <mergeCell ref="B10:C10"/>
    <mergeCell ref="B11:C11"/>
    <mergeCell ref="B12:C12"/>
    <mergeCell ref="B13:C13"/>
    <mergeCell ref="B21:C21"/>
    <mergeCell ref="D21:E21"/>
  </mergeCells>
  <conditionalFormatting sqref="A15 A22:A24">
    <cfRule type="cellIs" dxfId="2" priority="738" operator="equal">
      <formula>"Opportunity!"</formula>
    </cfRule>
  </conditionalFormatting>
  <dataValidations count="2">
    <dataValidation type="list" allowBlank="1" showInputMessage="1" showErrorMessage="1" sqref="L2" xr:uid="{2A649665-25F7-469C-B97C-07D7A8C7976C}">
      <formula1>"GBP,EUR,USD,JPY,CNY,MXN,PLN,SEK"</formula1>
    </dataValidation>
    <dataValidation type="list" allowBlank="1" showInputMessage="1" showErrorMessage="1" sqref="B45" xr:uid="{50AC51AA-0CF8-4009-AC30-2C07592FBFBC}">
      <formula1>"Road,Sea,Air"</formula1>
    </dataValidation>
  </dataValidations>
  <hyperlinks>
    <hyperlink ref="A2" r:id="rId1" xr:uid="{385B7829-F95B-4BAD-85F4-CBC760EDB24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LC4XL xmlns="CALC4XL">
  <userData/>
  <copies/>
</CALC4XL>
</file>

<file path=customXml/itemProps1.xml><?xml version="1.0" encoding="utf-8"?>
<ds:datastoreItem xmlns:ds="http://schemas.openxmlformats.org/officeDocument/2006/customXml" ds:itemID="{02A75E72-98F8-4FFB-AF3C-D1DCC24CCCFB}">
  <ds:schemaRefs>
    <ds:schemaRef ds:uri="CALC4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J.Miah</dc:creator>
  <cp:lastModifiedBy>Basma Lemtiri</cp:lastModifiedBy>
  <dcterms:created xsi:type="dcterms:W3CDTF">2020-06-09T16:07:48Z</dcterms:created>
  <dcterms:modified xsi:type="dcterms:W3CDTF">2020-06-09T21:06:54Z</dcterms:modified>
</cp:coreProperties>
</file>