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harbourpointecondominium-my.sharepoint.com/personal/office_harbourpointecondominium_onmicrosoft_com/Documents/Desktop/"/>
    </mc:Choice>
  </mc:AlternateContent>
  <xr:revisionPtr revIDLastSave="0" documentId="8_{4D794B85-23CA-4B2B-85C6-28C21B89F29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POSED 2026" sheetId="1" r:id="rId1"/>
    <sheet name="Payments" sheetId="2" r:id="rId2"/>
    <sheet name="Sheet1" sheetId="3" r:id="rId3"/>
  </sheets>
  <definedNames>
    <definedName name="_xlnm.Print_Area" localSheetId="1">Payments!$A$1:$H$64</definedName>
    <definedName name="_xlnm.Print_Area" localSheetId="0">'PROPOSED 2026'!$B$1:$K$89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F60" i="1"/>
  <c r="F55" i="1"/>
  <c r="F40" i="1"/>
  <c r="D9" i="1"/>
  <c r="H8" i="1"/>
  <c r="J32" i="3"/>
  <c r="J27" i="3"/>
  <c r="D27" i="3"/>
  <c r="D29" i="2" l="1"/>
  <c r="H87" i="1"/>
  <c r="H17" i="1"/>
  <c r="H19" i="1"/>
  <c r="D41" i="1" l="1"/>
  <c r="D17" i="1"/>
  <c r="D19" i="1" s="1"/>
  <c r="D86" i="1"/>
  <c r="F17" i="1"/>
  <c r="D87" i="1"/>
  <c r="H73" i="1"/>
  <c r="H74" i="1"/>
  <c r="H63" i="1"/>
  <c r="H41" i="1"/>
  <c r="F87" i="1"/>
  <c r="F73" i="1"/>
  <c r="F63" i="1"/>
  <c r="F41" i="1"/>
  <c r="D73" i="1"/>
  <c r="D63" i="1"/>
  <c r="C37" i="2"/>
  <c r="D37" i="2" s="1"/>
  <c r="C38" i="2"/>
  <c r="D38" i="2" s="1"/>
  <c r="E38" i="2" s="1"/>
  <c r="F38" i="2" s="1"/>
  <c r="C39" i="2"/>
  <c r="D39" i="2" s="1"/>
  <c r="E39" i="2" s="1"/>
  <c r="F39" i="2" s="1"/>
  <c r="C40" i="2"/>
  <c r="D40" i="2" s="1"/>
  <c r="E40" i="2" s="1"/>
  <c r="F40" i="2" s="1"/>
  <c r="C41" i="2"/>
  <c r="D41" i="2" s="1"/>
  <c r="E41" i="2" s="1"/>
  <c r="F41" i="2" s="1"/>
  <c r="C42" i="2"/>
  <c r="D42" i="2" s="1"/>
  <c r="E42" i="2" s="1"/>
  <c r="F42" i="2" s="1"/>
  <c r="C43" i="2"/>
  <c r="C44" i="2"/>
  <c r="D44" i="2" s="1"/>
  <c r="E44" i="2" s="1"/>
  <c r="F44" i="2" s="1"/>
  <c r="C45" i="2"/>
  <c r="D45" i="2"/>
  <c r="E45" i="2" s="1"/>
  <c r="F45" i="2" s="1"/>
  <c r="C46" i="2"/>
  <c r="D46" i="2" s="1"/>
  <c r="E46" i="2" s="1"/>
  <c r="F46" i="2" s="1"/>
  <c r="C47" i="2"/>
  <c r="D47" i="2" s="1"/>
  <c r="E47" i="2" s="1"/>
  <c r="F47" i="2" s="1"/>
  <c r="C48" i="2"/>
  <c r="D48" i="2" s="1"/>
  <c r="E48" i="2" s="1"/>
  <c r="F48" i="2" s="1"/>
  <c r="C49" i="2"/>
  <c r="D49" i="2" s="1"/>
  <c r="E49" i="2" s="1"/>
  <c r="F49" i="2" s="1"/>
  <c r="C50" i="2"/>
  <c r="D50" i="2" s="1"/>
  <c r="E50" i="2" s="1"/>
  <c r="F50" i="2" s="1"/>
  <c r="C51" i="2"/>
  <c r="D51" i="2" s="1"/>
  <c r="E51" i="2" s="1"/>
  <c r="F51" i="2" s="1"/>
  <c r="C52" i="2"/>
  <c r="D52" i="2" s="1"/>
  <c r="E52" i="2" s="1"/>
  <c r="F52" i="2" s="1"/>
  <c r="C53" i="2"/>
  <c r="D53" i="2" s="1"/>
  <c r="E53" i="2" s="1"/>
  <c r="F53" i="2" s="1"/>
  <c r="C54" i="2"/>
  <c r="D54" i="2" s="1"/>
  <c r="E54" i="2" s="1"/>
  <c r="F54" i="2" s="1"/>
  <c r="C55" i="2"/>
  <c r="D55" i="2" s="1"/>
  <c r="E55" i="2" s="1"/>
  <c r="F55" i="2" s="1"/>
  <c r="C56" i="2"/>
  <c r="D56" i="2" s="1"/>
  <c r="E56" i="2" s="1"/>
  <c r="F56" i="2" s="1"/>
  <c r="D57" i="2"/>
  <c r="E57" i="2" s="1"/>
  <c r="F57" i="2" s="1"/>
  <c r="C58" i="2"/>
  <c r="D58" i="2" s="1"/>
  <c r="E58" i="2" s="1"/>
  <c r="F58" i="2" s="1"/>
  <c r="C59" i="2"/>
  <c r="D59" i="2" s="1"/>
  <c r="E59" i="2" s="1"/>
  <c r="F59" i="2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C33" i="2"/>
  <c r="C61" i="2" l="1"/>
  <c r="D43" i="2"/>
  <c r="E43" i="2" s="1"/>
  <c r="F43" i="2" s="1"/>
  <c r="E37" i="2"/>
  <c r="F37" i="2" s="1"/>
  <c r="D75" i="1"/>
  <c r="D88" i="1" s="1"/>
  <c r="D33" i="2"/>
  <c r="H75" i="1"/>
  <c r="H88" i="1" s="1"/>
  <c r="F75" i="1"/>
  <c r="F88" i="1" s="1"/>
  <c r="E61" i="2" l="1"/>
  <c r="E64" i="2" s="1"/>
  <c r="F61" i="2"/>
  <c r="D61" i="2"/>
  <c r="D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HARBOUR POINTE</author>
  </authors>
  <commentLis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HARBOUR POINTE:</t>
        </r>
        <r>
          <rPr>
            <sz val="9"/>
            <color indexed="81"/>
            <rFont val="Tahoma"/>
            <family val="2"/>
          </rPr>
          <t xml:space="preserve">
2 x per month @350.00
In addition to plants and other landscaping materials</t>
        </r>
      </text>
    </comment>
    <comment ref="H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HARBOUR POINTE:</t>
        </r>
        <r>
          <rPr>
            <sz val="9"/>
            <color indexed="81"/>
            <rFont val="Tahoma"/>
            <family val="2"/>
          </rPr>
          <t xml:space="preserve">
2 x per month @350.00
In addition to plants and other landscaping materials</t>
        </r>
      </text>
    </comment>
    <comment ref="D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HARBOUR POINTE:</t>
        </r>
        <r>
          <rPr>
            <sz val="9"/>
            <color indexed="81"/>
            <rFont val="Tahoma"/>
            <family val="2"/>
          </rPr>
          <t xml:space="preserve">
Need a full CPA Accounting Report</t>
        </r>
      </text>
    </comment>
    <comment ref="H4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HARBOUR POINTE:</t>
        </r>
        <r>
          <rPr>
            <sz val="9"/>
            <color indexed="81"/>
            <rFont val="Tahoma"/>
            <family val="2"/>
          </rPr>
          <t xml:space="preserve">
Need a full CPA Accounting Report</t>
        </r>
      </text>
    </comment>
  </commentList>
</comments>
</file>

<file path=xl/sharedStrings.xml><?xml version="1.0" encoding="utf-8"?>
<sst xmlns="http://schemas.openxmlformats.org/spreadsheetml/2006/main" count="178" uniqueCount="125">
  <si>
    <t>INCOME</t>
  </si>
  <si>
    <t>EXPENSES</t>
  </si>
  <si>
    <t>Insurance</t>
  </si>
  <si>
    <t>Sub Total:</t>
  </si>
  <si>
    <t>General Building Repairs &amp; Maintenance</t>
  </si>
  <si>
    <t>Elevator Maintenance</t>
  </si>
  <si>
    <t>General Administrative Services</t>
  </si>
  <si>
    <t>Permits &amp; Inspections</t>
  </si>
  <si>
    <t>Utilities</t>
  </si>
  <si>
    <t>Electricity (FP&amp;L)</t>
  </si>
  <si>
    <t>Telephone Service Lines (Elevators ATT)</t>
  </si>
  <si>
    <t>Waste Removal</t>
  </si>
  <si>
    <t>Water &amp; Sewer</t>
  </si>
  <si>
    <t>Reserves Account</t>
  </si>
  <si>
    <t>SUB TOTALS (WITHOUT RESERVES):</t>
  </si>
  <si>
    <t>HARBOUR POINTE OF MIAMI CONDOMINIUM ASSOCIATION</t>
  </si>
  <si>
    <t>Laundry Income</t>
  </si>
  <si>
    <t>Interest Income</t>
  </si>
  <si>
    <t>Parking Rental Income</t>
  </si>
  <si>
    <t>Entrance Cards/Remote/Keys Income</t>
  </si>
  <si>
    <t>Application Fee Income</t>
  </si>
  <si>
    <t>Cleaning Supplies</t>
  </si>
  <si>
    <t>Boiler Room</t>
  </si>
  <si>
    <t>Pest Control</t>
  </si>
  <si>
    <t>Plumbing</t>
  </si>
  <si>
    <t>Maintenance Employee</t>
  </si>
  <si>
    <t>Gas TECO</t>
  </si>
  <si>
    <t>StormWater</t>
  </si>
  <si>
    <t>BUDGET</t>
  </si>
  <si>
    <t>Fire Alarm System Maintenance</t>
  </si>
  <si>
    <t>UNIT</t>
  </si>
  <si>
    <t>BED/BATH</t>
  </si>
  <si>
    <t>% OF CE</t>
  </si>
  <si>
    <t>3 Bed/ 2 Bath</t>
  </si>
  <si>
    <t>2 Bed/ 2 Bath</t>
  </si>
  <si>
    <t>1 Bed/ 1 1/2 Bath</t>
  </si>
  <si>
    <t>1 Bed/ 1 Bath</t>
  </si>
  <si>
    <t>1 Bed/1 Bath</t>
  </si>
  <si>
    <t>Total for 1st Floor</t>
  </si>
  <si>
    <t>201-801</t>
  </si>
  <si>
    <t>202-802</t>
  </si>
  <si>
    <t>203-803</t>
  </si>
  <si>
    <t>204-804</t>
  </si>
  <si>
    <t>205-805</t>
  </si>
  <si>
    <t>206-806</t>
  </si>
  <si>
    <t>207-807</t>
  </si>
  <si>
    <t>208-808</t>
  </si>
  <si>
    <t>209-809</t>
  </si>
  <si>
    <t>210-810</t>
  </si>
  <si>
    <t>211-811</t>
  </si>
  <si>
    <t>212-812</t>
  </si>
  <si>
    <t>214-814</t>
  </si>
  <si>
    <t>215-815</t>
  </si>
  <si>
    <t>216-816</t>
  </si>
  <si>
    <t>217-817</t>
  </si>
  <si>
    <t>218-818</t>
  </si>
  <si>
    <t>219-819</t>
  </si>
  <si>
    <t>220-820</t>
  </si>
  <si>
    <t>221-821</t>
  </si>
  <si>
    <t>322-822</t>
  </si>
  <si>
    <t>223-823</t>
  </si>
  <si>
    <t>225-825</t>
  </si>
  <si>
    <t>Grand Total</t>
  </si>
  <si>
    <t>HARBOUR POINT OF MIAMI CONDOMINIUM ASSOCIATION, INC.</t>
  </si>
  <si>
    <t>Sub Total Income:</t>
  </si>
  <si>
    <t>Painting</t>
  </si>
  <si>
    <t>Elevators</t>
  </si>
  <si>
    <t>Pool</t>
  </si>
  <si>
    <t>Boiler</t>
  </si>
  <si>
    <t>Fire System</t>
  </si>
  <si>
    <t>Roof</t>
  </si>
  <si>
    <t>Parking</t>
  </si>
  <si>
    <t>PAYMENT</t>
  </si>
  <si>
    <t>MONTHLY</t>
  </si>
  <si>
    <t xml:space="preserve"> </t>
  </si>
  <si>
    <t>ALLOCATION</t>
  </si>
  <si>
    <t>Other Income Arrears Received</t>
  </si>
  <si>
    <t>Security Cameras Entry System Maintenance</t>
  </si>
  <si>
    <t>GYM</t>
  </si>
  <si>
    <t>Lift Station and Pump Services</t>
  </si>
  <si>
    <t>Maintenance and  Repairs Swimming Pool</t>
  </si>
  <si>
    <t>Janitorial/Maintenance Employees</t>
  </si>
  <si>
    <t>Bad Dept</t>
  </si>
  <si>
    <t>Sprinklers</t>
  </si>
  <si>
    <t>Maintenance Fees  WITHOUT RESERVES</t>
  </si>
  <si>
    <t>Maintenance Fees  WITH RESERVES</t>
  </si>
  <si>
    <t>Management Service</t>
  </si>
  <si>
    <t>ACTUAL</t>
  </si>
  <si>
    <t xml:space="preserve"> TOTALS </t>
  </si>
  <si>
    <t>Rental units Expenses</t>
  </si>
  <si>
    <t xml:space="preserve">Payroll Services </t>
  </si>
  <si>
    <t>Screening Services</t>
  </si>
  <si>
    <t>Bookkeeper/office secretary</t>
  </si>
  <si>
    <t>TOTAL MAINTENANCE BILLED TO OWNERS</t>
  </si>
  <si>
    <t>Ground/Landscaping/garden supplies</t>
  </si>
  <si>
    <t>Building Repairs &amp; Tool Supplies</t>
  </si>
  <si>
    <t>Contigency &amp; Property Taxes</t>
  </si>
  <si>
    <t>Housekepping Employees</t>
  </si>
  <si>
    <t xml:space="preserve">Corporate Taxes </t>
  </si>
  <si>
    <t>I T Maintenance  Computers &amp; Printers</t>
  </si>
  <si>
    <t>Incom Rent 823-211</t>
  </si>
  <si>
    <t>Payroll Taxes &amp; W/C</t>
  </si>
  <si>
    <t>Legal &amp; attorney Fees</t>
  </si>
  <si>
    <t>Bureau of Condominium (DBPR)</t>
  </si>
  <si>
    <t xml:space="preserve">Maillings &amp; Postage </t>
  </si>
  <si>
    <t>Laundry Equipment / Services</t>
  </si>
  <si>
    <t>Office Suplies</t>
  </si>
  <si>
    <t xml:space="preserve">Deposit Machine Rental </t>
  </si>
  <si>
    <t>Audit/Accounting</t>
  </si>
  <si>
    <t>Reserve Study</t>
  </si>
  <si>
    <t>Propose</t>
  </si>
  <si>
    <t xml:space="preserve">Actual </t>
  </si>
  <si>
    <t xml:space="preserve">Payment </t>
  </si>
  <si>
    <t>Jan-Dec/2025</t>
  </si>
  <si>
    <t>JAN-OCT/2025</t>
  </si>
  <si>
    <t>Jan-Dec/2026</t>
  </si>
  <si>
    <t xml:space="preserve">Wells Fargo (Total Premium &amp; Flood </t>
  </si>
  <si>
    <t>2026 PROPOSED</t>
  </si>
  <si>
    <t xml:space="preserve">Increase  </t>
  </si>
  <si>
    <t>RESERVE 2025</t>
  </si>
  <si>
    <t>RESERVE 2026</t>
  </si>
  <si>
    <t xml:space="preserve">Increase </t>
  </si>
  <si>
    <t xml:space="preserve">6 floors </t>
  </si>
  <si>
    <t xml:space="preserve">JANUARY 01/2026  DECEMBER 31/2026- Approved Budget With   RESERVES </t>
  </si>
  <si>
    <t xml:space="preserve">JANUARY 01/2026- DECEMBER 31/2026- APPROVED Budget  With   RESERVES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</si>
</sst>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%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4"/>
      <name val="Arial"/>
      <family val="2"/>
    </font>
    <font>
      <sz val="12"/>
      <color theme="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1">
    <xf numFmtId="0" fontId="0" fillId="0" borderId="0" xfId="0"/>
    <xf numFmtId="0" fontId="0" fillId="3" borderId="0" xfId="0" applyFill="1"/>
    <xf numFmtId="44" fontId="0" fillId="3" borderId="0" xfId="1" applyFont="1" applyFill="1" applyBorder="1"/>
    <xf numFmtId="0" fontId="4" fillId="3" borderId="0" xfId="0" applyFont="1" applyFill="1"/>
    <xf numFmtId="44" fontId="2" fillId="3" borderId="0" xfId="1" applyFont="1" applyFill="1" applyBorder="1"/>
    <xf numFmtId="17" fontId="0" fillId="0" borderId="0" xfId="0" applyNumberFormat="1"/>
    <xf numFmtId="44" fontId="2" fillId="3" borderId="7" xfId="1" applyFont="1" applyFill="1" applyBorder="1"/>
    <xf numFmtId="44" fontId="0" fillId="3" borderId="1" xfId="1" applyFont="1" applyFill="1" applyBorder="1"/>
    <xf numFmtId="44" fontId="0" fillId="3" borderId="0" xfId="1" applyFont="1" applyFill="1" applyBorder="1" applyAlignment="1">
      <alignment horizontal="center"/>
    </xf>
    <xf numFmtId="44" fontId="2" fillId="3" borderId="9" xfId="1" applyFont="1" applyFill="1" applyBorder="1"/>
    <xf numFmtId="0" fontId="2" fillId="3" borderId="11" xfId="0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64" fontId="2" fillId="3" borderId="0" xfId="1" applyNumberFormat="1" applyFont="1" applyFill="1" applyBorder="1"/>
    <xf numFmtId="164" fontId="5" fillId="3" borderId="0" xfId="1" applyNumberFormat="1" applyFont="1" applyFill="1" applyBorder="1"/>
    <xf numFmtId="164" fontId="4" fillId="3" borderId="0" xfId="0" applyNumberFormat="1" applyFont="1" applyFill="1"/>
    <xf numFmtId="44" fontId="5" fillId="3" borderId="1" xfId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2" fillId="3" borderId="0" xfId="2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4" fontId="3" fillId="2" borderId="0" xfId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10" fillId="0" borderId="0" xfId="0" applyNumberFormat="1" applyFont="1"/>
    <xf numFmtId="44" fontId="10" fillId="0" borderId="0" xfId="0" applyNumberFormat="1" applyFont="1"/>
    <xf numFmtId="0" fontId="10" fillId="0" borderId="0" xfId="0" applyFont="1" applyAlignment="1">
      <alignment horizontal="left"/>
    </xf>
    <xf numFmtId="164" fontId="10" fillId="0" borderId="0" xfId="0" applyNumberFormat="1" applyFont="1"/>
    <xf numFmtId="44" fontId="3" fillId="0" borderId="0" xfId="0" applyNumberFormat="1" applyFont="1"/>
    <xf numFmtId="165" fontId="3" fillId="0" borderId="0" xfId="0" applyNumberFormat="1" applyFont="1"/>
    <xf numFmtId="44" fontId="6" fillId="7" borderId="7" xfId="1" applyFont="1" applyFill="1" applyBorder="1"/>
    <xf numFmtId="44" fontId="6" fillId="7" borderId="0" xfId="1" applyFont="1" applyFill="1" applyBorder="1"/>
    <xf numFmtId="164" fontId="5" fillId="7" borderId="7" xfId="1" applyNumberFormat="1" applyFont="1" applyFill="1" applyBorder="1"/>
    <xf numFmtId="164" fontId="2" fillId="7" borderId="0" xfId="1" applyNumberFormat="1" applyFont="1" applyFill="1" applyBorder="1"/>
    <xf numFmtId="0" fontId="13" fillId="0" borderId="3" xfId="0" applyFont="1" applyBorder="1"/>
    <xf numFmtId="0" fontId="13" fillId="3" borderId="0" xfId="0" applyFont="1" applyFill="1"/>
    <xf numFmtId="0" fontId="7" fillId="5" borderId="1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7" fillId="7" borderId="0" xfId="0" applyFont="1" applyFill="1"/>
    <xf numFmtId="44" fontId="7" fillId="7" borderId="7" xfId="1" applyFont="1" applyFill="1" applyBorder="1" applyAlignment="1"/>
    <xf numFmtId="44" fontId="13" fillId="7" borderId="7" xfId="1" applyFont="1" applyFill="1" applyBorder="1"/>
    <xf numFmtId="0" fontId="7" fillId="3" borderId="3" xfId="0" applyFont="1" applyFill="1" applyBorder="1" applyAlignment="1">
      <alignment horizontal="center"/>
    </xf>
    <xf numFmtId="0" fontId="7" fillId="3" borderId="0" xfId="0" applyFont="1" applyFill="1"/>
    <xf numFmtId="44" fontId="7" fillId="3" borderId="0" xfId="1" applyFont="1" applyFill="1" applyBorder="1" applyAlignment="1"/>
    <xf numFmtId="44" fontId="13" fillId="3" borderId="0" xfId="1" applyFont="1" applyFill="1" applyBorder="1"/>
    <xf numFmtId="0" fontId="15" fillId="10" borderId="8" xfId="0" applyFont="1" applyFill="1" applyBorder="1" applyAlignment="1">
      <alignment horizontal="left"/>
    </xf>
    <xf numFmtId="0" fontId="7" fillId="3" borderId="1" xfId="0" applyFont="1" applyFill="1" applyBorder="1"/>
    <xf numFmtId="164" fontId="7" fillId="5" borderId="0" xfId="1" applyNumberFormat="1" applyFont="1" applyFill="1" applyBorder="1"/>
    <xf numFmtId="44" fontId="7" fillId="3" borderId="1" xfId="1" applyFont="1" applyFill="1" applyBorder="1" applyAlignment="1"/>
    <xf numFmtId="164" fontId="7" fillId="4" borderId="0" xfId="1" applyNumberFormat="1" applyFont="1" applyFill="1" applyBorder="1"/>
    <xf numFmtId="44" fontId="13" fillId="3" borderId="1" xfId="1" applyFont="1" applyFill="1" applyBorder="1"/>
    <xf numFmtId="164" fontId="7" fillId="2" borderId="0" xfId="1" applyNumberFormat="1" applyFont="1" applyFill="1" applyBorder="1"/>
    <xf numFmtId="0" fontId="15" fillId="11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164" fontId="7" fillId="3" borderId="0" xfId="1" applyNumberFormat="1" applyFont="1" applyFill="1" applyBorder="1"/>
    <xf numFmtId="0" fontId="15" fillId="0" borderId="3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13" fillId="3" borderId="1" xfId="0" applyFont="1" applyFill="1" applyBorder="1"/>
    <xf numFmtId="164" fontId="7" fillId="5" borderId="1" xfId="1" applyNumberFormat="1" applyFont="1" applyFill="1" applyBorder="1"/>
    <xf numFmtId="44" fontId="7" fillId="3" borderId="1" xfId="1" applyFont="1" applyFill="1" applyBorder="1"/>
    <xf numFmtId="164" fontId="7" fillId="8" borderId="1" xfId="1" applyNumberFormat="1" applyFont="1" applyFill="1" applyBorder="1"/>
    <xf numFmtId="164" fontId="7" fillId="6" borderId="1" xfId="1" applyNumberFormat="1" applyFont="1" applyFill="1" applyBorder="1"/>
    <xf numFmtId="0" fontId="13" fillId="3" borderId="7" xfId="0" applyFont="1" applyFill="1" applyBorder="1"/>
    <xf numFmtId="44" fontId="7" fillId="7" borderId="7" xfId="1" applyFont="1" applyFill="1" applyBorder="1"/>
    <xf numFmtId="0" fontId="7" fillId="11" borderId="4" xfId="0" applyFont="1" applyFill="1" applyBorder="1" applyAlignment="1">
      <alignment horizontal="right"/>
    </xf>
    <xf numFmtId="164" fontId="7" fillId="11" borderId="7" xfId="1" applyNumberFormat="1" applyFont="1" applyFill="1" applyBorder="1"/>
    <xf numFmtId="0" fontId="13" fillId="3" borderId="3" xfId="0" applyFont="1" applyFill="1" applyBorder="1"/>
    <xf numFmtId="0" fontId="14" fillId="2" borderId="5" xfId="0" applyFont="1" applyFill="1" applyBorder="1" applyAlignment="1">
      <alignment horizontal="center"/>
    </xf>
    <xf numFmtId="44" fontId="13" fillId="0" borderId="0" xfId="1" applyFont="1" applyFill="1" applyBorder="1"/>
    <xf numFmtId="0" fontId="16" fillId="5" borderId="5" xfId="0" applyFont="1" applyFill="1" applyBorder="1"/>
    <xf numFmtId="44" fontId="13" fillId="0" borderId="1" xfId="1" applyFont="1" applyFill="1" applyBorder="1"/>
    <xf numFmtId="0" fontId="7" fillId="0" borderId="3" xfId="0" applyFont="1" applyBorder="1" applyAlignment="1">
      <alignment horizontal="right"/>
    </xf>
    <xf numFmtId="164" fontId="13" fillId="3" borderId="0" xfId="1" applyNumberFormat="1" applyFont="1" applyFill="1" applyBorder="1"/>
    <xf numFmtId="164" fontId="7" fillId="5" borderId="0" xfId="1" applyNumberFormat="1" applyFont="1" applyFill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164" fontId="13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164" fontId="7" fillId="5" borderId="7" xfId="1" applyNumberFormat="1" applyFont="1" applyFill="1" applyBorder="1"/>
    <xf numFmtId="44" fontId="7" fillId="3" borderId="7" xfId="1" applyFont="1" applyFill="1" applyBorder="1"/>
    <xf numFmtId="164" fontId="7" fillId="8" borderId="7" xfId="1" applyNumberFormat="1" applyFont="1" applyFill="1" applyBorder="1"/>
    <xf numFmtId="164" fontId="7" fillId="7" borderId="7" xfId="1" applyNumberFormat="1" applyFont="1" applyFill="1" applyBorder="1"/>
    <xf numFmtId="164" fontId="7" fillId="6" borderId="7" xfId="1" applyNumberFormat="1" applyFont="1" applyFill="1" applyBorder="1"/>
    <xf numFmtId="0" fontId="16" fillId="5" borderId="5" xfId="0" applyFont="1" applyFill="1" applyBorder="1" applyAlignment="1">
      <alignment horizontal="left"/>
    </xf>
    <xf numFmtId="0" fontId="17" fillId="3" borderId="1" xfId="0" applyFont="1" applyFill="1" applyBorder="1"/>
    <xf numFmtId="44" fontId="17" fillId="0" borderId="1" xfId="1" applyFont="1" applyFill="1" applyBorder="1"/>
    <xf numFmtId="44" fontId="17" fillId="3" borderId="1" xfId="1" applyFont="1" applyFill="1" applyBorder="1"/>
    <xf numFmtId="164" fontId="7" fillId="3" borderId="7" xfId="1" applyNumberFormat="1" applyFont="1" applyFill="1" applyBorder="1"/>
    <xf numFmtId="164" fontId="7" fillId="4" borderId="7" xfId="1" applyNumberFormat="1" applyFont="1" applyFill="1" applyBorder="1"/>
    <xf numFmtId="164" fontId="7" fillId="2" borderId="7" xfId="1" applyNumberFormat="1" applyFont="1" applyFill="1" applyBorder="1"/>
    <xf numFmtId="0" fontId="7" fillId="3" borderId="3" xfId="0" applyFont="1" applyFill="1" applyBorder="1" applyAlignment="1">
      <alignment horizontal="left"/>
    </xf>
    <xf numFmtId="44" fontId="7" fillId="3" borderId="0" xfId="1" applyFont="1" applyFill="1" applyBorder="1"/>
    <xf numFmtId="44" fontId="7" fillId="3" borderId="5" xfId="1" applyFont="1" applyFill="1" applyBorder="1"/>
    <xf numFmtId="164" fontId="7" fillId="3" borderId="5" xfId="1" applyNumberFormat="1" applyFont="1" applyFill="1" applyBorder="1"/>
    <xf numFmtId="0" fontId="16" fillId="5" borderId="3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right"/>
    </xf>
    <xf numFmtId="44" fontId="7" fillId="3" borderId="2" xfId="1" applyFont="1" applyFill="1" applyBorder="1"/>
    <xf numFmtId="164" fontId="7" fillId="5" borderId="2" xfId="1" applyNumberFormat="1" applyFont="1" applyFill="1" applyBorder="1"/>
    <xf numFmtId="164" fontId="7" fillId="2" borderId="0" xfId="1" applyNumberFormat="1" applyFont="1" applyFill="1" applyBorder="1" applyAlignment="1"/>
    <xf numFmtId="164" fontId="7" fillId="3" borderId="0" xfId="1" applyNumberFormat="1" applyFont="1" applyFill="1" applyBorder="1" applyAlignment="1"/>
    <xf numFmtId="164" fontId="7" fillId="4" borderId="0" xfId="1" applyNumberFormat="1" applyFont="1" applyFill="1" applyBorder="1" applyAlignment="1"/>
    <xf numFmtId="0" fontId="7" fillId="0" borderId="4" xfId="0" applyFont="1" applyBorder="1"/>
    <xf numFmtId="164" fontId="7" fillId="2" borderId="7" xfId="1" applyNumberFormat="1" applyFont="1" applyFill="1" applyBorder="1" applyAlignment="1"/>
    <xf numFmtId="164" fontId="7" fillId="3" borderId="7" xfId="1" applyNumberFormat="1" applyFont="1" applyFill="1" applyBorder="1" applyAlignment="1"/>
    <xf numFmtId="164" fontId="7" fillId="4" borderId="7" xfId="1" applyNumberFormat="1" applyFont="1" applyFill="1" applyBorder="1" applyAlignment="1"/>
    <xf numFmtId="164" fontId="13" fillId="3" borderId="0" xfId="0" applyNumberFormat="1" applyFont="1" applyFill="1"/>
    <xf numFmtId="0" fontId="16" fillId="11" borderId="4" xfId="0" applyFont="1" applyFill="1" applyBorder="1" applyAlignment="1">
      <alignment horizontal="right"/>
    </xf>
    <xf numFmtId="164" fontId="7" fillId="11" borderId="5" xfId="1" applyNumberFormat="1" applyFont="1" applyFill="1" applyBorder="1"/>
    <xf numFmtId="0" fontId="16" fillId="3" borderId="4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/>
    <xf numFmtId="0" fontId="7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20" xfId="0" applyFont="1" applyBorder="1"/>
    <xf numFmtId="0" fontId="7" fillId="0" borderId="21" xfId="0" applyFont="1" applyBorder="1" applyAlignment="1">
      <alignment horizontal="left"/>
    </xf>
    <xf numFmtId="44" fontId="18" fillId="0" borderId="0" xfId="0" applyNumberFormat="1" applyFont="1"/>
    <xf numFmtId="0" fontId="13" fillId="0" borderId="0" xfId="0" applyFont="1"/>
    <xf numFmtId="0" fontId="7" fillId="4" borderId="6" xfId="0" applyFont="1" applyFill="1" applyBorder="1" applyAlignment="1">
      <alignment horizontal="center"/>
    </xf>
    <xf numFmtId="164" fontId="7" fillId="6" borderId="0" xfId="1" applyNumberFormat="1" applyFont="1" applyFill="1" applyBorder="1"/>
    <xf numFmtId="0" fontId="1" fillId="0" borderId="0" xfId="0" applyFont="1"/>
    <xf numFmtId="0" fontId="7" fillId="0" borderId="11" xfId="0" applyFont="1" applyBorder="1"/>
    <xf numFmtId="0" fontId="13" fillId="0" borderId="11" xfId="0" applyFont="1" applyBorder="1"/>
    <xf numFmtId="0" fontId="13" fillId="0" borderId="18" xfId="0" applyFont="1" applyBorder="1"/>
    <xf numFmtId="0" fontId="7" fillId="0" borderId="19" xfId="0" applyFont="1" applyBorder="1" applyAlignment="1">
      <alignment horizontal="left"/>
    </xf>
    <xf numFmtId="0" fontId="7" fillId="0" borderId="14" xfId="0" applyFont="1" applyBorder="1"/>
    <xf numFmtId="0" fontId="16" fillId="2" borderId="4" xfId="0" applyFont="1" applyFill="1" applyBorder="1" applyAlignment="1">
      <alignment horizontal="right"/>
    </xf>
    <xf numFmtId="164" fontId="7" fillId="5" borderId="7" xfId="2" applyNumberFormat="1" applyFont="1" applyFill="1" applyBorder="1"/>
    <xf numFmtId="164" fontId="7" fillId="4" borderId="5" xfId="1" applyNumberFormat="1" applyFont="1" applyFill="1" applyBorder="1"/>
    <xf numFmtId="164" fontId="7" fillId="2" borderId="7" xfId="2" applyNumberFormat="1" applyFont="1" applyFill="1" applyBorder="1"/>
    <xf numFmtId="44" fontId="0" fillId="0" borderId="0" xfId="1" applyFont="1" applyFill="1"/>
    <xf numFmtId="164" fontId="0" fillId="0" borderId="0" xfId="1" applyNumberFormat="1" applyFont="1" applyFill="1"/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44" fontId="3" fillId="0" borderId="7" xfId="1" applyFont="1" applyFill="1" applyBorder="1" applyAlignment="1"/>
    <xf numFmtId="0" fontId="3" fillId="0" borderId="3" xfId="0" applyFont="1" applyBorder="1" applyAlignment="1">
      <alignment horizontal="right"/>
    </xf>
    <xf numFmtId="164" fontId="7" fillId="8" borderId="0" xfId="1" applyNumberFormat="1" applyFont="1" applyFill="1" applyBorder="1"/>
    <xf numFmtId="0" fontId="3" fillId="5" borderId="15" xfId="0" applyFont="1" applyFill="1" applyBorder="1"/>
    <xf numFmtId="164" fontId="3" fillId="5" borderId="16" xfId="1" applyNumberFormat="1" applyFont="1" applyFill="1" applyBorder="1"/>
    <xf numFmtId="0" fontId="3" fillId="5" borderId="15" xfId="0" applyFont="1" applyFill="1" applyBorder="1" applyAlignment="1">
      <alignment horizontal="center"/>
    </xf>
    <xf numFmtId="164" fontId="3" fillId="5" borderId="16" xfId="1" applyNumberFormat="1" applyFont="1" applyFill="1" applyBorder="1" applyAlignment="1">
      <alignment horizontal="left"/>
    </xf>
    <xf numFmtId="44" fontId="3" fillId="9" borderId="7" xfId="1" applyFont="1" applyFill="1" applyBorder="1" applyAlignment="1">
      <alignment horizontal="center"/>
    </xf>
    <xf numFmtId="14" fontId="3" fillId="0" borderId="7" xfId="1" applyNumberFormat="1" applyFont="1" applyFill="1" applyBorder="1" applyAlignment="1">
      <alignment horizontal="center"/>
    </xf>
    <xf numFmtId="43" fontId="0" fillId="0" borderId="0" xfId="3" applyFont="1"/>
    <xf numFmtId="44" fontId="0" fillId="0" borderId="0" xfId="1" applyFont="1"/>
    <xf numFmtId="0" fontId="21" fillId="0" borderId="0" xfId="0" applyFont="1"/>
    <xf numFmtId="44" fontId="21" fillId="0" borderId="0" xfId="1" applyFont="1"/>
    <xf numFmtId="44" fontId="0" fillId="0" borderId="0" xfId="0" applyNumberFormat="1"/>
    <xf numFmtId="44" fontId="21" fillId="0" borderId="0" xfId="0" applyNumberFormat="1" applyFont="1"/>
    <xf numFmtId="44" fontId="10" fillId="6" borderId="0" xfId="0" applyNumberFormat="1" applyFont="1" applyFill="1"/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/>
    </xf>
    <xf numFmtId="16" fontId="1" fillId="0" borderId="0" xfId="0" applyNumberFormat="1" applyFont="1"/>
    <xf numFmtId="0" fontId="3" fillId="6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1"/>
  <sheetViews>
    <sheetView topLeftCell="A55" zoomScaleNormal="100" workbookViewId="0">
      <selection activeCell="F1" sqref="F1"/>
    </sheetView>
  </sheetViews>
  <sheetFormatPr defaultRowHeight="12.75" x14ac:dyDescent="0.2"/>
  <cols>
    <col min="1" max="1" width="3.7109375" customWidth="1"/>
    <col min="2" max="2" width="59.28515625" customWidth="1"/>
    <col min="3" max="3" width="2.85546875" customWidth="1"/>
    <col min="4" max="4" width="19.5703125" customWidth="1"/>
    <col min="5" max="5" width="1.85546875" customWidth="1"/>
    <col min="6" max="6" width="18.7109375" customWidth="1"/>
    <col min="7" max="7" width="1.140625" customWidth="1"/>
    <col min="8" max="8" width="20.85546875" customWidth="1"/>
    <col min="9" max="9" width="1.28515625" customWidth="1"/>
    <col min="10" max="10" width="1.140625" customWidth="1"/>
    <col min="11" max="11" width="3.42578125" customWidth="1"/>
    <col min="12" max="12" width="26.140625" customWidth="1"/>
    <col min="13" max="13" width="26.5703125" customWidth="1"/>
    <col min="14" max="14" width="11.28515625" style="159" bestFit="1" customWidth="1"/>
  </cols>
  <sheetData>
    <row r="1" spans="2:15" ht="18" x14ac:dyDescent="0.25">
      <c r="B1" s="125" t="s">
        <v>15</v>
      </c>
      <c r="C1" s="137"/>
      <c r="D1" s="137"/>
      <c r="E1" s="138"/>
      <c r="F1" s="138"/>
      <c r="G1" s="139"/>
      <c r="H1" s="131"/>
      <c r="I1" s="126"/>
      <c r="J1" s="127"/>
    </row>
    <row r="2" spans="2:15" ht="18" x14ac:dyDescent="0.25">
      <c r="B2" s="140" t="s">
        <v>124</v>
      </c>
      <c r="C2" s="128"/>
      <c r="D2" s="128"/>
      <c r="E2" s="128"/>
      <c r="F2" s="128"/>
      <c r="G2" s="141"/>
      <c r="H2" s="141"/>
      <c r="I2" s="129"/>
      <c r="J2" s="130"/>
      <c r="L2" s="5"/>
    </row>
    <row r="3" spans="2:15" ht="18" x14ac:dyDescent="0.25">
      <c r="B3" s="41"/>
      <c r="C3" s="42"/>
      <c r="D3" s="43">
        <v>2025</v>
      </c>
      <c r="E3" s="44"/>
      <c r="F3" s="45">
        <v>2025</v>
      </c>
      <c r="G3" s="46"/>
      <c r="H3" s="168" t="s">
        <v>117</v>
      </c>
      <c r="I3" s="18"/>
      <c r="J3" s="124"/>
    </row>
    <row r="4" spans="2:15" ht="18.75" thickBot="1" x14ac:dyDescent="0.3">
      <c r="B4" s="41"/>
      <c r="C4" s="42"/>
      <c r="D4" s="47" t="s">
        <v>28</v>
      </c>
      <c r="E4" s="48"/>
      <c r="F4" s="134" t="s">
        <v>87</v>
      </c>
      <c r="G4" s="49"/>
      <c r="H4" s="50" t="s">
        <v>28</v>
      </c>
      <c r="I4" s="19"/>
      <c r="J4" s="10"/>
    </row>
    <row r="5" spans="2:15" ht="18.75" thickBot="1" x14ac:dyDescent="0.3">
      <c r="B5" s="51" t="s">
        <v>0</v>
      </c>
      <c r="C5" s="52"/>
      <c r="D5" s="150" t="s">
        <v>113</v>
      </c>
      <c r="E5" s="53"/>
      <c r="F5" s="157" t="s">
        <v>114</v>
      </c>
      <c r="G5" s="54"/>
      <c r="H5" s="158" t="s">
        <v>115</v>
      </c>
      <c r="I5" s="38"/>
      <c r="J5" s="37"/>
    </row>
    <row r="6" spans="2:15" ht="7.5" customHeight="1" thickBot="1" x14ac:dyDescent="0.3">
      <c r="B6" s="55"/>
      <c r="C6" s="56"/>
      <c r="D6" s="57"/>
      <c r="E6" s="57"/>
      <c r="F6" s="58"/>
      <c r="G6" s="58"/>
      <c r="H6" s="58"/>
      <c r="I6" s="2"/>
      <c r="J6" s="2"/>
    </row>
    <row r="7" spans="2:15" ht="18.75" x14ac:dyDescent="0.3">
      <c r="B7" s="59" t="s">
        <v>84</v>
      </c>
      <c r="C7" s="60"/>
      <c r="D7" s="61">
        <v>0</v>
      </c>
      <c r="E7" s="62"/>
      <c r="F7" s="63"/>
      <c r="G7" s="64"/>
      <c r="H7" s="65">
        <v>0</v>
      </c>
      <c r="I7" s="14"/>
      <c r="J7" s="7"/>
    </row>
    <row r="8" spans="2:15" ht="18.75" x14ac:dyDescent="0.3">
      <c r="B8" s="66" t="s">
        <v>85</v>
      </c>
      <c r="C8" s="56"/>
      <c r="D8" s="61">
        <v>1272834</v>
      </c>
      <c r="E8" s="57"/>
      <c r="F8" s="152">
        <v>958592</v>
      </c>
      <c r="G8" s="58"/>
      <c r="H8" s="135">
        <f>SUM(H17+H18)</f>
        <v>1387217</v>
      </c>
      <c r="I8" s="14"/>
      <c r="J8" s="2"/>
      <c r="L8" s="24"/>
    </row>
    <row r="9" spans="2:15" ht="8.25" customHeight="1" x14ac:dyDescent="0.3">
      <c r="B9" s="67"/>
      <c r="C9" s="56"/>
      <c r="D9" s="68">
        <f>+M16</f>
        <v>0</v>
      </c>
      <c r="E9" s="57"/>
      <c r="F9" s="68">
        <v>495475</v>
      </c>
      <c r="G9" s="58"/>
      <c r="H9" s="68"/>
      <c r="I9" s="14"/>
      <c r="J9" s="2"/>
    </row>
    <row r="10" spans="2:15" ht="18.75" x14ac:dyDescent="0.3">
      <c r="B10" s="69" t="s">
        <v>16</v>
      </c>
      <c r="C10" s="56"/>
      <c r="D10" s="61">
        <v>60000</v>
      </c>
      <c r="E10" s="57"/>
      <c r="F10" s="63">
        <v>43003</v>
      </c>
      <c r="G10" s="58"/>
      <c r="H10" s="65">
        <v>60000</v>
      </c>
      <c r="I10" s="14"/>
      <c r="J10" s="2"/>
    </row>
    <row r="11" spans="2:15" ht="18.75" x14ac:dyDescent="0.3">
      <c r="B11" s="69" t="s">
        <v>17</v>
      </c>
      <c r="C11" s="56"/>
      <c r="D11" s="61">
        <v>100</v>
      </c>
      <c r="E11" s="57"/>
      <c r="F11" s="63">
        <v>0</v>
      </c>
      <c r="G11" s="58"/>
      <c r="H11" s="65">
        <v>100</v>
      </c>
      <c r="I11" s="14"/>
      <c r="J11" s="2"/>
    </row>
    <row r="12" spans="2:15" ht="18.75" x14ac:dyDescent="0.3">
      <c r="B12" s="69" t="s">
        <v>18</v>
      </c>
      <c r="C12" s="56"/>
      <c r="D12" s="61">
        <v>13900</v>
      </c>
      <c r="E12" s="57"/>
      <c r="F12" s="63">
        <v>10220</v>
      </c>
      <c r="G12" s="58"/>
      <c r="H12" s="65">
        <v>13900</v>
      </c>
      <c r="I12" s="14"/>
      <c r="J12" s="2"/>
      <c r="O12" s="136"/>
    </row>
    <row r="13" spans="2:15" ht="18.75" x14ac:dyDescent="0.3">
      <c r="B13" s="69" t="s">
        <v>19</v>
      </c>
      <c r="C13" s="56"/>
      <c r="D13" s="61">
        <v>2500</v>
      </c>
      <c r="E13" s="57"/>
      <c r="F13" s="63">
        <v>1198</v>
      </c>
      <c r="G13" s="58"/>
      <c r="H13" s="65">
        <v>2500</v>
      </c>
      <c r="I13" s="14"/>
      <c r="J13" s="2"/>
    </row>
    <row r="14" spans="2:15" ht="18.75" x14ac:dyDescent="0.3">
      <c r="B14" s="69" t="s">
        <v>20</v>
      </c>
      <c r="C14" s="56"/>
      <c r="D14" s="61">
        <v>7500</v>
      </c>
      <c r="E14" s="57"/>
      <c r="F14" s="63">
        <v>3450</v>
      </c>
      <c r="G14" s="58"/>
      <c r="H14" s="65">
        <v>7500</v>
      </c>
      <c r="I14" s="14"/>
      <c r="J14" s="2"/>
    </row>
    <row r="15" spans="2:15" ht="18.75" x14ac:dyDescent="0.3">
      <c r="B15" s="69" t="s">
        <v>100</v>
      </c>
      <c r="C15" s="56"/>
      <c r="D15" s="61">
        <v>40000</v>
      </c>
      <c r="E15" s="57"/>
      <c r="F15" s="63">
        <v>26300</v>
      </c>
      <c r="G15" s="58"/>
      <c r="H15" s="65">
        <v>40000</v>
      </c>
      <c r="I15" s="14"/>
      <c r="J15" s="2"/>
    </row>
    <row r="16" spans="2:15" ht="19.5" thickBot="1" x14ac:dyDescent="0.35">
      <c r="B16" s="69" t="s">
        <v>76</v>
      </c>
      <c r="C16" s="56"/>
      <c r="D16" s="61">
        <v>5000</v>
      </c>
      <c r="E16" s="57"/>
      <c r="F16" s="63">
        <v>0</v>
      </c>
      <c r="G16" s="58"/>
      <c r="H16" s="65">
        <v>5000</v>
      </c>
      <c r="I16" s="14"/>
      <c r="J16" s="2"/>
    </row>
    <row r="17" spans="2:12" ht="18.75" thickBot="1" x14ac:dyDescent="0.3">
      <c r="B17" s="70" t="s">
        <v>64</v>
      </c>
      <c r="C17" s="71"/>
      <c r="D17" s="72">
        <f>SUM(D10:D16)</f>
        <v>129000</v>
      </c>
      <c r="E17" s="73"/>
      <c r="F17" s="74">
        <f>SUM(F10:F16)</f>
        <v>84171</v>
      </c>
      <c r="G17" s="73"/>
      <c r="H17" s="75">
        <f>SUM(H10:H16)</f>
        <v>129000</v>
      </c>
      <c r="I17" s="15"/>
      <c r="J17" s="6"/>
    </row>
    <row r="18" spans="2:12" ht="18.75" thickBot="1" x14ac:dyDescent="0.3">
      <c r="B18" s="78" t="s">
        <v>93</v>
      </c>
      <c r="C18" s="76"/>
      <c r="D18" s="79">
        <v>1143834</v>
      </c>
      <c r="E18" s="77"/>
      <c r="F18" s="79">
        <v>874421</v>
      </c>
      <c r="G18" s="77"/>
      <c r="H18" s="79">
        <v>1258217</v>
      </c>
      <c r="I18" s="39"/>
      <c r="J18" s="4"/>
    </row>
    <row r="19" spans="2:12" ht="18.75" thickBot="1" x14ac:dyDescent="0.3">
      <c r="B19" s="80"/>
      <c r="C19" s="42"/>
      <c r="D19" s="58">
        <f>SUM(D10:D17)</f>
        <v>258000</v>
      </c>
      <c r="E19" s="58"/>
      <c r="F19" s="58"/>
      <c r="G19" s="58"/>
      <c r="H19" s="58">
        <f>SUM(H10:H16)</f>
        <v>129000</v>
      </c>
      <c r="I19" s="2"/>
      <c r="J19" s="2"/>
    </row>
    <row r="20" spans="2:12" ht="15" customHeight="1" thickBot="1" x14ac:dyDescent="0.3">
      <c r="B20" s="81" t="s">
        <v>1</v>
      </c>
      <c r="C20" s="42"/>
      <c r="D20" s="82"/>
      <c r="E20" s="58"/>
      <c r="F20" s="82"/>
      <c r="G20" s="58"/>
      <c r="H20" s="82"/>
      <c r="I20" s="2"/>
      <c r="J20" s="2"/>
    </row>
    <row r="21" spans="2:12" ht="18.75" thickBot="1" x14ac:dyDescent="0.3">
      <c r="B21" s="80"/>
      <c r="C21" s="42"/>
      <c r="D21" s="58"/>
      <c r="E21" s="58"/>
      <c r="F21" s="58"/>
      <c r="G21" s="58"/>
      <c r="H21" s="58"/>
      <c r="I21" s="2"/>
      <c r="J21" s="2"/>
    </row>
    <row r="22" spans="2:12" ht="19.5" thickBot="1" x14ac:dyDescent="0.35">
      <c r="B22" s="83" t="s">
        <v>2</v>
      </c>
      <c r="C22" s="71"/>
      <c r="D22" s="84"/>
      <c r="E22" s="64"/>
      <c r="F22" s="84"/>
      <c r="G22" s="64"/>
      <c r="H22" s="84"/>
      <c r="I22" s="2"/>
      <c r="J22" s="17"/>
    </row>
    <row r="23" spans="2:12" ht="18.75" thickBot="1" x14ac:dyDescent="0.3">
      <c r="B23" s="151" t="s">
        <v>116</v>
      </c>
      <c r="C23" s="42"/>
      <c r="D23" s="87">
        <v>528859</v>
      </c>
      <c r="E23" s="58"/>
      <c r="F23" s="88">
        <v>456266</v>
      </c>
      <c r="G23" s="89"/>
      <c r="H23" s="90">
        <v>496958</v>
      </c>
      <c r="I23" s="14"/>
      <c r="J23" s="2"/>
      <c r="L23" s="136"/>
    </row>
    <row r="24" spans="2:12" ht="18.75" thickBot="1" x14ac:dyDescent="0.3">
      <c r="B24" s="91" t="s">
        <v>3</v>
      </c>
      <c r="C24" s="76"/>
      <c r="D24" s="92">
        <v>528859</v>
      </c>
      <c r="E24" s="93"/>
      <c r="F24" s="94">
        <v>456266</v>
      </c>
      <c r="G24" s="95"/>
      <c r="H24" s="96">
        <v>496958</v>
      </c>
      <c r="I24" s="40"/>
      <c r="J24" s="6"/>
    </row>
    <row r="25" spans="2:12" ht="7.5" customHeight="1" thickBot="1" x14ac:dyDescent="0.3">
      <c r="B25" s="80"/>
      <c r="C25" s="42"/>
      <c r="D25" s="58"/>
      <c r="E25" s="58"/>
      <c r="F25" s="58"/>
      <c r="G25" s="58"/>
      <c r="H25" s="58"/>
      <c r="I25" s="2"/>
      <c r="J25" s="2"/>
    </row>
    <row r="26" spans="2:12" ht="19.5" thickBot="1" x14ac:dyDescent="0.35">
      <c r="B26" s="97" t="s">
        <v>4</v>
      </c>
      <c r="C26" s="98"/>
      <c r="D26" s="99"/>
      <c r="E26" s="100"/>
      <c r="F26" s="84"/>
      <c r="G26" s="64"/>
      <c r="H26" s="84"/>
      <c r="I26" s="2"/>
      <c r="J26" s="7"/>
    </row>
    <row r="27" spans="2:12" ht="18" x14ac:dyDescent="0.25">
      <c r="B27" s="85" t="s">
        <v>22</v>
      </c>
      <c r="C27" s="42"/>
      <c r="D27" s="61">
        <v>2000</v>
      </c>
      <c r="E27" s="58"/>
      <c r="F27" s="63">
        <v>17456</v>
      </c>
      <c r="G27" s="86"/>
      <c r="H27" s="65">
        <v>20000</v>
      </c>
      <c r="I27" s="14"/>
      <c r="J27" s="2"/>
      <c r="L27" s="147"/>
    </row>
    <row r="28" spans="2:12" ht="18" x14ac:dyDescent="0.25">
      <c r="B28" s="85" t="s">
        <v>95</v>
      </c>
      <c r="C28" s="42"/>
      <c r="D28" s="61">
        <v>59316</v>
      </c>
      <c r="E28" s="58"/>
      <c r="F28" s="63">
        <v>55229</v>
      </c>
      <c r="G28" s="86"/>
      <c r="H28" s="65">
        <v>46000</v>
      </c>
      <c r="I28" s="14"/>
      <c r="J28" s="2"/>
      <c r="L28" s="147"/>
    </row>
    <row r="29" spans="2:12" ht="18" x14ac:dyDescent="0.25">
      <c r="B29" s="85" t="s">
        <v>21</v>
      </c>
      <c r="C29" s="42"/>
      <c r="D29" s="61">
        <v>3000</v>
      </c>
      <c r="E29" s="58"/>
      <c r="F29" s="63">
        <v>2500</v>
      </c>
      <c r="G29" s="86"/>
      <c r="H29" s="65">
        <v>3000</v>
      </c>
      <c r="I29" s="14"/>
      <c r="J29" s="2"/>
      <c r="L29" s="147"/>
    </row>
    <row r="30" spans="2:12" ht="18" x14ac:dyDescent="0.25">
      <c r="B30" s="85" t="s">
        <v>5</v>
      </c>
      <c r="C30" s="42"/>
      <c r="D30" s="61">
        <v>15000</v>
      </c>
      <c r="E30" s="58"/>
      <c r="F30" s="63">
        <v>13234</v>
      </c>
      <c r="G30" s="86"/>
      <c r="H30" s="65">
        <v>15000</v>
      </c>
      <c r="I30" s="14"/>
      <c r="J30" s="2"/>
      <c r="L30" s="147"/>
    </row>
    <row r="31" spans="2:12" ht="18" x14ac:dyDescent="0.25">
      <c r="B31" s="151" t="s">
        <v>77</v>
      </c>
      <c r="C31" s="42"/>
      <c r="D31" s="61">
        <v>5000</v>
      </c>
      <c r="E31" s="58"/>
      <c r="F31" s="63">
        <v>8588.17</v>
      </c>
      <c r="G31" s="86"/>
      <c r="H31" s="65">
        <v>10000</v>
      </c>
      <c r="I31" s="14"/>
      <c r="J31" s="2"/>
      <c r="L31" s="147"/>
    </row>
    <row r="32" spans="2:12" ht="18" x14ac:dyDescent="0.25">
      <c r="B32" s="85" t="s">
        <v>29</v>
      </c>
      <c r="C32" s="42"/>
      <c r="D32" s="61">
        <v>10000</v>
      </c>
      <c r="E32" s="58"/>
      <c r="F32" s="63">
        <v>9776</v>
      </c>
      <c r="G32" s="86"/>
      <c r="H32" s="65">
        <v>10000</v>
      </c>
      <c r="I32" s="14"/>
      <c r="J32" s="2"/>
      <c r="L32" s="146"/>
    </row>
    <row r="33" spans="2:13" ht="18" x14ac:dyDescent="0.25">
      <c r="B33" s="85" t="s">
        <v>94</v>
      </c>
      <c r="C33" s="42"/>
      <c r="D33" s="61">
        <v>10000</v>
      </c>
      <c r="E33" s="58"/>
      <c r="F33" s="63">
        <v>9390</v>
      </c>
      <c r="G33" s="86"/>
      <c r="H33" s="65">
        <v>10000</v>
      </c>
      <c r="I33" s="14"/>
      <c r="J33" s="2"/>
      <c r="L33" s="147"/>
    </row>
    <row r="34" spans="2:13" ht="18" x14ac:dyDescent="0.25">
      <c r="B34" s="85" t="s">
        <v>107</v>
      </c>
      <c r="C34" s="42"/>
      <c r="D34" s="61">
        <v>1000</v>
      </c>
      <c r="E34" s="58"/>
      <c r="F34" s="63">
        <v>1155</v>
      </c>
      <c r="G34" s="86"/>
      <c r="H34" s="65">
        <v>1500</v>
      </c>
      <c r="I34" s="14"/>
      <c r="J34" s="2"/>
      <c r="L34" s="147"/>
    </row>
    <row r="35" spans="2:13" ht="18" x14ac:dyDescent="0.25">
      <c r="B35" s="85" t="s">
        <v>99</v>
      </c>
      <c r="C35" s="42"/>
      <c r="D35" s="61">
        <v>5000</v>
      </c>
      <c r="E35" s="58"/>
      <c r="F35" s="63">
        <v>4529</v>
      </c>
      <c r="G35" s="86"/>
      <c r="H35" s="65">
        <v>5000</v>
      </c>
      <c r="I35" s="14"/>
      <c r="J35" s="2"/>
      <c r="L35" s="147"/>
    </row>
    <row r="36" spans="2:13" ht="18" x14ac:dyDescent="0.25">
      <c r="B36" s="85" t="s">
        <v>78</v>
      </c>
      <c r="C36" s="42"/>
      <c r="D36" s="61">
        <v>2000</v>
      </c>
      <c r="E36" s="58"/>
      <c r="F36" s="63">
        <v>0</v>
      </c>
      <c r="G36" s="86"/>
      <c r="H36" s="65">
        <v>2000</v>
      </c>
      <c r="I36" s="14"/>
      <c r="J36" s="2"/>
      <c r="L36" s="147"/>
    </row>
    <row r="37" spans="2:13" ht="18" x14ac:dyDescent="0.25">
      <c r="B37" s="85" t="s">
        <v>23</v>
      </c>
      <c r="C37" s="42"/>
      <c r="D37" s="61">
        <v>5000</v>
      </c>
      <c r="E37" s="58"/>
      <c r="F37" s="63">
        <v>4550</v>
      </c>
      <c r="G37" s="86"/>
      <c r="H37" s="65">
        <v>5000</v>
      </c>
      <c r="I37" s="14"/>
      <c r="J37" s="2"/>
      <c r="L37" s="147"/>
    </row>
    <row r="38" spans="2:13" ht="18" x14ac:dyDescent="0.25">
      <c r="B38" s="85" t="s">
        <v>24</v>
      </c>
      <c r="C38" s="42"/>
      <c r="D38" s="61">
        <v>26000</v>
      </c>
      <c r="E38" s="58"/>
      <c r="F38" s="63">
        <v>23100</v>
      </c>
      <c r="G38" s="86"/>
      <c r="H38" s="65">
        <v>26000</v>
      </c>
      <c r="I38" s="14"/>
      <c r="J38" s="2"/>
      <c r="L38" s="147"/>
    </row>
    <row r="39" spans="2:13" ht="18" x14ac:dyDescent="0.25">
      <c r="B39" s="85" t="s">
        <v>79</v>
      </c>
      <c r="C39" s="42"/>
      <c r="D39" s="61">
        <v>10000</v>
      </c>
      <c r="E39" s="58"/>
      <c r="F39" s="63">
        <v>85742</v>
      </c>
      <c r="G39" s="86"/>
      <c r="H39" s="65">
        <v>20000</v>
      </c>
      <c r="I39" s="14"/>
      <c r="J39" s="2"/>
      <c r="L39" s="147"/>
    </row>
    <row r="40" spans="2:13" ht="18.75" thickBot="1" x14ac:dyDescent="0.3">
      <c r="B40" s="85" t="s">
        <v>80</v>
      </c>
      <c r="C40" s="42"/>
      <c r="D40" s="61">
        <v>7000</v>
      </c>
      <c r="E40" s="58"/>
      <c r="F40" s="63">
        <f>19372+84351</f>
        <v>103723</v>
      </c>
      <c r="G40" s="86"/>
      <c r="H40" s="65">
        <v>7000</v>
      </c>
      <c r="I40" s="14"/>
      <c r="J40" s="2"/>
      <c r="L40" s="147"/>
    </row>
    <row r="41" spans="2:13" ht="18.75" thickBot="1" x14ac:dyDescent="0.3">
      <c r="B41" s="91" t="s">
        <v>3</v>
      </c>
      <c r="C41" s="76"/>
      <c r="D41" s="92">
        <f>SUM(D27:D40)</f>
        <v>160316</v>
      </c>
      <c r="E41" s="93"/>
      <c r="F41" s="94">
        <f>SUM(F27:F40)</f>
        <v>338972.17</v>
      </c>
      <c r="G41" s="101"/>
      <c r="H41" s="96">
        <f>SUM(H27:H40)</f>
        <v>180500</v>
      </c>
      <c r="I41" s="14"/>
      <c r="J41" s="6"/>
    </row>
    <row r="42" spans="2:13" ht="7.5" customHeight="1" thickBot="1" x14ac:dyDescent="0.3">
      <c r="B42" s="80"/>
      <c r="C42" s="42"/>
      <c r="D42" s="58"/>
      <c r="E42" s="58"/>
      <c r="F42" s="58"/>
      <c r="G42" s="58"/>
      <c r="H42" s="58"/>
      <c r="I42" s="2"/>
      <c r="J42" s="2"/>
    </row>
    <row r="43" spans="2:13" ht="19.5" thickBot="1" x14ac:dyDescent="0.35">
      <c r="B43" s="97" t="s">
        <v>6</v>
      </c>
      <c r="C43" s="71"/>
      <c r="D43" s="84"/>
      <c r="E43" s="64"/>
      <c r="F43" s="84"/>
      <c r="G43" s="64"/>
      <c r="H43" s="84"/>
      <c r="I43" s="2"/>
      <c r="J43" s="7"/>
    </row>
    <row r="44" spans="2:13" ht="18" x14ac:dyDescent="0.25">
      <c r="B44" s="85" t="s">
        <v>108</v>
      </c>
      <c r="C44" s="42"/>
      <c r="D44" s="61">
        <v>5300</v>
      </c>
      <c r="E44" s="58"/>
      <c r="F44" s="63">
        <v>5300</v>
      </c>
      <c r="G44" s="86"/>
      <c r="H44" s="65">
        <v>5300</v>
      </c>
      <c r="I44" s="14"/>
      <c r="J44" s="8"/>
      <c r="L44" s="146"/>
    </row>
    <row r="45" spans="2:13" ht="18" x14ac:dyDescent="0.25">
      <c r="B45" s="85" t="s">
        <v>92</v>
      </c>
      <c r="C45" s="42"/>
      <c r="D45" s="61">
        <v>35000</v>
      </c>
      <c r="E45" s="58"/>
      <c r="F45" s="63">
        <v>34539</v>
      </c>
      <c r="G45" s="86"/>
      <c r="H45" s="65">
        <v>37000</v>
      </c>
      <c r="I45" s="14"/>
      <c r="J45" s="2"/>
      <c r="L45" s="146"/>
    </row>
    <row r="46" spans="2:13" ht="18" x14ac:dyDescent="0.25">
      <c r="B46" s="85" t="s">
        <v>25</v>
      </c>
      <c r="C46" s="42"/>
      <c r="D46" s="61">
        <v>28000</v>
      </c>
      <c r="E46" s="58"/>
      <c r="F46" s="63">
        <v>27981</v>
      </c>
      <c r="G46" s="86"/>
      <c r="H46" s="65">
        <v>28000</v>
      </c>
      <c r="I46" s="14"/>
      <c r="J46" s="2"/>
      <c r="L46" s="146"/>
      <c r="M46" t="s">
        <v>74</v>
      </c>
    </row>
    <row r="47" spans="2:13" ht="18" x14ac:dyDescent="0.25">
      <c r="B47" s="85" t="s">
        <v>97</v>
      </c>
      <c r="C47" s="42"/>
      <c r="D47" s="61">
        <v>27000</v>
      </c>
      <c r="E47" s="58"/>
      <c r="F47" s="63">
        <v>26418</v>
      </c>
      <c r="G47" s="86"/>
      <c r="H47" s="65">
        <v>28000</v>
      </c>
      <c r="I47" s="14"/>
      <c r="J47" s="2"/>
      <c r="L47" s="146"/>
    </row>
    <row r="48" spans="2:13" ht="18" x14ac:dyDescent="0.25">
      <c r="B48" s="85" t="s">
        <v>81</v>
      </c>
      <c r="C48" s="42"/>
      <c r="D48" s="61">
        <v>27000</v>
      </c>
      <c r="E48" s="58"/>
      <c r="F48" s="63">
        <v>26691</v>
      </c>
      <c r="G48" s="86"/>
      <c r="H48" s="65">
        <v>28000</v>
      </c>
      <c r="I48" s="14"/>
      <c r="J48" s="2"/>
      <c r="L48" s="146"/>
    </row>
    <row r="49" spans="2:12" ht="18" x14ac:dyDescent="0.25">
      <c r="B49" s="85" t="s">
        <v>101</v>
      </c>
      <c r="C49" s="42"/>
      <c r="D49" s="61">
        <v>33000</v>
      </c>
      <c r="E49" s="58"/>
      <c r="F49" s="63">
        <v>38343</v>
      </c>
      <c r="G49" s="86"/>
      <c r="H49" s="65">
        <v>40000</v>
      </c>
      <c r="I49" s="14"/>
      <c r="J49" s="2"/>
      <c r="L49" s="146"/>
    </row>
    <row r="50" spans="2:12" ht="18" x14ac:dyDescent="0.25">
      <c r="B50" s="85" t="s">
        <v>90</v>
      </c>
      <c r="C50" s="42"/>
      <c r="D50" s="61">
        <v>2000</v>
      </c>
      <c r="E50" s="58"/>
      <c r="F50" s="63">
        <v>2065</v>
      </c>
      <c r="G50" s="86"/>
      <c r="H50" s="65">
        <v>2500</v>
      </c>
      <c r="I50" s="14"/>
      <c r="J50" s="2"/>
      <c r="L50" s="146"/>
    </row>
    <row r="51" spans="2:12" ht="18" x14ac:dyDescent="0.25">
      <c r="B51" s="85" t="s">
        <v>102</v>
      </c>
      <c r="C51" s="42"/>
      <c r="D51" s="61">
        <v>8000</v>
      </c>
      <c r="E51" s="58"/>
      <c r="F51" s="63">
        <v>6000</v>
      </c>
      <c r="G51" s="86"/>
      <c r="H51" s="65">
        <v>7000</v>
      </c>
      <c r="I51" s="14"/>
      <c r="J51" s="2"/>
      <c r="L51" s="146"/>
    </row>
    <row r="52" spans="2:12" ht="18" x14ac:dyDescent="0.25">
      <c r="B52" s="85" t="s">
        <v>86</v>
      </c>
      <c r="C52" s="42"/>
      <c r="D52" s="61">
        <v>30000</v>
      </c>
      <c r="E52" s="58"/>
      <c r="F52" s="63"/>
      <c r="G52" s="86"/>
      <c r="H52" s="65">
        <v>30000</v>
      </c>
      <c r="I52" s="14"/>
      <c r="J52" s="2"/>
      <c r="L52" s="146"/>
    </row>
    <row r="53" spans="2:12" ht="18" x14ac:dyDescent="0.25">
      <c r="B53" s="85" t="s">
        <v>109</v>
      </c>
      <c r="C53" s="42"/>
      <c r="D53" s="61">
        <v>9600</v>
      </c>
      <c r="E53" s="58"/>
      <c r="F53" s="63"/>
      <c r="G53" s="86"/>
      <c r="H53" s="65">
        <v>9600</v>
      </c>
      <c r="I53" s="14"/>
      <c r="J53" s="2"/>
      <c r="L53" s="146"/>
    </row>
    <row r="54" spans="2:12" ht="18" x14ac:dyDescent="0.25">
      <c r="B54" s="85" t="s">
        <v>103</v>
      </c>
      <c r="C54" s="42"/>
      <c r="D54" s="61">
        <v>728</v>
      </c>
      <c r="E54" s="58"/>
      <c r="F54" s="63">
        <v>728</v>
      </c>
      <c r="G54" s="86"/>
      <c r="H54" s="65">
        <v>728</v>
      </c>
      <c r="I54" s="14"/>
      <c r="J54" s="2"/>
      <c r="L54" s="146"/>
    </row>
    <row r="55" spans="2:12" ht="18" x14ac:dyDescent="0.25">
      <c r="B55" s="85" t="s">
        <v>104</v>
      </c>
      <c r="C55" s="42"/>
      <c r="D55" s="61">
        <v>1400</v>
      </c>
      <c r="E55" s="58"/>
      <c r="F55" s="63">
        <f>863+663</f>
        <v>1526</v>
      </c>
      <c r="G55" s="86"/>
      <c r="H55" s="65">
        <v>2000</v>
      </c>
      <c r="I55" s="14"/>
      <c r="J55" s="2"/>
      <c r="L55" s="146"/>
    </row>
    <row r="56" spans="2:12" ht="18" x14ac:dyDescent="0.25">
      <c r="B56" s="85" t="s">
        <v>105</v>
      </c>
      <c r="C56" s="42"/>
      <c r="D56" s="61">
        <v>10000</v>
      </c>
      <c r="E56" s="58"/>
      <c r="F56" s="63">
        <v>8940</v>
      </c>
      <c r="G56" s="86"/>
      <c r="H56" s="65">
        <v>10000</v>
      </c>
      <c r="I56" s="14"/>
      <c r="J56" s="2"/>
      <c r="L56" s="146"/>
    </row>
    <row r="57" spans="2:12" ht="18" x14ac:dyDescent="0.25">
      <c r="B57" s="85" t="s">
        <v>106</v>
      </c>
      <c r="C57" s="42"/>
      <c r="D57" s="61">
        <v>1000</v>
      </c>
      <c r="E57" s="58"/>
      <c r="F57" s="63">
        <v>468</v>
      </c>
      <c r="G57" s="86"/>
      <c r="H57" s="65">
        <v>1000</v>
      </c>
      <c r="I57" s="14"/>
      <c r="J57" s="2"/>
      <c r="L57" s="146"/>
    </row>
    <row r="58" spans="2:12" ht="18" x14ac:dyDescent="0.25">
      <c r="B58" s="85" t="s">
        <v>89</v>
      </c>
      <c r="C58" s="42"/>
      <c r="D58" s="61">
        <v>2000</v>
      </c>
      <c r="E58" s="58"/>
      <c r="F58" s="63"/>
      <c r="G58" s="86"/>
      <c r="H58" s="65">
        <v>2000</v>
      </c>
      <c r="I58" s="14"/>
      <c r="J58" s="2"/>
      <c r="L58" s="146"/>
    </row>
    <row r="59" spans="2:12" ht="18" x14ac:dyDescent="0.25">
      <c r="B59" s="85" t="s">
        <v>7</v>
      </c>
      <c r="C59" s="42"/>
      <c r="D59" s="61">
        <v>3000</v>
      </c>
      <c r="E59" s="58"/>
      <c r="F59" s="63">
        <v>1766</v>
      </c>
      <c r="G59" s="86"/>
      <c r="H59" s="65">
        <v>2000</v>
      </c>
      <c r="I59" s="14"/>
      <c r="J59" s="2"/>
      <c r="L59" s="146"/>
    </row>
    <row r="60" spans="2:12" ht="18" x14ac:dyDescent="0.25">
      <c r="B60" s="85" t="s">
        <v>96</v>
      </c>
      <c r="C60" s="42"/>
      <c r="D60" s="61">
        <v>1000</v>
      </c>
      <c r="E60" s="58"/>
      <c r="F60" s="63">
        <f>2332.32+2454.75</f>
        <v>4787.07</v>
      </c>
      <c r="G60" s="86"/>
      <c r="H60" s="65">
        <v>5000</v>
      </c>
      <c r="I60" s="14"/>
      <c r="J60" s="2"/>
      <c r="L60" s="146"/>
    </row>
    <row r="61" spans="2:12" ht="18" x14ac:dyDescent="0.25">
      <c r="B61" s="85" t="s">
        <v>98</v>
      </c>
      <c r="C61" s="42"/>
      <c r="D61" s="61">
        <v>2000</v>
      </c>
      <c r="E61" s="58"/>
      <c r="F61" s="63">
        <v>0</v>
      </c>
      <c r="G61" s="86"/>
      <c r="H61" s="65">
        <v>2000</v>
      </c>
      <c r="I61" s="14"/>
      <c r="J61" s="2"/>
      <c r="L61" s="146"/>
    </row>
    <row r="62" spans="2:12" ht="18.75" thickBot="1" x14ac:dyDescent="0.3">
      <c r="B62" s="85" t="s">
        <v>91</v>
      </c>
      <c r="C62" s="42"/>
      <c r="D62" s="61">
        <v>2500</v>
      </c>
      <c r="E62" s="58"/>
      <c r="F62" s="63">
        <v>1260</v>
      </c>
      <c r="G62" s="86"/>
      <c r="H62" s="65">
        <v>2500</v>
      </c>
      <c r="I62" s="14"/>
      <c r="J62" s="2"/>
      <c r="L62" s="146"/>
    </row>
    <row r="63" spans="2:12" ht="18.75" thickBot="1" x14ac:dyDescent="0.3">
      <c r="B63" s="91" t="s">
        <v>3</v>
      </c>
      <c r="C63" s="76"/>
      <c r="D63" s="92">
        <f>SUM(D44:D62)</f>
        <v>228528</v>
      </c>
      <c r="E63" s="93"/>
      <c r="F63" s="102">
        <f>SUM(F44:F61)</f>
        <v>185552.07</v>
      </c>
      <c r="G63" s="101"/>
      <c r="H63" s="103">
        <f>SUM(H44:H62)</f>
        <v>242628</v>
      </c>
      <c r="I63" s="14"/>
      <c r="J63" s="6"/>
    </row>
    <row r="64" spans="2:12" ht="6.75" customHeight="1" thickBot="1" x14ac:dyDescent="0.3">
      <c r="B64" s="80"/>
      <c r="C64" s="42"/>
      <c r="D64" s="58"/>
      <c r="E64" s="58"/>
      <c r="F64" s="58"/>
      <c r="G64" s="58"/>
      <c r="H64" s="58"/>
      <c r="I64" s="2"/>
      <c r="J64" s="2"/>
    </row>
    <row r="65" spans="2:10" ht="19.5" thickBot="1" x14ac:dyDescent="0.35">
      <c r="B65" s="97" t="s">
        <v>8</v>
      </c>
      <c r="C65" s="71"/>
      <c r="D65" s="84"/>
      <c r="E65" s="64"/>
      <c r="F65" s="84"/>
      <c r="G65" s="64"/>
      <c r="H65" s="84"/>
      <c r="I65" s="2"/>
      <c r="J65" s="7"/>
    </row>
    <row r="66" spans="2:10" ht="18" x14ac:dyDescent="0.25">
      <c r="B66" s="85" t="s">
        <v>9</v>
      </c>
      <c r="C66" s="42"/>
      <c r="D66" s="61">
        <v>40000</v>
      </c>
      <c r="E66" s="58"/>
      <c r="F66" s="63">
        <v>35047</v>
      </c>
      <c r="G66" s="86"/>
      <c r="H66" s="65">
        <v>42000</v>
      </c>
      <c r="I66" s="14"/>
      <c r="J66" s="2"/>
    </row>
    <row r="67" spans="2:10" ht="18" x14ac:dyDescent="0.25">
      <c r="B67" s="85" t="s">
        <v>26</v>
      </c>
      <c r="C67" s="42"/>
      <c r="D67" s="61">
        <v>25000</v>
      </c>
      <c r="E67" s="58"/>
      <c r="F67" s="63">
        <v>24415</v>
      </c>
      <c r="G67" s="86"/>
      <c r="H67" s="65">
        <v>27000</v>
      </c>
      <c r="I67" s="14"/>
      <c r="J67" s="2"/>
    </row>
    <row r="68" spans="2:10" ht="18" x14ac:dyDescent="0.25">
      <c r="B68" s="85" t="s">
        <v>27</v>
      </c>
      <c r="C68" s="42"/>
      <c r="D68" s="61">
        <v>11000</v>
      </c>
      <c r="E68" s="58"/>
      <c r="F68" s="63">
        <v>10920</v>
      </c>
      <c r="G68" s="86"/>
      <c r="H68" s="65">
        <v>12000</v>
      </c>
      <c r="I68" s="14"/>
      <c r="J68" s="2"/>
    </row>
    <row r="69" spans="2:10" ht="18" x14ac:dyDescent="0.25">
      <c r="B69" s="85" t="s">
        <v>10</v>
      </c>
      <c r="C69" s="42"/>
      <c r="D69" s="61">
        <v>13700</v>
      </c>
      <c r="E69" s="58"/>
      <c r="F69" s="63">
        <v>5566</v>
      </c>
      <c r="G69" s="86"/>
      <c r="H69" s="65">
        <v>13700</v>
      </c>
      <c r="I69" s="14"/>
      <c r="J69" s="2"/>
    </row>
    <row r="70" spans="2:10" ht="18" x14ac:dyDescent="0.25">
      <c r="B70" s="85" t="s">
        <v>11</v>
      </c>
      <c r="C70" s="42"/>
      <c r="D70" s="61">
        <v>35000</v>
      </c>
      <c r="E70" s="58"/>
      <c r="F70" s="63">
        <v>35705</v>
      </c>
      <c r="G70" s="86"/>
      <c r="H70" s="65">
        <v>42000</v>
      </c>
      <c r="I70" s="14"/>
      <c r="J70" s="2"/>
    </row>
    <row r="71" spans="2:10" ht="18" x14ac:dyDescent="0.25">
      <c r="B71" s="85" t="s">
        <v>82</v>
      </c>
      <c r="C71" s="42"/>
      <c r="D71" s="61">
        <v>431</v>
      </c>
      <c r="E71" s="58">
        <v>0</v>
      </c>
      <c r="F71" s="63"/>
      <c r="G71" s="86"/>
      <c r="H71" s="65">
        <v>431</v>
      </c>
      <c r="I71" s="14"/>
      <c r="J71" s="2"/>
    </row>
    <row r="72" spans="2:10" ht="18.75" thickBot="1" x14ac:dyDescent="0.3">
      <c r="B72" s="85" t="s">
        <v>12</v>
      </c>
      <c r="C72" s="42"/>
      <c r="D72" s="61">
        <v>170000</v>
      </c>
      <c r="E72" s="58"/>
      <c r="F72" s="63">
        <v>195382</v>
      </c>
      <c r="G72" s="86"/>
      <c r="H72" s="65">
        <v>210000</v>
      </c>
      <c r="I72" s="14"/>
      <c r="J72" s="2"/>
    </row>
    <row r="73" spans="2:10" ht="18.75" thickBot="1" x14ac:dyDescent="0.3">
      <c r="B73" s="91" t="s">
        <v>3</v>
      </c>
      <c r="C73" s="76"/>
      <c r="D73" s="92">
        <f>SUM(D66:D72)</f>
        <v>295131</v>
      </c>
      <c r="E73" s="93"/>
      <c r="F73" s="102">
        <f>SUM(F66:F72)</f>
        <v>307035</v>
      </c>
      <c r="G73" s="101"/>
      <c r="H73" s="103">
        <f>SUM(H66:H72)</f>
        <v>347131</v>
      </c>
      <c r="I73" s="14"/>
      <c r="J73" s="6"/>
    </row>
    <row r="74" spans="2:10" ht="18.75" thickBot="1" x14ac:dyDescent="0.3">
      <c r="B74" s="104"/>
      <c r="C74" s="42"/>
      <c r="D74" s="68"/>
      <c r="E74" s="105"/>
      <c r="F74" s="68"/>
      <c r="G74" s="68"/>
      <c r="H74" s="68">
        <f>SUM(H66:H72)</f>
        <v>347131</v>
      </c>
      <c r="I74" s="14"/>
      <c r="J74" s="4"/>
    </row>
    <row r="75" spans="2:10" ht="19.5" customHeight="1" thickBot="1" x14ac:dyDescent="0.35">
      <c r="B75" s="142" t="s">
        <v>14</v>
      </c>
      <c r="C75" s="76"/>
      <c r="D75" s="143">
        <f>SUM(D24,D41,D63,D73)</f>
        <v>1212834</v>
      </c>
      <c r="E75" s="106"/>
      <c r="F75" s="144">
        <f>SUM(F24,F41,F63,F73)</f>
        <v>1287825.24</v>
      </c>
      <c r="G75" s="107"/>
      <c r="H75" s="145">
        <f>SUM(H24,H41,H63,H73)</f>
        <v>1267217</v>
      </c>
      <c r="I75" s="20"/>
      <c r="J75" s="6"/>
    </row>
    <row r="76" spans="2:10" ht="18.75" x14ac:dyDescent="0.3">
      <c r="B76" s="108" t="s">
        <v>13</v>
      </c>
      <c r="C76" s="42"/>
      <c r="D76" s="153" t="s">
        <v>75</v>
      </c>
      <c r="E76" s="71"/>
      <c r="F76" s="109"/>
      <c r="G76" s="71"/>
      <c r="H76" s="155" t="s">
        <v>75</v>
      </c>
      <c r="I76" s="1"/>
      <c r="J76" s="1"/>
    </row>
    <row r="77" spans="2:10" ht="18.75" thickBot="1" x14ac:dyDescent="0.3">
      <c r="B77" s="110"/>
      <c r="C77" s="42"/>
      <c r="D77" s="156" t="s">
        <v>119</v>
      </c>
      <c r="E77" s="111"/>
      <c r="F77" s="112"/>
      <c r="G77" s="111"/>
      <c r="H77" s="154" t="s">
        <v>120</v>
      </c>
      <c r="I77" s="4"/>
      <c r="J77" s="4"/>
    </row>
    <row r="78" spans="2:10" ht="18" x14ac:dyDescent="0.25">
      <c r="B78" s="85" t="s">
        <v>68</v>
      </c>
      <c r="C78" s="42"/>
      <c r="D78" s="113">
        <v>7600</v>
      </c>
      <c r="E78" s="114"/>
      <c r="F78" s="115"/>
      <c r="G78" s="114"/>
      <c r="H78" s="113">
        <v>10000</v>
      </c>
      <c r="I78" s="11"/>
      <c r="J78" s="11"/>
    </row>
    <row r="79" spans="2:10" ht="18" x14ac:dyDescent="0.25">
      <c r="B79" s="85" t="s">
        <v>66</v>
      </c>
      <c r="C79" s="42"/>
      <c r="D79" s="113">
        <v>8000</v>
      </c>
      <c r="E79" s="114"/>
      <c r="F79" s="115"/>
      <c r="G79" s="114"/>
      <c r="H79" s="113">
        <v>10000</v>
      </c>
      <c r="I79" s="11"/>
      <c r="J79" s="11"/>
    </row>
    <row r="80" spans="2:10" ht="18" x14ac:dyDescent="0.25">
      <c r="B80" s="85" t="s">
        <v>69</v>
      </c>
      <c r="C80" s="42"/>
      <c r="D80" s="113">
        <v>4500</v>
      </c>
      <c r="E80" s="114"/>
      <c r="F80" s="115"/>
      <c r="G80" s="114"/>
      <c r="H80" s="113">
        <v>10000</v>
      </c>
      <c r="I80" s="11"/>
      <c r="J80" s="11"/>
    </row>
    <row r="81" spans="2:10" ht="18" x14ac:dyDescent="0.25">
      <c r="B81" s="85" t="s">
        <v>65</v>
      </c>
      <c r="C81" s="42"/>
      <c r="D81" s="113">
        <v>8000</v>
      </c>
      <c r="E81" s="114"/>
      <c r="F81" s="115"/>
      <c r="G81" s="114"/>
      <c r="H81" s="113">
        <v>20000</v>
      </c>
      <c r="I81" s="11"/>
      <c r="J81" s="11"/>
    </row>
    <row r="82" spans="2:10" ht="18" x14ac:dyDescent="0.25">
      <c r="B82" s="85" t="s">
        <v>71</v>
      </c>
      <c r="C82" s="42"/>
      <c r="D82" s="113">
        <v>18000</v>
      </c>
      <c r="E82" s="114"/>
      <c r="F82" s="115"/>
      <c r="G82" s="114"/>
      <c r="H82" s="113">
        <v>40000</v>
      </c>
      <c r="I82" s="11"/>
      <c r="J82" s="11"/>
    </row>
    <row r="83" spans="2:10" ht="18" x14ac:dyDescent="0.25">
      <c r="B83" s="85" t="s">
        <v>67</v>
      </c>
      <c r="C83" s="42"/>
      <c r="D83" s="113">
        <v>2900</v>
      </c>
      <c r="E83" s="114"/>
      <c r="F83" s="115"/>
      <c r="G83" s="114"/>
      <c r="H83" s="113">
        <v>10000</v>
      </c>
      <c r="I83" s="11"/>
      <c r="J83" s="11"/>
    </row>
    <row r="84" spans="2:10" ht="18" x14ac:dyDescent="0.25">
      <c r="B84" s="85" t="s">
        <v>70</v>
      </c>
      <c r="C84" s="42"/>
      <c r="D84" s="113">
        <v>1000</v>
      </c>
      <c r="E84" s="114"/>
      <c r="F84" s="115"/>
      <c r="G84" s="114"/>
      <c r="H84" s="113">
        <v>10000</v>
      </c>
      <c r="I84" s="11"/>
      <c r="J84" s="11"/>
    </row>
    <row r="85" spans="2:10" ht="18.75" thickBot="1" x14ac:dyDescent="0.3">
      <c r="B85" s="85" t="s">
        <v>83</v>
      </c>
      <c r="C85" s="42"/>
      <c r="D85" s="113">
        <v>10000</v>
      </c>
      <c r="E85" s="114"/>
      <c r="F85" s="115"/>
      <c r="G85" s="114"/>
      <c r="H85" s="113">
        <v>10000</v>
      </c>
      <c r="I85" s="11"/>
      <c r="J85" s="11"/>
    </row>
    <row r="86" spans="2:10" ht="18.75" thickBot="1" x14ac:dyDescent="0.3">
      <c r="B86" s="116" t="s">
        <v>3</v>
      </c>
      <c r="C86" s="76"/>
      <c r="D86" s="117">
        <f>SUM(D78:D85)</f>
        <v>60000</v>
      </c>
      <c r="E86" s="118"/>
      <c r="F86" s="119">
        <v>50000</v>
      </c>
      <c r="G86" s="118"/>
      <c r="H86" s="117">
        <v>120000</v>
      </c>
      <c r="I86" s="14"/>
      <c r="J86" s="6"/>
    </row>
    <row r="87" spans="2:10" ht="18.75" thickBot="1" x14ac:dyDescent="0.3">
      <c r="B87" s="80"/>
      <c r="C87" s="42"/>
      <c r="D87" s="120">
        <f>SUM(D78:D85)</f>
        <v>60000</v>
      </c>
      <c r="E87" s="42"/>
      <c r="F87" s="120">
        <f>SUM(F78:F86)</f>
        <v>50000</v>
      </c>
      <c r="G87" s="120"/>
      <c r="H87" s="120">
        <f>SUM(H78:H85)</f>
        <v>120000</v>
      </c>
      <c r="I87" s="16"/>
      <c r="J87" s="3"/>
    </row>
    <row r="88" spans="2:10" ht="19.5" thickBot="1" x14ac:dyDescent="0.35">
      <c r="B88" s="121" t="s">
        <v>88</v>
      </c>
      <c r="C88" s="76"/>
      <c r="D88" s="122">
        <f>SUM(D75+D86)</f>
        <v>1272834</v>
      </c>
      <c r="E88" s="106"/>
      <c r="F88" s="122">
        <f>SUM(F75+F86)</f>
        <v>1337825.24</v>
      </c>
      <c r="G88" s="107"/>
      <c r="H88" s="79">
        <f>SUM(H75+H86)</f>
        <v>1387217</v>
      </c>
      <c r="I88" s="14"/>
      <c r="J88" s="9"/>
    </row>
    <row r="89" spans="2:10" ht="11.25" customHeight="1" thickBot="1" x14ac:dyDescent="0.35">
      <c r="B89" s="123"/>
      <c r="C89" s="76"/>
      <c r="D89" s="93"/>
      <c r="E89" s="93"/>
      <c r="F89" s="93"/>
      <c r="G89" s="93"/>
      <c r="H89" s="93"/>
      <c r="I89" s="4"/>
      <c r="J89" s="6"/>
    </row>
    <row r="90" spans="2:10" ht="18" x14ac:dyDescent="0.25">
      <c r="B90" s="133"/>
      <c r="C90" s="133"/>
      <c r="D90" s="133"/>
      <c r="E90" s="133"/>
      <c r="F90" s="133"/>
      <c r="G90" s="133"/>
      <c r="H90" s="133"/>
    </row>
    <row r="91" spans="2:10" ht="18" x14ac:dyDescent="0.25">
      <c r="B91" s="133"/>
      <c r="C91" s="133"/>
      <c r="D91" s="133"/>
      <c r="E91" s="133"/>
      <c r="F91" s="133"/>
      <c r="G91" s="133"/>
      <c r="H91" s="133"/>
    </row>
  </sheetData>
  <phoneticPr fontId="0" type="noConversion"/>
  <pageMargins left="1.03" right="0.27" top="0.25" bottom="0.25" header="0.5" footer="0.5"/>
  <pageSetup scale="4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tabSelected="1" workbookViewId="0">
      <selection activeCell="I65" sqref="I65"/>
    </sheetView>
  </sheetViews>
  <sheetFormatPr defaultRowHeight="12.75" x14ac:dyDescent="0.2"/>
  <cols>
    <col min="1" max="1" width="11" customWidth="1"/>
    <col min="2" max="2" width="19.42578125" customWidth="1"/>
    <col min="3" max="3" width="18.28515625" customWidth="1"/>
    <col min="4" max="4" width="15.85546875" customWidth="1"/>
    <col min="5" max="6" width="15.7109375" customWidth="1"/>
    <col min="7" max="7" width="14" customWidth="1"/>
    <col min="8" max="8" width="16.7109375" customWidth="1"/>
  </cols>
  <sheetData>
    <row r="1" spans="1:9" ht="20.25" x14ac:dyDescent="0.3">
      <c r="A1" s="25" t="s">
        <v>63</v>
      </c>
      <c r="B1" s="25"/>
      <c r="C1" s="25"/>
      <c r="D1" s="25"/>
      <c r="E1" s="26"/>
    </row>
    <row r="2" spans="1:9" ht="18" x14ac:dyDescent="0.25">
      <c r="A2" s="30" t="s">
        <v>123</v>
      </c>
      <c r="B2" s="30"/>
      <c r="C2" s="148"/>
      <c r="D2" s="149"/>
      <c r="E2" s="30"/>
      <c r="F2" s="28"/>
      <c r="G2" s="28"/>
      <c r="H2" s="28"/>
      <c r="I2" s="133"/>
    </row>
    <row r="3" spans="1:9" x14ac:dyDescent="0.2">
      <c r="A3" s="21"/>
      <c r="B3" s="21"/>
      <c r="C3" s="21"/>
      <c r="D3" s="21"/>
      <c r="E3" s="22"/>
    </row>
    <row r="4" spans="1:9" ht="15.75" x14ac:dyDescent="0.25">
      <c r="A4" s="24">
        <v>2026</v>
      </c>
      <c r="B4" s="24" t="s">
        <v>28</v>
      </c>
      <c r="C4" s="27">
        <v>1258217</v>
      </c>
      <c r="D4" s="28"/>
      <c r="E4" s="28"/>
      <c r="F4" s="28"/>
    </row>
    <row r="5" spans="1:9" ht="15.75" x14ac:dyDescent="0.25">
      <c r="A5" s="12"/>
      <c r="B5" s="12" t="s">
        <v>74</v>
      </c>
      <c r="C5" s="12"/>
      <c r="D5" s="12"/>
      <c r="E5" s="29"/>
      <c r="F5" s="28"/>
    </row>
    <row r="6" spans="1:9" ht="15.75" x14ac:dyDescent="0.25">
      <c r="A6" s="12"/>
      <c r="B6" s="12"/>
      <c r="C6" s="12"/>
      <c r="D6" s="12"/>
      <c r="E6" s="12"/>
      <c r="F6" s="28"/>
      <c r="G6" s="136"/>
    </row>
    <row r="7" spans="1:9" ht="15.75" x14ac:dyDescent="0.25">
      <c r="A7" s="12"/>
      <c r="B7" s="12"/>
      <c r="C7" s="12"/>
      <c r="D7" s="170">
        <v>2026</v>
      </c>
      <c r="E7" s="12"/>
      <c r="F7" s="28"/>
      <c r="G7" s="166" t="s">
        <v>111</v>
      </c>
    </row>
    <row r="8" spans="1:9" ht="15.75" x14ac:dyDescent="0.25">
      <c r="A8" s="24" t="s">
        <v>30</v>
      </c>
      <c r="B8" s="24" t="s">
        <v>31</v>
      </c>
      <c r="C8" s="24" t="s">
        <v>32</v>
      </c>
      <c r="D8" s="24" t="s">
        <v>73</v>
      </c>
      <c r="E8" s="29"/>
      <c r="F8" s="166" t="s">
        <v>110</v>
      </c>
      <c r="G8" s="166" t="s">
        <v>112</v>
      </c>
    </row>
    <row r="9" spans="1:9" ht="15.75" x14ac:dyDescent="0.25">
      <c r="A9" s="28"/>
      <c r="B9" s="28"/>
      <c r="C9" s="28"/>
      <c r="D9" s="24" t="s">
        <v>72</v>
      </c>
      <c r="E9" s="28"/>
      <c r="F9" s="167" t="s">
        <v>121</v>
      </c>
      <c r="G9" s="166">
        <v>2025</v>
      </c>
    </row>
    <row r="10" spans="1:9" ht="15.75" x14ac:dyDescent="0.25">
      <c r="A10" s="30">
        <v>101</v>
      </c>
      <c r="B10" s="28" t="s">
        <v>33</v>
      </c>
      <c r="C10" s="31">
        <v>7.7457999999999997E-3</v>
      </c>
      <c r="D10" s="23">
        <f>SUM(C10*C4)/12</f>
        <v>812.15810321666675</v>
      </c>
      <c r="E10" s="32"/>
      <c r="F10" s="34">
        <v>59</v>
      </c>
      <c r="G10" s="34">
        <v>753</v>
      </c>
    </row>
    <row r="11" spans="1:9" ht="15.75" x14ac:dyDescent="0.25">
      <c r="A11" s="30">
        <v>102</v>
      </c>
      <c r="B11" s="28" t="s">
        <v>34</v>
      </c>
      <c r="C11" s="31">
        <v>6.3496000000000004E-3</v>
      </c>
      <c r="D11" s="23">
        <f>SUM(C11*C4)/12</f>
        <v>665.76455526666666</v>
      </c>
      <c r="E11" s="32"/>
      <c r="F11" s="34">
        <v>49</v>
      </c>
      <c r="G11" s="34">
        <v>617</v>
      </c>
    </row>
    <row r="12" spans="1:9" ht="15.75" x14ac:dyDescent="0.25">
      <c r="A12" s="30">
        <v>103</v>
      </c>
      <c r="B12" s="28" t="s">
        <v>34</v>
      </c>
      <c r="C12" s="31">
        <v>6.6300999999999999E-3</v>
      </c>
      <c r="D12" s="23">
        <f>SUM(C12*C4)/12</f>
        <v>695.17537764166673</v>
      </c>
      <c r="E12" s="32"/>
      <c r="F12" s="34">
        <v>51</v>
      </c>
      <c r="G12" s="34">
        <v>644</v>
      </c>
    </row>
    <row r="13" spans="1:9" ht="15.75" x14ac:dyDescent="0.25">
      <c r="A13" s="30">
        <v>104</v>
      </c>
      <c r="B13" s="28" t="s">
        <v>35</v>
      </c>
      <c r="C13" s="31">
        <v>4.9981000000000001E-3</v>
      </c>
      <c r="D13" s="23">
        <f>SUM(C13*C4)/12</f>
        <v>524.05786564166669</v>
      </c>
      <c r="E13" s="32"/>
      <c r="F13" s="34">
        <v>38</v>
      </c>
      <c r="G13" s="34">
        <v>486</v>
      </c>
    </row>
    <row r="14" spans="1:9" ht="15.75" x14ac:dyDescent="0.25">
      <c r="A14" s="30">
        <v>105</v>
      </c>
      <c r="B14" s="28" t="s">
        <v>35</v>
      </c>
      <c r="C14" s="31">
        <v>4.9981000000000001E-3</v>
      </c>
      <c r="D14" s="23">
        <f>SUM(C14*C4)/12</f>
        <v>524.05786564166669</v>
      </c>
      <c r="E14" s="32"/>
      <c r="F14" s="34">
        <v>38</v>
      </c>
      <c r="G14" s="34">
        <v>486</v>
      </c>
    </row>
    <row r="15" spans="1:9" ht="15.75" x14ac:dyDescent="0.25">
      <c r="A15" s="30">
        <v>106</v>
      </c>
      <c r="B15" s="28" t="s">
        <v>35</v>
      </c>
      <c r="C15" s="31">
        <v>4.9981000000000001E-3</v>
      </c>
      <c r="D15" s="23">
        <f>SUM(C15*C4)/12</f>
        <v>524.05786564166669</v>
      </c>
      <c r="E15" s="32"/>
      <c r="F15" s="34">
        <v>38</v>
      </c>
      <c r="G15" s="34">
        <v>486</v>
      </c>
    </row>
    <row r="16" spans="1:9" ht="15.75" x14ac:dyDescent="0.25">
      <c r="A16" s="30">
        <v>107</v>
      </c>
      <c r="B16" s="28" t="s">
        <v>34</v>
      </c>
      <c r="C16" s="31">
        <v>6.3496000000000004E-3</v>
      </c>
      <c r="D16" s="23">
        <f>SUM(C16*C4)/12</f>
        <v>665.76455526666666</v>
      </c>
      <c r="E16" s="32"/>
      <c r="F16" s="34">
        <v>49</v>
      </c>
      <c r="G16" s="34">
        <v>617</v>
      </c>
    </row>
    <row r="17" spans="1:7" ht="15.75" x14ac:dyDescent="0.25">
      <c r="A17" s="30">
        <v>108</v>
      </c>
      <c r="B17" s="28" t="s">
        <v>34</v>
      </c>
      <c r="C17" s="31">
        <v>6.3496000000000004E-3</v>
      </c>
      <c r="D17" s="23">
        <f>SUM(C17*C4)/12</f>
        <v>665.76455526666666</v>
      </c>
      <c r="E17" s="32"/>
      <c r="F17" s="34">
        <v>49</v>
      </c>
      <c r="G17" s="34">
        <v>617</v>
      </c>
    </row>
    <row r="18" spans="1:7" ht="15.75" x14ac:dyDescent="0.25">
      <c r="A18" s="30">
        <v>110</v>
      </c>
      <c r="B18" s="28" t="s">
        <v>36</v>
      </c>
      <c r="C18" s="31">
        <v>4.7175999999999997E-3</v>
      </c>
      <c r="D18" s="23">
        <f>SUM(C18*C4)/12</f>
        <v>494.64704326666669</v>
      </c>
      <c r="E18" s="32"/>
      <c r="F18" s="34">
        <v>37</v>
      </c>
      <c r="G18" s="34">
        <v>458</v>
      </c>
    </row>
    <row r="19" spans="1:7" ht="15.75" x14ac:dyDescent="0.25">
      <c r="A19" s="30">
        <v>112</v>
      </c>
      <c r="B19" s="28" t="s">
        <v>36</v>
      </c>
      <c r="C19" s="31">
        <v>4.7175999999999997E-3</v>
      </c>
      <c r="D19" s="23">
        <f>SUM(C19*C4)/12</f>
        <v>494.64704326666669</v>
      </c>
      <c r="E19" s="32"/>
      <c r="F19" s="34">
        <v>37</v>
      </c>
      <c r="G19" s="34">
        <v>458</v>
      </c>
    </row>
    <row r="20" spans="1:7" ht="15.75" x14ac:dyDescent="0.25">
      <c r="A20" s="30">
        <v>114</v>
      </c>
      <c r="B20" s="28" t="s">
        <v>34</v>
      </c>
      <c r="C20" s="31">
        <v>6.3496000000000004E-3</v>
      </c>
      <c r="D20" s="23">
        <f>SUM(C20*C4)/12</f>
        <v>665.76455526666666</v>
      </c>
      <c r="E20" s="32"/>
      <c r="F20" s="34">
        <v>49</v>
      </c>
      <c r="G20" s="34">
        <v>617</v>
      </c>
    </row>
    <row r="21" spans="1:7" ht="15.75" x14ac:dyDescent="0.25">
      <c r="A21" s="30">
        <v>115</v>
      </c>
      <c r="B21" s="28" t="s">
        <v>36</v>
      </c>
      <c r="C21" s="31">
        <v>4.7175999999999997E-3</v>
      </c>
      <c r="D21" s="23">
        <f>SUM(C21*C4)/12</f>
        <v>494.64704326666669</v>
      </c>
      <c r="E21" s="32"/>
      <c r="F21" s="34">
        <v>37</v>
      </c>
      <c r="G21" s="34">
        <v>458</v>
      </c>
    </row>
    <row r="22" spans="1:7" ht="15.75" x14ac:dyDescent="0.25">
      <c r="A22" s="30">
        <v>116</v>
      </c>
      <c r="B22" s="28" t="s">
        <v>35</v>
      </c>
      <c r="C22" s="31">
        <v>4.9981000000000001E-3</v>
      </c>
      <c r="D22" s="23">
        <f>SUM(C22*C4)/12</f>
        <v>524.05786564166669</v>
      </c>
      <c r="E22" s="32"/>
      <c r="F22" s="34">
        <v>38</v>
      </c>
      <c r="G22" s="34">
        <v>486</v>
      </c>
    </row>
    <row r="23" spans="1:7" ht="15.75" x14ac:dyDescent="0.25">
      <c r="A23" s="30">
        <v>117</v>
      </c>
      <c r="B23" s="28" t="s">
        <v>36</v>
      </c>
      <c r="C23" s="31">
        <v>4.7175999999999997E-3</v>
      </c>
      <c r="D23" s="23">
        <f>SUM(C23*C4)/12</f>
        <v>494.64704326666669</v>
      </c>
      <c r="E23" s="32"/>
      <c r="F23" s="34">
        <v>37</v>
      </c>
      <c r="G23" s="34">
        <v>458</v>
      </c>
    </row>
    <row r="24" spans="1:7" ht="15.75" x14ac:dyDescent="0.25">
      <c r="A24" s="30">
        <v>118</v>
      </c>
      <c r="B24" s="28" t="s">
        <v>36</v>
      </c>
      <c r="C24" s="31">
        <v>4.7175999999999997E-3</v>
      </c>
      <c r="D24" s="23">
        <f>SUM(C24*C4)/12</f>
        <v>494.64704326666669</v>
      </c>
      <c r="E24" s="32"/>
      <c r="F24" s="34">
        <v>37</v>
      </c>
      <c r="G24" s="34">
        <v>458</v>
      </c>
    </row>
    <row r="25" spans="1:7" ht="15.75" x14ac:dyDescent="0.25">
      <c r="A25" s="30">
        <v>119</v>
      </c>
      <c r="B25" s="28" t="s">
        <v>34</v>
      </c>
      <c r="C25" s="31">
        <v>6.3496000000000004E-3</v>
      </c>
      <c r="D25" s="23">
        <f>SUM(C25*C4)/12</f>
        <v>665.76455526666666</v>
      </c>
      <c r="E25" s="32"/>
      <c r="F25" s="34">
        <v>49</v>
      </c>
      <c r="G25" s="34">
        <v>617</v>
      </c>
    </row>
    <row r="26" spans="1:7" ht="15.75" x14ac:dyDescent="0.25">
      <c r="A26" s="30">
        <v>120</v>
      </c>
      <c r="B26" s="28" t="s">
        <v>35</v>
      </c>
      <c r="C26" s="31">
        <v>4.9981000000000001E-3</v>
      </c>
      <c r="D26" s="23">
        <f>SUM(C26*C4)/12</f>
        <v>524.05786564166669</v>
      </c>
      <c r="E26" s="32"/>
      <c r="F26" s="34">
        <v>38</v>
      </c>
      <c r="G26" s="34">
        <v>486</v>
      </c>
    </row>
    <row r="27" spans="1:7" ht="15.75" x14ac:dyDescent="0.25">
      <c r="A27" s="30">
        <v>121</v>
      </c>
      <c r="B27" s="28" t="s">
        <v>35</v>
      </c>
      <c r="C27" s="31">
        <v>4.9981000000000001E-3</v>
      </c>
      <c r="D27" s="23">
        <f>SUM(C27*C4)/12</f>
        <v>524.05786564166669</v>
      </c>
      <c r="E27" s="32"/>
      <c r="F27" s="34">
        <v>38</v>
      </c>
      <c r="G27" s="34">
        <v>486</v>
      </c>
    </row>
    <row r="28" spans="1:7" ht="15.75" x14ac:dyDescent="0.25">
      <c r="A28" s="30">
        <v>122</v>
      </c>
      <c r="B28" s="28" t="s">
        <v>34</v>
      </c>
      <c r="C28" s="31">
        <v>6.3496000000000004E-3</v>
      </c>
      <c r="D28" s="23">
        <f>SUM(C28*C4)/12</f>
        <v>665.76455526666666</v>
      </c>
      <c r="E28" s="32"/>
      <c r="F28" s="34">
        <v>49</v>
      </c>
      <c r="G28" s="34">
        <v>617</v>
      </c>
    </row>
    <row r="29" spans="1:7" ht="15.75" x14ac:dyDescent="0.25">
      <c r="A29" s="30">
        <v>123</v>
      </c>
      <c r="B29" s="28" t="s">
        <v>34</v>
      </c>
      <c r="C29" s="31">
        <v>6.6300999999999999E-3</v>
      </c>
      <c r="D29" s="23">
        <f>SUM(C29*C4)/12</f>
        <v>695.17537764166673</v>
      </c>
      <c r="E29" s="32"/>
      <c r="F29" s="34">
        <v>51</v>
      </c>
      <c r="G29" s="34">
        <v>644</v>
      </c>
    </row>
    <row r="30" spans="1:7" ht="15.75" x14ac:dyDescent="0.25">
      <c r="A30" s="30">
        <v>125</v>
      </c>
      <c r="B30" s="28" t="s">
        <v>34</v>
      </c>
      <c r="C30" s="31">
        <v>6.5664E-3</v>
      </c>
      <c r="D30" s="23">
        <f>SUM(C30*C4)/12</f>
        <v>688.49634239999989</v>
      </c>
      <c r="E30" s="32"/>
      <c r="F30" s="34">
        <v>50</v>
      </c>
      <c r="G30" s="34">
        <v>638</v>
      </c>
    </row>
    <row r="31" spans="1:7" ht="15.75" x14ac:dyDescent="0.25">
      <c r="A31" s="30">
        <v>222</v>
      </c>
      <c r="B31" s="28" t="s">
        <v>37</v>
      </c>
      <c r="C31" s="31">
        <v>4.6119999999999998E-3</v>
      </c>
      <c r="D31" s="23">
        <f>SUM(C31*C4)/12</f>
        <v>483.57473366666665</v>
      </c>
      <c r="E31" s="28"/>
      <c r="F31" s="34">
        <v>36</v>
      </c>
      <c r="G31" s="34">
        <v>448</v>
      </c>
    </row>
    <row r="32" spans="1:7" ht="15" x14ac:dyDescent="0.2">
      <c r="A32" s="33"/>
      <c r="B32" s="28"/>
      <c r="C32" s="31"/>
      <c r="D32" s="28"/>
      <c r="E32" s="28"/>
      <c r="F32" s="28"/>
      <c r="G32" s="13"/>
    </row>
    <row r="33" spans="1:8" ht="15.75" x14ac:dyDescent="0.25">
      <c r="A33" s="28" t="s">
        <v>38</v>
      </c>
      <c r="B33" s="12"/>
      <c r="C33" s="31">
        <f>SUM(C10:C31)</f>
        <v>0.12385860000000001</v>
      </c>
      <c r="D33" s="34">
        <f>SUM(D10:D32)</f>
        <v>12986.74967635</v>
      </c>
      <c r="E33" s="35"/>
      <c r="F33" s="28"/>
      <c r="G33" s="13"/>
    </row>
    <row r="34" spans="1:8" ht="15.75" x14ac:dyDescent="0.25">
      <c r="A34" s="28"/>
      <c r="B34" s="28"/>
      <c r="C34" s="28"/>
      <c r="D34" s="28"/>
      <c r="E34" s="28"/>
      <c r="F34" s="170">
        <v>2026</v>
      </c>
      <c r="G34" s="13"/>
      <c r="H34" s="166" t="s">
        <v>111</v>
      </c>
    </row>
    <row r="35" spans="1:8" ht="15.75" x14ac:dyDescent="0.25">
      <c r="A35" s="28"/>
      <c r="B35" s="28"/>
      <c r="C35" s="28"/>
      <c r="D35" s="28"/>
      <c r="E35" s="28"/>
      <c r="F35" s="24" t="s">
        <v>73</v>
      </c>
      <c r="G35" s="166" t="s">
        <v>110</v>
      </c>
      <c r="H35" s="166" t="s">
        <v>112</v>
      </c>
    </row>
    <row r="36" spans="1:8" ht="15.75" x14ac:dyDescent="0.25">
      <c r="A36" s="28"/>
      <c r="B36" s="28"/>
      <c r="C36" s="28"/>
      <c r="D36" s="28"/>
      <c r="E36" s="28"/>
      <c r="F36" s="24" t="s">
        <v>72</v>
      </c>
      <c r="G36" s="167" t="s">
        <v>118</v>
      </c>
      <c r="H36" s="166">
        <v>2025</v>
      </c>
    </row>
    <row r="37" spans="1:8" ht="15.75" x14ac:dyDescent="0.25">
      <c r="A37" s="12" t="s">
        <v>39</v>
      </c>
      <c r="B37" s="28" t="s">
        <v>33</v>
      </c>
      <c r="C37" s="31">
        <f>0.758%</f>
        <v>7.5799999999999999E-3</v>
      </c>
      <c r="D37" s="31">
        <f t="shared" ref="D37:D56" si="0">C37*7</f>
        <v>5.3059999999999996E-2</v>
      </c>
      <c r="E37" s="132">
        <f>SUM(D37*C4)/12</f>
        <v>5563.4161683333332</v>
      </c>
      <c r="F37" s="23">
        <f t="shared" ref="F37:F56" si="1">SUM(E37/7)</f>
        <v>794.77373833333331</v>
      </c>
      <c r="G37" s="34">
        <v>58</v>
      </c>
      <c r="H37" s="34">
        <v>737</v>
      </c>
    </row>
    <row r="38" spans="1:8" ht="15.75" x14ac:dyDescent="0.25">
      <c r="A38" s="12" t="s">
        <v>40</v>
      </c>
      <c r="B38" s="28" t="s">
        <v>34</v>
      </c>
      <c r="C38" s="31">
        <f>0.61838%</f>
        <v>6.1838000000000006E-3</v>
      </c>
      <c r="D38" s="31">
        <f t="shared" si="0"/>
        <v>4.3286600000000001E-2</v>
      </c>
      <c r="E38" s="132">
        <f>SUM(D38*C4)/12</f>
        <v>4538.6613326833331</v>
      </c>
      <c r="F38" s="23">
        <f t="shared" si="1"/>
        <v>648.38019038333334</v>
      </c>
      <c r="G38" s="34">
        <v>47</v>
      </c>
      <c r="H38" s="34">
        <v>601</v>
      </c>
    </row>
    <row r="39" spans="1:8" ht="15.75" x14ac:dyDescent="0.25">
      <c r="A39" s="12" t="s">
        <v>41</v>
      </c>
      <c r="B39" s="28" t="s">
        <v>34</v>
      </c>
      <c r="C39" s="31">
        <f>0.64644%</f>
        <v>6.4644000000000004E-3</v>
      </c>
      <c r="D39" s="31">
        <f t="shared" si="0"/>
        <v>4.5250800000000001E-2</v>
      </c>
      <c r="E39" s="132">
        <f>SUM(D39*C4)/12</f>
        <v>4744.6104853000006</v>
      </c>
      <c r="F39" s="23">
        <f t="shared" si="1"/>
        <v>677.80149790000007</v>
      </c>
      <c r="G39" s="34">
        <v>50</v>
      </c>
      <c r="H39" s="34">
        <v>628</v>
      </c>
    </row>
    <row r="40" spans="1:8" ht="15.75" x14ac:dyDescent="0.25">
      <c r="A40" s="12" t="s">
        <v>42</v>
      </c>
      <c r="B40" s="28" t="s">
        <v>35</v>
      </c>
      <c r="C40" s="31">
        <f>0.48323%</f>
        <v>4.8323000000000003E-3</v>
      </c>
      <c r="D40" s="31">
        <f t="shared" si="0"/>
        <v>3.3826100000000005E-2</v>
      </c>
      <c r="E40" s="132">
        <f>SUM(D40*C4)/12</f>
        <v>3546.7145053083336</v>
      </c>
      <c r="F40" s="23">
        <f t="shared" si="1"/>
        <v>506.67350075833338</v>
      </c>
      <c r="G40" s="34">
        <v>37</v>
      </c>
      <c r="H40" s="34">
        <v>470</v>
      </c>
    </row>
    <row r="41" spans="1:8" ht="15.75" x14ac:dyDescent="0.25">
      <c r="A41" s="12" t="s">
        <v>43</v>
      </c>
      <c r="B41" s="28" t="s">
        <v>35</v>
      </c>
      <c r="C41" s="31">
        <f>0.48323%</f>
        <v>4.8323000000000003E-3</v>
      </c>
      <c r="D41" s="31">
        <f t="shared" si="0"/>
        <v>3.3826100000000005E-2</v>
      </c>
      <c r="E41" s="132">
        <f>SUM(D41*C4)/12</f>
        <v>3546.7145053083336</v>
      </c>
      <c r="F41" s="23">
        <f t="shared" si="1"/>
        <v>506.67350075833338</v>
      </c>
      <c r="G41" s="34">
        <v>37</v>
      </c>
      <c r="H41" s="34">
        <v>470</v>
      </c>
    </row>
    <row r="42" spans="1:8" ht="15.75" x14ac:dyDescent="0.25">
      <c r="A42" s="12" t="s">
        <v>44</v>
      </c>
      <c r="B42" s="28" t="s">
        <v>35</v>
      </c>
      <c r="C42" s="31">
        <f>0.48323%</f>
        <v>4.8323000000000003E-3</v>
      </c>
      <c r="D42" s="31">
        <f t="shared" si="0"/>
        <v>3.3826100000000005E-2</v>
      </c>
      <c r="E42" s="132">
        <f>SUM(D42*C4)/12</f>
        <v>3546.7145053083336</v>
      </c>
      <c r="F42" s="23">
        <f t="shared" si="1"/>
        <v>506.67350075833338</v>
      </c>
      <c r="G42" s="34">
        <v>37</v>
      </c>
      <c r="H42" s="34">
        <v>470</v>
      </c>
    </row>
    <row r="43" spans="1:8" ht="15.75" x14ac:dyDescent="0.25">
      <c r="A43" s="12" t="s">
        <v>45</v>
      </c>
      <c r="B43" s="28" t="s">
        <v>34</v>
      </c>
      <c r="C43" s="31">
        <f>0.61838%</f>
        <v>6.1838000000000006E-3</v>
      </c>
      <c r="D43" s="31">
        <f t="shared" si="0"/>
        <v>4.3286600000000001E-2</v>
      </c>
      <c r="E43" s="132">
        <f>SUM(D43*C4)/12</f>
        <v>4538.6613326833331</v>
      </c>
      <c r="F43" s="23">
        <f t="shared" si="1"/>
        <v>648.38019038333334</v>
      </c>
      <c r="G43" s="34">
        <v>47</v>
      </c>
      <c r="H43" s="34">
        <v>601</v>
      </c>
    </row>
    <row r="44" spans="1:8" ht="15.75" x14ac:dyDescent="0.25">
      <c r="A44" s="12" t="s">
        <v>46</v>
      </c>
      <c r="B44" s="28" t="s">
        <v>34</v>
      </c>
      <c r="C44" s="31">
        <f>0.61838%</f>
        <v>6.1838000000000006E-3</v>
      </c>
      <c r="D44" s="31">
        <f t="shared" si="0"/>
        <v>4.3286600000000001E-2</v>
      </c>
      <c r="E44" s="132">
        <f>SUM(D44*C4)/12</f>
        <v>4538.6613326833331</v>
      </c>
      <c r="F44" s="23">
        <f t="shared" si="1"/>
        <v>648.38019038333334</v>
      </c>
      <c r="G44" s="34">
        <v>47</v>
      </c>
      <c r="H44" s="34">
        <v>601</v>
      </c>
    </row>
    <row r="45" spans="1:8" ht="15.75" x14ac:dyDescent="0.25">
      <c r="A45" s="12" t="s">
        <v>47</v>
      </c>
      <c r="B45" s="28" t="s">
        <v>36</v>
      </c>
      <c r="C45" s="31">
        <f>0.45518%</f>
        <v>4.5517999999999999E-3</v>
      </c>
      <c r="D45" s="31">
        <f t="shared" si="0"/>
        <v>3.1862599999999998E-2</v>
      </c>
      <c r="E45" s="132">
        <f>SUM(D45*C4)/12</f>
        <v>3340.8387486833331</v>
      </c>
      <c r="F45" s="23">
        <f t="shared" si="1"/>
        <v>477.26267838333331</v>
      </c>
      <c r="G45" s="34">
        <v>35</v>
      </c>
      <c r="H45" s="34">
        <v>442</v>
      </c>
    </row>
    <row r="46" spans="1:8" ht="15.75" x14ac:dyDescent="0.25">
      <c r="A46" s="12" t="s">
        <v>48</v>
      </c>
      <c r="B46" s="28" t="s">
        <v>36</v>
      </c>
      <c r="C46" s="31">
        <f>0.45518%</f>
        <v>4.5517999999999999E-3</v>
      </c>
      <c r="D46" s="31">
        <f t="shared" si="0"/>
        <v>3.1862599999999998E-2</v>
      </c>
      <c r="E46" s="132">
        <f>SUM(D46*C4)/12</f>
        <v>3340.8387486833331</v>
      </c>
      <c r="F46" s="23">
        <f t="shared" si="1"/>
        <v>477.26267838333331</v>
      </c>
      <c r="G46" s="34">
        <v>35</v>
      </c>
      <c r="H46" s="34">
        <v>442</v>
      </c>
    </row>
    <row r="47" spans="1:8" ht="15.75" x14ac:dyDescent="0.25">
      <c r="A47" s="12" t="s">
        <v>49</v>
      </c>
      <c r="B47" s="28" t="s">
        <v>36</v>
      </c>
      <c r="C47" s="31">
        <f>0.45518%</f>
        <v>4.5517999999999999E-3</v>
      </c>
      <c r="D47" s="31">
        <f t="shared" si="0"/>
        <v>3.1862599999999998E-2</v>
      </c>
      <c r="E47" s="132">
        <f>SUM(D47*C4)/12</f>
        <v>3340.8387486833331</v>
      </c>
      <c r="F47" s="23">
        <f t="shared" si="1"/>
        <v>477.26267838333331</v>
      </c>
      <c r="G47" s="34">
        <v>35</v>
      </c>
      <c r="H47" s="34">
        <v>442</v>
      </c>
    </row>
    <row r="48" spans="1:8" ht="15.75" x14ac:dyDescent="0.25">
      <c r="A48" s="12" t="s">
        <v>50</v>
      </c>
      <c r="B48" s="28" t="s">
        <v>36</v>
      </c>
      <c r="C48" s="31">
        <f>0.45518%</f>
        <v>4.5517999999999999E-3</v>
      </c>
      <c r="D48" s="31">
        <f t="shared" si="0"/>
        <v>3.1862599999999998E-2</v>
      </c>
      <c r="E48" s="132">
        <f>SUM(D48*C4)/12</f>
        <v>3340.8387486833331</v>
      </c>
      <c r="F48" s="23">
        <f t="shared" si="1"/>
        <v>477.26267838333331</v>
      </c>
      <c r="G48" s="34">
        <v>35</v>
      </c>
      <c r="H48" s="34">
        <v>442</v>
      </c>
    </row>
    <row r="49" spans="1:8" ht="15.75" x14ac:dyDescent="0.25">
      <c r="A49" s="12" t="s">
        <v>51</v>
      </c>
      <c r="B49" s="28" t="s">
        <v>34</v>
      </c>
      <c r="C49" s="31">
        <f>0.61838%</f>
        <v>6.1838000000000006E-3</v>
      </c>
      <c r="D49" s="31">
        <f t="shared" si="0"/>
        <v>4.3286600000000001E-2</v>
      </c>
      <c r="E49" s="132">
        <f>SUM(D49*C4)/12</f>
        <v>4538.6613326833331</v>
      </c>
      <c r="F49" s="23">
        <f t="shared" si="1"/>
        <v>648.38019038333334</v>
      </c>
      <c r="G49" s="34">
        <v>47</v>
      </c>
      <c r="H49" s="34">
        <v>601</v>
      </c>
    </row>
    <row r="50" spans="1:8" ht="15.75" x14ac:dyDescent="0.25">
      <c r="A50" s="12" t="s">
        <v>52</v>
      </c>
      <c r="B50" s="28" t="s">
        <v>36</v>
      </c>
      <c r="C50" s="31">
        <f>0.45518%</f>
        <v>4.5517999999999999E-3</v>
      </c>
      <c r="D50" s="31">
        <f t="shared" si="0"/>
        <v>3.1862599999999998E-2</v>
      </c>
      <c r="E50" s="132">
        <f>SUM(D50*C4)/12</f>
        <v>3340.8387486833331</v>
      </c>
      <c r="F50" s="23">
        <f t="shared" si="1"/>
        <v>477.26267838333331</v>
      </c>
      <c r="G50" s="34">
        <v>35</v>
      </c>
      <c r="H50" s="34">
        <v>442</v>
      </c>
    </row>
    <row r="51" spans="1:8" ht="15.75" x14ac:dyDescent="0.25">
      <c r="A51" s="12" t="s">
        <v>53</v>
      </c>
      <c r="B51" s="28" t="s">
        <v>35</v>
      </c>
      <c r="C51" s="31">
        <f>0.48323%</f>
        <v>4.8323000000000003E-3</v>
      </c>
      <c r="D51" s="31">
        <f t="shared" si="0"/>
        <v>3.3826100000000005E-2</v>
      </c>
      <c r="E51" s="132">
        <f>SUM(D51*C4)/12</f>
        <v>3546.7145053083336</v>
      </c>
      <c r="F51" s="23">
        <f t="shared" si="1"/>
        <v>506.67350075833338</v>
      </c>
      <c r="G51" s="34">
        <v>37</v>
      </c>
      <c r="H51" s="34">
        <v>470</v>
      </c>
    </row>
    <row r="52" spans="1:8" ht="15.75" x14ac:dyDescent="0.25">
      <c r="A52" s="12" t="s">
        <v>54</v>
      </c>
      <c r="B52" s="28" t="s">
        <v>36</v>
      </c>
      <c r="C52" s="31">
        <f>0.45518%</f>
        <v>4.5517999999999999E-3</v>
      </c>
      <c r="D52" s="31">
        <f t="shared" si="0"/>
        <v>3.1862599999999998E-2</v>
      </c>
      <c r="E52" s="132">
        <f>SUM(D52*C4)/12</f>
        <v>3340.8387486833331</v>
      </c>
      <c r="F52" s="23">
        <f t="shared" si="1"/>
        <v>477.26267838333331</v>
      </c>
      <c r="G52" s="34">
        <v>35</v>
      </c>
      <c r="H52" s="34">
        <v>442</v>
      </c>
    </row>
    <row r="53" spans="1:8" ht="15.75" x14ac:dyDescent="0.25">
      <c r="A53" s="12" t="s">
        <v>55</v>
      </c>
      <c r="B53" s="28" t="s">
        <v>36</v>
      </c>
      <c r="C53" s="31">
        <f>0.45518%</f>
        <v>4.5517999999999999E-3</v>
      </c>
      <c r="D53" s="31">
        <f t="shared" si="0"/>
        <v>3.1862599999999998E-2</v>
      </c>
      <c r="E53" s="132">
        <f>SUM(D53*C4)/12</f>
        <v>3340.8387486833331</v>
      </c>
      <c r="F53" s="23">
        <f t="shared" si="1"/>
        <v>477.26267838333331</v>
      </c>
      <c r="G53" s="34">
        <v>35</v>
      </c>
      <c r="H53" s="34">
        <v>442</v>
      </c>
    </row>
    <row r="54" spans="1:8" ht="15.75" x14ac:dyDescent="0.25">
      <c r="A54" s="12" t="s">
        <v>56</v>
      </c>
      <c r="B54" s="28" t="s">
        <v>34</v>
      </c>
      <c r="C54" s="31">
        <f>0.61838%</f>
        <v>6.1838000000000006E-3</v>
      </c>
      <c r="D54" s="31">
        <f t="shared" si="0"/>
        <v>4.3286600000000001E-2</v>
      </c>
      <c r="E54" s="132">
        <f>SUM(D54*C4)/12</f>
        <v>4538.6613326833331</v>
      </c>
      <c r="F54" s="23">
        <f t="shared" si="1"/>
        <v>648.38019038333334</v>
      </c>
      <c r="G54" s="34">
        <v>47</v>
      </c>
      <c r="H54" s="34">
        <v>601</v>
      </c>
    </row>
    <row r="55" spans="1:8" ht="15.75" x14ac:dyDescent="0.25">
      <c r="A55" s="12" t="s">
        <v>57</v>
      </c>
      <c r="B55" s="28" t="s">
        <v>35</v>
      </c>
      <c r="C55" s="31">
        <f>0.48323%</f>
        <v>4.8323000000000003E-3</v>
      </c>
      <c r="D55" s="31">
        <f t="shared" si="0"/>
        <v>3.3826100000000005E-2</v>
      </c>
      <c r="E55" s="132">
        <f>SUM(D55*C4)/12</f>
        <v>3546.7145053083336</v>
      </c>
      <c r="F55" s="23">
        <f t="shared" si="1"/>
        <v>506.67350075833338</v>
      </c>
      <c r="G55" s="34">
        <v>37</v>
      </c>
      <c r="H55" s="34">
        <v>470</v>
      </c>
    </row>
    <row r="56" spans="1:8" ht="15.75" x14ac:dyDescent="0.25">
      <c r="A56" s="12" t="s">
        <v>58</v>
      </c>
      <c r="B56" s="28" t="s">
        <v>35</v>
      </c>
      <c r="C56" s="31">
        <f>0.48323%</f>
        <v>4.8323000000000003E-3</v>
      </c>
      <c r="D56" s="31">
        <f t="shared" si="0"/>
        <v>3.3826100000000005E-2</v>
      </c>
      <c r="E56" s="132">
        <f>SUM(D56*C4)/12</f>
        <v>3546.7145053083336</v>
      </c>
      <c r="F56" s="23">
        <f t="shared" si="1"/>
        <v>506.67350075833338</v>
      </c>
      <c r="G56" s="34">
        <v>37</v>
      </c>
      <c r="H56" s="34">
        <v>470</v>
      </c>
    </row>
    <row r="57" spans="1:8" ht="15.75" x14ac:dyDescent="0.25">
      <c r="A57" s="12" t="s">
        <v>59</v>
      </c>
      <c r="B57" s="28" t="s">
        <v>34</v>
      </c>
      <c r="C57" s="31">
        <v>6.1837999999999997E-3</v>
      </c>
      <c r="D57" s="31">
        <f>C57*6</f>
        <v>3.7102799999999998E-2</v>
      </c>
      <c r="E57" s="132">
        <f>SUM(D57*C4)/12</f>
        <v>3890.2811422999998</v>
      </c>
      <c r="F57" s="23">
        <f>SUM(E57/6)</f>
        <v>648.38019038333334</v>
      </c>
      <c r="G57" s="34">
        <v>47</v>
      </c>
      <c r="H57" s="34">
        <v>601</v>
      </c>
    </row>
    <row r="58" spans="1:8" ht="15.75" x14ac:dyDescent="0.25">
      <c r="A58" s="12" t="s">
        <v>60</v>
      </c>
      <c r="B58" s="28" t="s">
        <v>34</v>
      </c>
      <c r="C58" s="31">
        <f>0.64644%</f>
        <v>6.4644000000000004E-3</v>
      </c>
      <c r="D58" s="31">
        <f>C58*7</f>
        <v>4.5250800000000001E-2</v>
      </c>
      <c r="E58" s="132">
        <f>SUM(D58*C4)/12</f>
        <v>4744.6104853000006</v>
      </c>
      <c r="F58" s="23">
        <f>SUM(E58/7)</f>
        <v>677.80149790000007</v>
      </c>
      <c r="G58" s="34">
        <v>50</v>
      </c>
      <c r="H58" s="34">
        <v>628</v>
      </c>
    </row>
    <row r="59" spans="1:8" ht="15.75" x14ac:dyDescent="0.25">
      <c r="A59" s="12" t="s">
        <v>61</v>
      </c>
      <c r="B59" s="28" t="s">
        <v>33</v>
      </c>
      <c r="C59" s="31">
        <f>0.758%</f>
        <v>7.5799999999999999E-3</v>
      </c>
      <c r="D59" s="31">
        <f>C59*7</f>
        <v>5.3059999999999996E-2</v>
      </c>
      <c r="E59" s="132">
        <f>SUM(D59*C4)/12</f>
        <v>5563.4161683333332</v>
      </c>
      <c r="F59" s="23">
        <f>SUM(E59/7)</f>
        <v>794.77373833333331</v>
      </c>
      <c r="G59" s="34">
        <v>58</v>
      </c>
      <c r="H59" s="34">
        <v>737</v>
      </c>
    </row>
    <row r="60" spans="1:8" ht="15" x14ac:dyDescent="0.2">
      <c r="A60" s="28"/>
      <c r="B60" s="28"/>
      <c r="C60" s="31"/>
      <c r="D60" s="31"/>
      <c r="E60" s="28"/>
      <c r="F60" s="28"/>
      <c r="G60" s="13"/>
    </row>
    <row r="61" spans="1:8" ht="15" x14ac:dyDescent="0.2">
      <c r="A61" s="28"/>
      <c r="B61" s="28"/>
      <c r="C61" s="31">
        <f>SUM(C37:C60)</f>
        <v>0.12604799999999999</v>
      </c>
      <c r="D61" s="31">
        <f>SUM(D37:D60)</f>
        <v>0.87615219999999983</v>
      </c>
      <c r="E61" s="32">
        <f>SUM(E37:E60)</f>
        <v>91865.799385616658</v>
      </c>
      <c r="F61" s="34">
        <f>SUM(F37:F60)</f>
        <v>13216.311368000001</v>
      </c>
      <c r="G61" s="13"/>
    </row>
    <row r="62" spans="1:8" ht="15" x14ac:dyDescent="0.2">
      <c r="A62" s="28"/>
      <c r="B62" s="28"/>
      <c r="C62" s="31"/>
      <c r="D62" s="28"/>
      <c r="E62" s="28"/>
      <c r="F62" s="28"/>
      <c r="G62" s="13"/>
    </row>
    <row r="63" spans="1:8" ht="15" x14ac:dyDescent="0.2">
      <c r="A63" s="28"/>
      <c r="B63" s="28"/>
      <c r="C63" s="31"/>
      <c r="D63" s="28"/>
      <c r="E63" s="28"/>
      <c r="F63" s="28"/>
      <c r="G63" s="13"/>
    </row>
    <row r="64" spans="1:8" ht="15.75" x14ac:dyDescent="0.25">
      <c r="A64" s="28" t="s">
        <v>62</v>
      </c>
      <c r="B64" s="12"/>
      <c r="C64" s="36"/>
      <c r="D64" s="31">
        <f>SUM(C33+D61)</f>
        <v>1.0000107999999999</v>
      </c>
      <c r="E64" s="165">
        <f>SUM(E61+D33)</f>
        <v>104852.54906196665</v>
      </c>
      <c r="F64" s="32"/>
      <c r="G64" s="13"/>
    </row>
  </sheetData>
  <phoneticPr fontId="0" type="noConversion"/>
  <pageMargins left="0.75" right="0.75" top="1" bottom="1" header="0.5" footer="0.5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6891-729E-4FA5-826A-3BB0E76EC83E}">
  <dimension ref="C4:J32"/>
  <sheetViews>
    <sheetView topLeftCell="A12" workbookViewId="0">
      <selection activeCell="J29" sqref="J29"/>
    </sheetView>
  </sheetViews>
  <sheetFormatPr defaultRowHeight="12.75" x14ac:dyDescent="0.2"/>
  <cols>
    <col min="3" max="3" width="9.28515625" bestFit="1" customWidth="1"/>
    <col min="4" max="4" width="12.140625" customWidth="1"/>
    <col min="6" max="6" width="9.28515625" bestFit="1" customWidth="1"/>
    <col min="7" max="7" width="11.42578125" customWidth="1"/>
    <col min="9" max="9" width="9.28515625" bestFit="1" customWidth="1"/>
    <col min="10" max="10" width="16" customWidth="1"/>
  </cols>
  <sheetData>
    <row r="4" spans="3:10" ht="14.25" x14ac:dyDescent="0.2">
      <c r="C4" s="161">
        <v>101</v>
      </c>
      <c r="D4" s="162">
        <v>812</v>
      </c>
      <c r="E4" s="161"/>
      <c r="F4" s="161">
        <v>201</v>
      </c>
      <c r="G4" s="162">
        <v>795</v>
      </c>
      <c r="H4" s="161"/>
      <c r="I4" s="161">
        <v>301</v>
      </c>
      <c r="J4" s="162">
        <v>795</v>
      </c>
    </row>
    <row r="5" spans="3:10" ht="14.25" x14ac:dyDescent="0.2">
      <c r="C5" s="161">
        <v>102</v>
      </c>
      <c r="D5" s="162">
        <v>666</v>
      </c>
      <c r="E5" s="161"/>
      <c r="F5" s="161">
        <v>202</v>
      </c>
      <c r="G5" s="162">
        <v>648</v>
      </c>
      <c r="H5" s="161"/>
      <c r="I5" s="161">
        <v>302</v>
      </c>
      <c r="J5" s="162">
        <v>648</v>
      </c>
    </row>
    <row r="6" spans="3:10" ht="14.25" x14ac:dyDescent="0.2">
      <c r="C6" s="161">
        <v>103</v>
      </c>
      <c r="D6" s="162">
        <v>695</v>
      </c>
      <c r="E6" s="161"/>
      <c r="F6" s="161">
        <v>203</v>
      </c>
      <c r="G6" s="162">
        <v>678</v>
      </c>
      <c r="H6" s="161"/>
      <c r="I6" s="161">
        <v>303</v>
      </c>
      <c r="J6" s="162">
        <v>678</v>
      </c>
    </row>
    <row r="7" spans="3:10" ht="14.25" x14ac:dyDescent="0.2">
      <c r="C7" s="161">
        <v>104</v>
      </c>
      <c r="D7" s="162">
        <v>524</v>
      </c>
      <c r="E7" s="161"/>
      <c r="F7" s="161">
        <v>204</v>
      </c>
      <c r="G7" s="162">
        <v>507</v>
      </c>
      <c r="H7" s="161"/>
      <c r="I7" s="161">
        <v>304</v>
      </c>
      <c r="J7" s="162">
        <v>507</v>
      </c>
    </row>
    <row r="8" spans="3:10" ht="14.25" x14ac:dyDescent="0.2">
      <c r="C8" s="161">
        <v>105</v>
      </c>
      <c r="D8" s="162">
        <v>524</v>
      </c>
      <c r="E8" s="161"/>
      <c r="F8" s="161">
        <v>205</v>
      </c>
      <c r="G8" s="162">
        <v>507</v>
      </c>
      <c r="H8" s="161"/>
      <c r="I8" s="161">
        <v>305</v>
      </c>
      <c r="J8" s="162">
        <v>507</v>
      </c>
    </row>
    <row r="9" spans="3:10" ht="14.25" x14ac:dyDescent="0.2">
      <c r="C9" s="161">
        <v>106</v>
      </c>
      <c r="D9" s="162">
        <v>524</v>
      </c>
      <c r="E9" s="161"/>
      <c r="F9" s="161">
        <v>206</v>
      </c>
      <c r="G9" s="162">
        <v>507</v>
      </c>
      <c r="H9" s="161"/>
      <c r="I9" s="161">
        <v>306</v>
      </c>
      <c r="J9" s="162">
        <v>507</v>
      </c>
    </row>
    <row r="10" spans="3:10" ht="14.25" x14ac:dyDescent="0.2">
      <c r="C10" s="161">
        <v>107</v>
      </c>
      <c r="D10" s="162">
        <v>666</v>
      </c>
      <c r="E10" s="161"/>
      <c r="F10" s="161">
        <v>207</v>
      </c>
      <c r="G10" s="162">
        <v>648</v>
      </c>
      <c r="H10" s="161"/>
      <c r="I10" s="161">
        <v>307</v>
      </c>
      <c r="J10" s="162">
        <v>648</v>
      </c>
    </row>
    <row r="11" spans="3:10" ht="14.25" x14ac:dyDescent="0.2">
      <c r="C11" s="161">
        <v>108</v>
      </c>
      <c r="D11" s="162">
        <v>666</v>
      </c>
      <c r="E11" s="161"/>
      <c r="F11" s="161">
        <v>208</v>
      </c>
      <c r="G11" s="162">
        <v>648</v>
      </c>
      <c r="H11" s="161"/>
      <c r="I11" s="161">
        <v>308</v>
      </c>
      <c r="J11" s="162">
        <v>648</v>
      </c>
    </row>
    <row r="12" spans="3:10" ht="14.25" x14ac:dyDescent="0.2">
      <c r="C12" s="161"/>
      <c r="D12" s="162"/>
      <c r="E12" s="161"/>
      <c r="F12" s="161">
        <v>209</v>
      </c>
      <c r="G12" s="162">
        <v>477</v>
      </c>
      <c r="H12" s="161"/>
      <c r="I12" s="161">
        <v>309</v>
      </c>
      <c r="J12" s="162">
        <v>477</v>
      </c>
    </row>
    <row r="13" spans="3:10" ht="14.25" x14ac:dyDescent="0.2">
      <c r="C13" s="161">
        <v>110</v>
      </c>
      <c r="D13" s="162">
        <v>495</v>
      </c>
      <c r="E13" s="161"/>
      <c r="F13" s="161">
        <v>210</v>
      </c>
      <c r="G13" s="162">
        <v>477</v>
      </c>
      <c r="H13" s="161"/>
      <c r="I13" s="161">
        <v>310</v>
      </c>
      <c r="J13" s="162">
        <v>477</v>
      </c>
    </row>
    <row r="14" spans="3:10" ht="14.25" x14ac:dyDescent="0.2">
      <c r="C14" s="161"/>
      <c r="D14" s="162"/>
      <c r="E14" s="161"/>
      <c r="F14" s="161">
        <v>211</v>
      </c>
      <c r="G14" s="162">
        <v>477</v>
      </c>
      <c r="H14" s="161"/>
      <c r="I14" s="161">
        <v>311</v>
      </c>
      <c r="J14" s="162">
        <v>477</v>
      </c>
    </row>
    <row r="15" spans="3:10" ht="14.25" x14ac:dyDescent="0.2">
      <c r="C15" s="161">
        <v>112</v>
      </c>
      <c r="D15" s="162">
        <v>495</v>
      </c>
      <c r="E15" s="161"/>
      <c r="F15" s="161">
        <v>212</v>
      </c>
      <c r="G15" s="162">
        <v>477</v>
      </c>
      <c r="H15" s="161"/>
      <c r="I15" s="161">
        <v>312</v>
      </c>
      <c r="J15" s="162">
        <v>477</v>
      </c>
    </row>
    <row r="16" spans="3:10" ht="14.25" x14ac:dyDescent="0.2">
      <c r="C16" s="161">
        <v>114</v>
      </c>
      <c r="D16" s="162">
        <v>666</v>
      </c>
      <c r="E16" s="161"/>
      <c r="F16" s="161">
        <v>214</v>
      </c>
      <c r="G16" s="162">
        <v>648</v>
      </c>
      <c r="H16" s="161"/>
      <c r="I16" s="161">
        <v>314</v>
      </c>
      <c r="J16" s="162">
        <v>648</v>
      </c>
    </row>
    <row r="17" spans="3:10" ht="14.25" x14ac:dyDescent="0.2">
      <c r="C17" s="161">
        <v>115</v>
      </c>
      <c r="D17" s="162">
        <v>495</v>
      </c>
      <c r="E17" s="161"/>
      <c r="F17" s="161">
        <v>215</v>
      </c>
      <c r="G17" s="162">
        <v>477</v>
      </c>
      <c r="H17" s="161"/>
      <c r="I17" s="161">
        <v>315</v>
      </c>
      <c r="J17" s="162">
        <v>477</v>
      </c>
    </row>
    <row r="18" spans="3:10" ht="14.25" x14ac:dyDescent="0.2">
      <c r="C18" s="161">
        <v>116</v>
      </c>
      <c r="D18" s="162">
        <v>524</v>
      </c>
      <c r="E18" s="161"/>
      <c r="F18" s="161">
        <v>216</v>
      </c>
      <c r="G18" s="162">
        <v>507</v>
      </c>
      <c r="H18" s="161"/>
      <c r="I18" s="161">
        <v>316</v>
      </c>
      <c r="J18" s="162">
        <v>507</v>
      </c>
    </row>
    <row r="19" spans="3:10" ht="14.25" x14ac:dyDescent="0.2">
      <c r="C19" s="161">
        <v>117</v>
      </c>
      <c r="D19" s="162">
        <v>495</v>
      </c>
      <c r="E19" s="161"/>
      <c r="F19" s="161">
        <v>217</v>
      </c>
      <c r="G19" s="162">
        <v>477</v>
      </c>
      <c r="H19" s="161"/>
      <c r="I19" s="161">
        <v>317</v>
      </c>
      <c r="J19" s="162">
        <v>477</v>
      </c>
    </row>
    <row r="20" spans="3:10" ht="14.25" x14ac:dyDescent="0.2">
      <c r="C20" s="161">
        <v>118</v>
      </c>
      <c r="D20" s="162">
        <v>495</v>
      </c>
      <c r="E20" s="161"/>
      <c r="F20" s="161">
        <v>218</v>
      </c>
      <c r="G20" s="162">
        <v>477</v>
      </c>
      <c r="H20" s="161"/>
      <c r="I20" s="161">
        <v>318</v>
      </c>
      <c r="J20" s="162">
        <v>477</v>
      </c>
    </row>
    <row r="21" spans="3:10" ht="14.25" x14ac:dyDescent="0.2">
      <c r="C21" s="161">
        <v>119</v>
      </c>
      <c r="D21" s="162">
        <v>666</v>
      </c>
      <c r="E21" s="161"/>
      <c r="F21" s="161">
        <v>219</v>
      </c>
      <c r="G21" s="162">
        <v>648</v>
      </c>
      <c r="H21" s="161"/>
      <c r="I21" s="161">
        <v>319</v>
      </c>
      <c r="J21" s="162">
        <v>648</v>
      </c>
    </row>
    <row r="22" spans="3:10" ht="14.25" x14ac:dyDescent="0.2">
      <c r="C22" s="161">
        <v>120</v>
      </c>
      <c r="D22" s="162">
        <v>524</v>
      </c>
      <c r="E22" s="161"/>
      <c r="F22" s="161">
        <v>220</v>
      </c>
      <c r="G22" s="162">
        <v>507</v>
      </c>
      <c r="H22" s="161"/>
      <c r="I22" s="161">
        <v>320</v>
      </c>
      <c r="J22" s="162">
        <v>507</v>
      </c>
    </row>
    <row r="23" spans="3:10" ht="14.25" x14ac:dyDescent="0.2">
      <c r="C23" s="161">
        <v>121</v>
      </c>
      <c r="D23" s="162">
        <v>524</v>
      </c>
      <c r="E23" s="161"/>
      <c r="F23" s="161">
        <v>221</v>
      </c>
      <c r="G23" s="162">
        <v>507</v>
      </c>
      <c r="H23" s="161"/>
      <c r="I23" s="161">
        <v>321</v>
      </c>
      <c r="J23" s="162">
        <v>507</v>
      </c>
    </row>
    <row r="24" spans="3:10" ht="14.25" x14ac:dyDescent="0.2">
      <c r="C24" s="161">
        <v>122</v>
      </c>
      <c r="D24" s="162">
        <v>666</v>
      </c>
      <c r="E24" s="161"/>
      <c r="F24" s="161">
        <v>222</v>
      </c>
      <c r="G24" s="162">
        <v>484</v>
      </c>
      <c r="H24" s="161"/>
      <c r="I24" s="161">
        <v>322</v>
      </c>
      <c r="J24" s="162">
        <v>648</v>
      </c>
    </row>
    <row r="25" spans="3:10" ht="14.25" x14ac:dyDescent="0.2">
      <c r="C25" s="161">
        <v>123</v>
      </c>
      <c r="D25" s="162">
        <v>695</v>
      </c>
      <c r="E25" s="161"/>
      <c r="F25" s="161">
        <v>223</v>
      </c>
      <c r="G25" s="162">
        <v>678</v>
      </c>
      <c r="H25" s="161"/>
      <c r="I25" s="161">
        <v>323</v>
      </c>
      <c r="J25" s="162">
        <v>678</v>
      </c>
    </row>
    <row r="26" spans="3:10" ht="14.25" x14ac:dyDescent="0.2">
      <c r="C26" s="161">
        <v>125</v>
      </c>
      <c r="D26" s="162">
        <v>688</v>
      </c>
      <c r="E26" s="161"/>
      <c r="F26" s="161">
        <v>225</v>
      </c>
      <c r="G26" s="162">
        <v>795</v>
      </c>
      <c r="H26" s="161"/>
      <c r="I26" s="161">
        <v>325</v>
      </c>
      <c r="J26" s="162">
        <v>795</v>
      </c>
    </row>
    <row r="27" spans="3:10" x14ac:dyDescent="0.2">
      <c r="D27" s="160">
        <f>SUM(D4:D26)</f>
        <v>12505</v>
      </c>
      <c r="G27" s="163">
        <f>SUM(G4:G26)</f>
        <v>13051</v>
      </c>
      <c r="J27" s="163">
        <f>SUM(J4:J26)</f>
        <v>13215</v>
      </c>
    </row>
    <row r="29" spans="3:10" ht="14.25" x14ac:dyDescent="0.2">
      <c r="I29" s="169" t="s">
        <v>122</v>
      </c>
      <c r="J29" s="162">
        <v>79290</v>
      </c>
    </row>
    <row r="30" spans="3:10" ht="14.25" x14ac:dyDescent="0.2">
      <c r="J30" s="162">
        <v>13051</v>
      </c>
    </row>
    <row r="31" spans="3:10" ht="14.25" x14ac:dyDescent="0.2">
      <c r="J31" s="162">
        <v>12505</v>
      </c>
    </row>
    <row r="32" spans="3:10" ht="14.25" x14ac:dyDescent="0.2">
      <c r="J32" s="164">
        <f>SUM(J29:J31)</f>
        <v>104846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2026</vt:lpstr>
      <vt:lpstr>Payments</vt:lpstr>
      <vt:lpstr>Sheet1</vt:lpstr>
      <vt:lpstr>Payments!Print_Area</vt:lpstr>
      <vt:lpstr>'PROPOSED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ROIG</dc:creator>
  <cp:lastModifiedBy>Harbour Pointe Condominium</cp:lastModifiedBy>
  <cp:lastPrinted>2025-12-04T00:14:45Z</cp:lastPrinted>
  <dcterms:created xsi:type="dcterms:W3CDTF">2007-10-18T01:27:54Z</dcterms:created>
  <dcterms:modified xsi:type="dcterms:W3CDTF">2025-12-05T23:13:31Z</dcterms:modified>
</cp:coreProperties>
</file>