
<file path=[Content_Types].xml><?xml version="1.0" encoding="utf-8"?>
<Types xmlns="http://schemas.openxmlformats.org/package/2006/content-types">
  <Default Extension="B65113F0" ContentType="image/jpeg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C:\Users\sxr\OneDrive - HVS\Documents\.1 Software- Latest\"/>
    </mc:Choice>
  </mc:AlternateContent>
  <xr:revisionPtr revIDLastSave="0" documentId="13_ncr:1_{1C1466DE-0C23-4FB5-B70A-7168009ADE69}" xr6:coauthVersionLast="45" xr6:coauthVersionMax="45" xr10:uidLastSave="{00000000-0000-0000-0000-000000000000}"/>
  <bookViews>
    <workbookView xWindow="-110" yWindow="-110" windowWidth="19420" windowHeight="10420" tabRatio="846" firstSheet="1" activeTab="1" xr2:uid="{00000000-000D-0000-FFFF-FFFF00000000}"/>
  </bookViews>
  <sheets>
    <sheet name="0000" sheetId="7" state="veryHidden" r:id="rId1"/>
    <sheet name="Intro" sheetId="20" r:id="rId2"/>
    <sheet name="Primary" sheetId="4" r:id="rId3"/>
    <sheet name="Secondary" sheetId="6" r:id="rId4"/>
    <sheet name="Demand-Base Year" sheetId="5" r:id="rId5"/>
    <sheet name="Latent" sheetId="16" r:id="rId6"/>
    <sheet name="Demand Inputs" sheetId="8" r:id="rId7"/>
    <sheet name="Supply Addn" sheetId="10" r:id="rId8"/>
    <sheet name="Comp Index" sheetId="13" r:id="rId9"/>
    <sheet name="Occ Output-A" sheetId="15" r:id="rId10"/>
    <sheet name="Occ Output-B" sheetId="22" r:id="rId11"/>
    <sheet name="Occ Output-All" sheetId="30" r:id="rId12"/>
    <sheet name="ADR CompPos" sheetId="23" r:id="rId13"/>
    <sheet name="ADR Seg Inputs" sheetId="24" r:id="rId14"/>
    <sheet name="ADR Output-A" sheetId="27" r:id="rId15"/>
    <sheet name="ADR Output-B" sheetId="25" r:id="rId16"/>
    <sheet name="Demand Calcs" sheetId="9" r:id="rId17"/>
    <sheet name="Fair Share" sheetId="21" r:id="rId18"/>
    <sheet name="Occ. Calcs" sheetId="14" r:id="rId19"/>
    <sheet name="ADR Calcs" sheetId="26" r:id="rId20"/>
    <sheet name="License" sheetId="29" r:id="rId21"/>
  </sheets>
  <definedNames>
    <definedName name="_xlnm.Print_Area" localSheetId="8">'Comp Index'!$B$2:$N$167</definedName>
    <definedName name="_xlnm.Print_Area" localSheetId="16">'Demand Calcs'!$B$2:$M$88</definedName>
    <definedName name="_xlnm.Print_Area" localSheetId="6">'Demand Inputs'!$B$2:$M$34</definedName>
    <definedName name="_xlnm.Print_Area" localSheetId="4">'Demand-Base Year'!$B$2:$S$24</definedName>
    <definedName name="_xlnm.Print_Area" localSheetId="17">'Fair Share'!$B$2:$N$35</definedName>
    <definedName name="_xlnm.Print_Area" localSheetId="5">Latent!$B$2:$I$10</definedName>
    <definedName name="_xlnm.Print_Area" localSheetId="9">'Occ Output-A'!$B$2:$M$49</definedName>
    <definedName name="_xlnm.Print_Area" localSheetId="11">'Occ Output-All'!$B$1:$L$37</definedName>
    <definedName name="_xlnm.Print_Area" localSheetId="18">'Occ. Calcs'!$B$3:$M$35,'Occ. Calcs'!$B$37:$M$68,'Occ. Calcs'!$B$70:$M$101,'Occ. Calcs'!$B$103:$M$134,'Occ. Calcs'!$B$136:$M$167,'Occ. Calcs'!$O$3:$Z$34,'Occ. Calcs'!$O$37:$Z$67,'Occ. Calcs'!$O$70:$Z$100,'Occ. Calcs'!$O$103:$Z$133,'Occ. Calcs'!$O$136:$Z$166,'Occ. Calcs'!$AB$3:$AM$34,'Occ. Calcs'!$AB$37:$AM$67,'Occ. Calcs'!$AB$70:$AM$100,'Occ. Calcs'!$AB$103:$AM$133,'Occ. Calcs'!$AB$136:$AM$166,'Occ. Calcs'!$AO$3:$AY$35,'Occ. Calcs'!$BA$3:$BK$37</definedName>
    <definedName name="_xlnm.Print_Area" localSheetId="2">Primary!$B$3:$L$33</definedName>
    <definedName name="_xlnm.Print_Area" localSheetId="3">Secondary!$B$3:$V$26</definedName>
    <definedName name="_xlnm.Print_Area" localSheetId="7">'Supply Addn'!$B$2:$O$27</definedName>
    <definedName name="wrn.All._.Inputs." localSheetId="1" hidden="1">{#N/A,#N/A,FALSE,"Primary";#N/A,#N/A,FALSE,"Secondary";#N/A,#N/A,FALSE,"Latent";#N/A,#N/A,FALSE,"Comp Index";#N/A,#N/A,FALSE,"Demand Inputs";#N/A,#N/A,FALSE,"Supply Addn"}</definedName>
    <definedName name="wrn.All._.Inputs." hidden="1">{#N/A,#N/A,FALSE,"Primary";#N/A,#N/A,FALSE,"Secondary";#N/A,#N/A,FALSE,"Latent";#N/A,#N/A,FALSE,"Demand Inputs";#N/A,#N/A,FALSE,"Supply Addn";#N/A,#N/A,FALSE,"Mkt Pen"}</definedName>
    <definedName name="wrn.BaseYearDemand." localSheetId="1" hidden="1">{"Base Year Demand",#N/A,FALSE,"Demand-Base Year"}</definedName>
    <definedName name="wrn.BaseYearDemand." hidden="1">{"Base Year Demand",#N/A,FALSE,"Demand-Base Year"}</definedName>
    <definedName name="wrn.CI._.Calcs." localSheetId="1" hidden="1">{"CI Calcs A",#N/A,FALSE,"Comp Index Calcs";"CI Calcs B",#N/A,FALSE,"Comp Index Calcs"}</definedName>
    <definedName name="wrn.Competitive._.Indexes." localSheetId="1" hidden="1">{#N/A,#N/A,FALSE,"Comp Index"}</definedName>
    <definedName name="wrn.Demand._.Calcs." localSheetId="1" hidden="1">{"Demand Calcs",#N/A,FALSE,"Demand Calcs"}</definedName>
    <definedName name="wrn.Demand._.Calcs." hidden="1">{#N/A,#N/A,FALSE,"Demand Calcs"}</definedName>
    <definedName name="wrn.Demand._.Inputs." hidden="1">{#N/A,#N/A,FALSE,"Demand Inputs"}</definedName>
    <definedName name="wrn.Fair._.Share._.Calcs." hidden="1">{#N/A,#N/A,FALSE,"Fair Share"}</definedName>
    <definedName name="wrn.Final._.Output." localSheetId="1" hidden="1">{#N/A,#N/A,FALSE,"Final Output"}</definedName>
    <definedName name="wrn.Final._.Output." hidden="1">{#N/A,#N/A,FALSE,"Final Output"}</definedName>
    <definedName name="wrn.Latent._.Demand._.Inputs." hidden="1">{#N/A,#N/A,FALSE,"Latent"}</definedName>
    <definedName name="wrn.Occupancy._.Calcs." localSheetId="1" hidden="1">{#N/A,#N/A,FALSE,"CI Calcs"}</definedName>
    <definedName name="wrn.Occupancy._.Calcs." hidden="1">{#N/A,#N/A,FALSE,"Occ. Calcs"}</definedName>
    <definedName name="wrn.Penetration." hidden="1">{#N/A,#N/A,FALSE,"Mkt Pen"}</definedName>
    <definedName name="wrn.Primary._.Competition." hidden="1">{#N/A,#N/A,FALSE,"Primary"}</definedName>
    <definedName name="wrn.Secondary._.Competition." localSheetId="1" hidden="1">{#N/A,#N/A,FALSE,"SC"}</definedName>
    <definedName name="wrn.Secondary._.Competition." hidden="1">{#N/A,#N/A,FALSE,"Secondary"}</definedName>
    <definedName name="wrn.Supply._.Additions." localSheetId="1" hidden="1">{#N/A,#N/A,FALSE,"S-add"}</definedName>
    <definedName name="wrn.Supply._.Additions." hidden="1">{#N/A,#N/A,FALSE,"Supply Addn"}</definedName>
    <definedName name="Z_6E5CC00A_2949_11D3_9003_00805F314C0A_.wvu.PrintArea" localSheetId="8" hidden="1">'Comp Index'!$B$2:$N$167</definedName>
    <definedName name="Z_6E5CC00A_2949_11D3_9003_00805F314C0A_.wvu.PrintArea" localSheetId="6" hidden="1">'Demand Inputs'!$B$2:$M$34</definedName>
    <definedName name="Z_6E5CC00A_2949_11D3_9003_00805F314C0A_.wvu.PrintArea" localSheetId="2" hidden="1">Primary!$B$3:$L$33</definedName>
    <definedName name="Z_6E5CC00A_2949_11D3_9003_00805F314C0A_.wvu.PrintArea" localSheetId="3" hidden="1">Secondary!$B$3:$V$26</definedName>
    <definedName name="Z_6E5CC00A_2949_11D3_9003_00805F314C0A_.wvu.PrintArea" localSheetId="7" hidden="1">'Supply Addn'!$B$2:$O$27</definedName>
    <definedName name="Z_C4D21483_F4F6_11D2_AFE3_AC0AC56BE164_.wvu.PrintArea" localSheetId="8" hidden="1">'Comp Index'!$B$2:$N$167</definedName>
    <definedName name="Z_C4D21483_F4F6_11D2_AFE3_AC0AC56BE164_.wvu.PrintArea" localSheetId="16" hidden="1">'Demand Calcs'!$B$17:$M$88</definedName>
    <definedName name="Z_C4D21483_F4F6_11D2_AFE3_AC0AC56BE164_.wvu.PrintArea" localSheetId="6" hidden="1">'Demand Inputs'!$B$2:$M$27</definedName>
    <definedName name="Z_C4D21483_F4F6_11D2_AFE3_AC0AC56BE164_.wvu.PrintArea" localSheetId="18" hidden="1">'Occ. Calcs'!$A$2:$BK$167</definedName>
    <definedName name="Z_C4D21483_F4F6_11D2_AFE3_AC0AC56BE164_.wvu.PrintArea" localSheetId="2" hidden="1">Primary!$B$3:$L$33</definedName>
    <definedName name="Z_C4D21483_F4F6_11D2_AFE3_AC0AC56BE164_.wvu.PrintArea" localSheetId="3" hidden="1">Secondary!$B$3:$V$26</definedName>
    <definedName name="Z_C4D21483_F4F6_11D2_AFE3_AC0AC56BE164_.wvu.PrintArea" localSheetId="7" hidden="1">'Supply Addn'!$B$2:$O$27</definedName>
    <definedName name="Z_C4D21484_F4F6_11D2_AFE3_AC0AC56BE164_.wvu.PrintArea" localSheetId="8" hidden="1">'Comp Index'!$B$2:$N$167</definedName>
    <definedName name="Z_C4D21484_F4F6_11D2_AFE3_AC0AC56BE164_.wvu.PrintArea" localSheetId="6" hidden="1">'Demand Inputs'!$B$2:$M$27</definedName>
    <definedName name="Z_C4D21484_F4F6_11D2_AFE3_AC0AC56BE164_.wvu.PrintArea" localSheetId="9" hidden="1">'Occ Output-A'!$B$3:$M$49</definedName>
    <definedName name="Z_C4D21484_F4F6_11D2_AFE3_AC0AC56BE164_.wvu.PrintArea" localSheetId="2" hidden="1">Primary!$B$3:$L$33</definedName>
    <definedName name="Z_C4D21484_F4F6_11D2_AFE3_AC0AC56BE164_.wvu.PrintArea" localSheetId="3" hidden="1">Secondary!$B$3:$V$26</definedName>
    <definedName name="Z_C4D21484_F4F6_11D2_AFE3_AC0AC56BE164_.wvu.PrintArea" localSheetId="7" hidden="1">'Supply Addn'!$B$2:$O$27</definedName>
    <definedName name="Z_F32683A2_3954_11D3_AFE3_ACC553A03D6B_.wvu.PrintArea" localSheetId="8" hidden="1">'Comp Index'!$B$2:$N$167</definedName>
    <definedName name="Z_F32683A2_3954_11D3_AFE3_ACC553A03D6B_.wvu.PrintArea" localSheetId="6" hidden="1">'Demand Inputs'!$B$2:$M$27</definedName>
    <definedName name="Z_F32683A2_3954_11D3_AFE3_ACC553A03D6B_.wvu.PrintArea" localSheetId="4" hidden="1">'Demand-Base Year'!$B$2:$T$26</definedName>
    <definedName name="Z_F32683A2_3954_11D3_AFE3_ACC553A03D6B_.wvu.PrintArea" localSheetId="9" hidden="1">'Occ Output-A'!$B$3:$M$49</definedName>
    <definedName name="Z_F32683A2_3954_11D3_AFE3_ACC553A03D6B_.wvu.PrintArea" localSheetId="18" hidden="1">'Occ. Calcs'!$AO$3:$BK$37</definedName>
    <definedName name="Z_F32683A2_3954_11D3_AFE3_ACC553A03D6B_.wvu.PrintArea" localSheetId="2" hidden="1">Primary!$B$3:$L$33</definedName>
    <definedName name="Z_F32683A2_3954_11D3_AFE3_ACC553A03D6B_.wvu.PrintArea" localSheetId="3" hidden="1">Secondary!$B$3:$V$26</definedName>
    <definedName name="Z_F32683A2_3954_11D3_AFE3_ACC553A03D6B_.wvu.PrintArea" localSheetId="7" hidden="1">'Supply Addn'!$B$2:$O$27</definedName>
    <definedName name="Z_F32683A2_3954_11D3_AFE3_ACC553A03D6B_.wvu.PrintTitles" localSheetId="18" hidden="1">'Occ. Calcs'!$3:$3</definedName>
    <definedName name="Z_F32683A3_3954_11D3_AFE3_ACC553A03D6B_.wvu.PrintArea" localSheetId="8" hidden="1">'Comp Index'!$B$2:$N$167</definedName>
    <definedName name="Z_F32683A3_3954_11D3_AFE3_ACC553A03D6B_.wvu.PrintArea" localSheetId="6" hidden="1">'Demand Inputs'!$B$2:$M$27</definedName>
    <definedName name="Z_F32683A3_3954_11D3_AFE3_ACC553A03D6B_.wvu.PrintArea" localSheetId="4" hidden="1">'Demand-Base Year'!$B$2:$T$26</definedName>
    <definedName name="Z_F32683A3_3954_11D3_AFE3_ACC553A03D6B_.wvu.PrintArea" localSheetId="9" hidden="1">'Occ Output-A'!$B$3:$M$49</definedName>
    <definedName name="Z_F32683A3_3954_11D3_AFE3_ACC553A03D6B_.wvu.PrintArea" localSheetId="18" hidden="1">'Occ. Calcs'!$AO$3:$BK$37</definedName>
    <definedName name="Z_F32683A3_3954_11D3_AFE3_ACC553A03D6B_.wvu.PrintArea" localSheetId="2" hidden="1">Primary!$B$3:$L$33</definedName>
    <definedName name="Z_F32683A3_3954_11D3_AFE3_ACC553A03D6B_.wvu.PrintArea" localSheetId="3" hidden="1">Secondary!$B$3:$V$26</definedName>
    <definedName name="Z_F32683A3_3954_11D3_AFE3_ACC553A03D6B_.wvu.PrintArea" localSheetId="7" hidden="1">'Supply Addn'!$B$2:$O$27</definedName>
    <definedName name="Z_F32683A3_3954_11D3_AFE3_ACC553A03D6B_.wvu.PrintTitles" localSheetId="18" hidden="1">'Occ. Calcs'!$3:$3</definedName>
    <definedName name="Z_F32683A4_3954_11D3_AFE3_ACC553A03D6B_.wvu.PrintArea" localSheetId="8" hidden="1">'Comp Index'!$B$2:$N$167</definedName>
    <definedName name="Z_F32683A4_3954_11D3_AFE3_ACC553A03D6B_.wvu.PrintArea" localSheetId="6" hidden="1">'Demand Inputs'!$B$2:$M$27</definedName>
    <definedName name="Z_F32683A4_3954_11D3_AFE3_ACC553A03D6B_.wvu.PrintArea" localSheetId="9" hidden="1">'Occ Output-A'!$B$3:$M$49</definedName>
    <definedName name="Z_F32683A4_3954_11D3_AFE3_ACC553A03D6B_.wvu.PrintArea" localSheetId="18" hidden="1">'Occ. Calcs'!$AO$3:$BK$37</definedName>
    <definedName name="Z_F32683A4_3954_11D3_AFE3_ACC553A03D6B_.wvu.PrintArea" localSheetId="2" hidden="1">Primary!$B$3:$L$33</definedName>
    <definedName name="Z_F32683A4_3954_11D3_AFE3_ACC553A03D6B_.wvu.PrintArea" localSheetId="3" hidden="1">Secondary!$B$3:$V$26</definedName>
    <definedName name="Z_F32683A4_3954_11D3_AFE3_ACC553A03D6B_.wvu.PrintArea" localSheetId="7" hidden="1">'Supply Addn'!$B$2:$O$27</definedName>
    <definedName name="Z_F32683A4_3954_11D3_AFE3_ACC553A03D6B_.wvu.PrintTitles" localSheetId="18" hidden="1">'Occ. Calcs'!$3:$3</definedName>
    <definedName name="Z_F32683A5_3954_11D3_AFE3_ACC553A03D6B_.wvu.PrintArea" localSheetId="8" hidden="1">'Comp Index'!$B$2:$N$167</definedName>
    <definedName name="Z_F32683A5_3954_11D3_AFE3_ACC553A03D6B_.wvu.PrintArea" localSheetId="6" hidden="1">'Demand Inputs'!$B$2:$M$27</definedName>
    <definedName name="Z_F32683A5_3954_11D3_AFE3_ACC553A03D6B_.wvu.PrintArea" localSheetId="9" hidden="1">'Occ Output-A'!$B$3:$M$49</definedName>
    <definedName name="Z_F32683A5_3954_11D3_AFE3_ACC553A03D6B_.wvu.PrintArea" localSheetId="18" hidden="1">'Occ. Calcs'!$B$3:$AM$167</definedName>
    <definedName name="Z_F32683A5_3954_11D3_AFE3_ACC553A03D6B_.wvu.PrintArea" localSheetId="2" hidden="1">Primary!$B$3:$L$33</definedName>
    <definedName name="Z_F32683A5_3954_11D3_AFE3_ACC553A03D6B_.wvu.PrintArea" localSheetId="3" hidden="1">Secondary!$B$3:$V$26</definedName>
    <definedName name="Z_F32683A5_3954_11D3_AFE3_ACC553A03D6B_.wvu.PrintArea" localSheetId="7" hidden="1">'Supply Addn'!$B$2:$O$27</definedName>
    <definedName name="Z_F32683A5_3954_11D3_AFE3_ACC553A03D6B_.wvu.PrintTitles" localSheetId="18" hidden="1">'Occ. Calcs'!$3:$3</definedName>
    <definedName name="Z_F7318FC3_9F31_11D2_AFE3_C55B32238502_.wvu.PrintArea" localSheetId="8" hidden="1">'Comp Index'!$B$2:$N$167</definedName>
    <definedName name="Z_F7318FC3_9F31_11D2_AFE3_C55B32238502_.wvu.PrintArea" localSheetId="6" hidden="1">'Demand Inputs'!$B$2:$M$27</definedName>
    <definedName name="Z_F7318FC3_9F31_11D2_AFE3_C55B32238502_.wvu.PrintArea" localSheetId="2" hidden="1">Primary!$B$3:$L$33</definedName>
    <definedName name="Z_F7318FC3_9F31_11D2_AFE3_C55B32238502_.wvu.PrintArea" localSheetId="3" hidden="1">Secondary!$B$3:$V$26</definedName>
    <definedName name="Z_F7318FC3_9F31_11D2_AFE3_C55B32238502_.wvu.PrintArea" localSheetId="7" hidden="1">'Supply Addn'!$B$2:$O$27</definedName>
    <definedName name="Z_F7318FC6_9F31_11D2_AFE3_C55B32238502_.wvu.PrintArea" localSheetId="8" hidden="1">'Comp Index'!$B$2:$N$167</definedName>
    <definedName name="Z_F7318FC6_9F31_11D2_AFE3_C55B32238502_.wvu.PrintArea" localSheetId="6" hidden="1">'Demand Inputs'!$B$2:$M$27</definedName>
    <definedName name="Z_F7318FC6_9F31_11D2_AFE3_C55B32238502_.wvu.PrintArea" localSheetId="2" hidden="1">Primary!$B$3:$L$33</definedName>
    <definedName name="Z_F7318FC6_9F31_11D2_AFE3_C55B32238502_.wvu.PrintArea" localSheetId="3" hidden="1">Secondary!$B$3:$V$26</definedName>
    <definedName name="Z_F7318FC6_9F31_11D2_AFE3_C55B32238502_.wvu.PrintArea" localSheetId="7" hidden="1">'Supply Addn'!$B$2:$O$27</definedName>
    <definedName name="Z_F7318FC7_9F31_11D2_AFE3_C55B32238502_.wvu.PrintArea" localSheetId="8" hidden="1">'Comp Index'!$B$2:$N$167</definedName>
    <definedName name="Z_F7318FC7_9F31_11D2_AFE3_C55B32238502_.wvu.PrintArea" localSheetId="6" hidden="1">'Demand Inputs'!$B$2:$M$27</definedName>
    <definedName name="Z_F7318FC7_9F31_11D2_AFE3_C55B32238502_.wvu.PrintArea" localSheetId="2" hidden="1">Primary!$B$3:$L$33</definedName>
    <definedName name="Z_F7318FC7_9F31_11D2_AFE3_C55B32238502_.wvu.PrintArea" localSheetId="3" hidden="1">Secondary!$B$3:$V$26</definedName>
    <definedName name="Z_F7318FC7_9F31_11D2_AFE3_C55B32238502_.wvu.PrintArea" localSheetId="7" hidden="1">'Supply Addn'!$B$2:$O$27</definedName>
  </definedNames>
  <calcPr calcId="191029"/>
  <customWorkbookViews>
    <customWorkbookView name="CI Calcs A" guid="{F32683A5-3954-11D3-AFE3-ACC553A03D6B}" maximized="1" windowWidth="972" windowHeight="577" activeSheetId="14"/>
    <customWorkbookView name="CI Calcs B" guid="{F32683A4-3954-11D3-AFE3-ACC553A03D6B}" maximized="1" windowWidth="972" windowHeight="577" activeSheetId="14"/>
    <customWorkbookView name="Secondary Competition" guid="{F32683A3-3954-11D3-AFE3-ACC553A03D6B}" maximized="1" windowWidth="972" windowHeight="577" activeSheetId="6"/>
    <customWorkbookView name="Base Year Demand" guid="{F32683A2-3954-11D3-AFE3-ACC553A03D6B}" maximized="1" windowWidth="972" windowHeight="577" tabRatio="550" activeSheetId="5"/>
    <customWorkbookView name="Demand Inputs" guid="{6E5CC00A-2949-11D3-9003-00805F314C0A}" maximized="1" windowWidth="1106" windowHeight="645" activeSheetId="8"/>
    <customWorkbookView name="Primary Competition" guid="{F7318FC3-9F31-11D2-AFE3-C55B32238502}" maximized="1" windowWidth="970" windowHeight="597" activeSheetId="4"/>
    <customWorkbookView name="Supply Additions" guid="{F7318FC6-9F31-11D2-AFE3-C55B32238502}" maximized="1" windowWidth="970" windowHeight="597" activeSheetId="10"/>
    <customWorkbookView name="Competitive Indexes" guid="{F7318FC7-9F31-11D2-AFE3-C55B32238502}" maximized="1" windowWidth="970" windowHeight="597" activeSheetId="13"/>
    <customWorkbookView name="Demand Calcs" guid="{C4D21483-F4F6-11D2-AFE3-AC0AC56BE164}" maximized="1" windowWidth="974" windowHeight="610" tabRatio="735" activeSheetId="9"/>
    <customWorkbookView name="Final Output" guid="{C4D21484-F4F6-11D2-AFE3-AC0AC56BE164}" maximized="1" windowWidth="974" windowHeight="610" activeSheetId="15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36" i="13" l="1"/>
  <c r="D103" i="13"/>
  <c r="D70" i="13"/>
  <c r="D37" i="13"/>
  <c r="D3" i="13" l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G25" i="5" l="1"/>
  <c r="F25" i="5"/>
  <c r="E25" i="5"/>
  <c r="D25" i="5"/>
  <c r="C25" i="5"/>
  <c r="B4" i="24" l="1"/>
  <c r="G5" i="6"/>
  <c r="H5" i="6"/>
  <c r="P5" i="6"/>
  <c r="G6" i="6"/>
  <c r="H6" i="6"/>
  <c r="P6" i="6"/>
  <c r="G7" i="6"/>
  <c r="H7" i="6"/>
  <c r="P7" i="6"/>
  <c r="G8" i="6"/>
  <c r="H8" i="6"/>
  <c r="P8" i="6"/>
  <c r="G9" i="6"/>
  <c r="H9" i="6"/>
  <c r="P9" i="6"/>
  <c r="G10" i="6"/>
  <c r="H10" i="6"/>
  <c r="P10" i="6"/>
  <c r="G11" i="6"/>
  <c r="H11" i="6"/>
  <c r="P11" i="6"/>
  <c r="G12" i="6"/>
  <c r="H12" i="6"/>
  <c r="P12" i="6"/>
  <c r="G13" i="6"/>
  <c r="H13" i="6"/>
  <c r="P13" i="6"/>
  <c r="G14" i="6"/>
  <c r="H14" i="6"/>
  <c r="P14" i="6"/>
  <c r="G15" i="6"/>
  <c r="H15" i="6"/>
  <c r="P15" i="6"/>
  <c r="G16" i="6"/>
  <c r="H16" i="6"/>
  <c r="P16" i="6"/>
  <c r="G17" i="6"/>
  <c r="H17" i="6"/>
  <c r="P17" i="6"/>
  <c r="G18" i="6"/>
  <c r="H18" i="6"/>
  <c r="P18" i="6"/>
  <c r="G19" i="6"/>
  <c r="H19" i="6"/>
  <c r="P19" i="6"/>
  <c r="G20" i="6"/>
  <c r="H20" i="6"/>
  <c r="P20" i="6"/>
  <c r="G21" i="6"/>
  <c r="H21" i="6"/>
  <c r="P21" i="6"/>
  <c r="G22" i="6"/>
  <c r="H22" i="6"/>
  <c r="P22" i="6"/>
  <c r="G23" i="6"/>
  <c r="H23" i="6"/>
  <c r="P23" i="6"/>
  <c r="G24" i="6"/>
  <c r="H24" i="6"/>
  <c r="P24" i="6"/>
  <c r="P25" i="6"/>
  <c r="C5" i="5"/>
  <c r="E14" i="4"/>
  <c r="C6" i="5"/>
  <c r="E15" i="4"/>
  <c r="C7" i="5"/>
  <c r="E16" i="4"/>
  <c r="C8" i="5"/>
  <c r="E17" i="4"/>
  <c r="C9" i="5"/>
  <c r="E18" i="4"/>
  <c r="C10" i="5"/>
  <c r="E19" i="4"/>
  <c r="C11" i="5"/>
  <c r="E20" i="4"/>
  <c r="C12" i="5"/>
  <c r="E21" i="4"/>
  <c r="C13" i="5"/>
  <c r="E22" i="4"/>
  <c r="C14" i="5"/>
  <c r="E23" i="4"/>
  <c r="C15" i="5"/>
  <c r="E24" i="4"/>
  <c r="C16" i="5"/>
  <c r="E25" i="4"/>
  <c r="C17" i="5"/>
  <c r="E26" i="4"/>
  <c r="C18" i="5"/>
  <c r="E27" i="4"/>
  <c r="C19" i="5"/>
  <c r="E28" i="4"/>
  <c r="C20" i="5"/>
  <c r="E29" i="4"/>
  <c r="C21" i="5"/>
  <c r="E30" i="4"/>
  <c r="C22" i="5"/>
  <c r="E31" i="4"/>
  <c r="C23" i="5"/>
  <c r="E32" i="4"/>
  <c r="C24" i="5"/>
  <c r="R6" i="5"/>
  <c r="Q5" i="6"/>
  <c r="Q6" i="6"/>
  <c r="Q7" i="6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R7" i="5"/>
  <c r="R5" i="6"/>
  <c r="R6" i="6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R8" i="5"/>
  <c r="S5" i="6"/>
  <c r="S6" i="6"/>
  <c r="S7" i="6"/>
  <c r="S8" i="6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R9" i="5"/>
  <c r="T5" i="6"/>
  <c r="T6" i="6"/>
  <c r="T7" i="6"/>
  <c r="T8" i="6"/>
  <c r="T9" i="6"/>
  <c r="T10" i="6"/>
  <c r="T11" i="6"/>
  <c r="T12" i="6"/>
  <c r="T13" i="6"/>
  <c r="T14" i="6"/>
  <c r="T15" i="6"/>
  <c r="T16" i="6"/>
  <c r="T17" i="6"/>
  <c r="T18" i="6"/>
  <c r="T19" i="6"/>
  <c r="T20" i="6"/>
  <c r="T21" i="6"/>
  <c r="T22" i="6"/>
  <c r="T23" i="6"/>
  <c r="T24" i="6"/>
  <c r="T25" i="6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R10" i="5"/>
  <c r="R11" i="5"/>
  <c r="H25" i="6"/>
  <c r="E13" i="4"/>
  <c r="E33" i="4"/>
  <c r="R13" i="5"/>
  <c r="B6" i="30"/>
  <c r="C19" i="9"/>
  <c r="D19" i="9"/>
  <c r="C14" i="8"/>
  <c r="C28" i="9"/>
  <c r="D28" i="9"/>
  <c r="D37" i="9"/>
  <c r="D46" i="9"/>
  <c r="C15" i="8"/>
  <c r="C29" i="9"/>
  <c r="D29" i="9"/>
  <c r="C16" i="8"/>
  <c r="C30" i="9"/>
  <c r="D30" i="9"/>
  <c r="C17" i="8"/>
  <c r="C31" i="9"/>
  <c r="D31" i="9"/>
  <c r="C18" i="8"/>
  <c r="C32" i="9"/>
  <c r="D32" i="9"/>
  <c r="D38" i="9"/>
  <c r="D39" i="9"/>
  <c r="D40" i="9"/>
  <c r="D41" i="9"/>
  <c r="D62" i="9"/>
  <c r="D69" i="9"/>
  <c r="C20" i="9"/>
  <c r="D20" i="9"/>
  <c r="D47" i="9"/>
  <c r="C21" i="9"/>
  <c r="D21" i="9"/>
  <c r="D48" i="9"/>
  <c r="C22" i="9"/>
  <c r="D22" i="9"/>
  <c r="D49" i="9"/>
  <c r="C23" i="9"/>
  <c r="D23" i="9"/>
  <c r="D50" i="9"/>
  <c r="D51" i="9"/>
  <c r="E5" i="10"/>
  <c r="F5" i="10"/>
  <c r="D13" i="4"/>
  <c r="D33" i="4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E18" i="10"/>
  <c r="E19" i="10"/>
  <c r="L21" i="8"/>
  <c r="K21" i="8"/>
  <c r="J21" i="8"/>
  <c r="I21" i="8"/>
  <c r="H21" i="8"/>
  <c r="G21" i="8"/>
  <c r="F21" i="8"/>
  <c r="E21" i="8"/>
  <c r="D21" i="8"/>
  <c r="C21" i="8"/>
  <c r="D31" i="8"/>
  <c r="E31" i="8"/>
  <c r="F31" i="8"/>
  <c r="G31" i="8"/>
  <c r="H31" i="8"/>
  <c r="D33" i="8"/>
  <c r="D16" i="10"/>
  <c r="F16" i="10"/>
  <c r="F17" i="10"/>
  <c r="F18" i="10"/>
  <c r="F19" i="10"/>
  <c r="F21" i="10"/>
  <c r="F23" i="10"/>
  <c r="D58" i="9"/>
  <c r="D55" i="9"/>
  <c r="D56" i="9"/>
  <c r="D60" i="9"/>
  <c r="D64" i="9"/>
  <c r="D75" i="9"/>
  <c r="D83" i="9"/>
  <c r="D88" i="9"/>
  <c r="F25" i="10"/>
  <c r="BB37" i="14"/>
  <c r="C6" i="30"/>
  <c r="D5" i="8"/>
  <c r="E19" i="9"/>
  <c r="D14" i="8"/>
  <c r="E28" i="9"/>
  <c r="G6" i="16"/>
  <c r="E37" i="9"/>
  <c r="E46" i="9"/>
  <c r="D6" i="8"/>
  <c r="D15" i="8"/>
  <c r="E29" i="9"/>
  <c r="D7" i="8"/>
  <c r="D16" i="8"/>
  <c r="E30" i="9"/>
  <c r="D8" i="8"/>
  <c r="D17" i="8"/>
  <c r="E31" i="9"/>
  <c r="D9" i="8"/>
  <c r="D18" i="8"/>
  <c r="E32" i="9"/>
  <c r="G7" i="16"/>
  <c r="E38" i="9"/>
  <c r="G8" i="16"/>
  <c r="E39" i="9"/>
  <c r="G9" i="16"/>
  <c r="E40" i="9"/>
  <c r="G10" i="16"/>
  <c r="E41" i="9"/>
  <c r="E62" i="9"/>
  <c r="E69" i="9"/>
  <c r="E20" i="9"/>
  <c r="E47" i="9"/>
  <c r="E21" i="9"/>
  <c r="E48" i="9"/>
  <c r="E22" i="9"/>
  <c r="E49" i="9"/>
  <c r="E23" i="9"/>
  <c r="E50" i="9"/>
  <c r="E51" i="9"/>
  <c r="G5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1" i="10"/>
  <c r="G23" i="10"/>
  <c r="E58" i="9"/>
  <c r="E55" i="9"/>
  <c r="E56" i="9"/>
  <c r="E60" i="9"/>
  <c r="E64" i="9"/>
  <c r="E75" i="9"/>
  <c r="E83" i="9"/>
  <c r="E88" i="9"/>
  <c r="G25" i="10"/>
  <c r="BC37" i="14"/>
  <c r="D6" i="30"/>
  <c r="E5" i="8"/>
  <c r="F19" i="9"/>
  <c r="E14" i="8"/>
  <c r="F28" i="9"/>
  <c r="H6" i="16"/>
  <c r="F37" i="9"/>
  <c r="F46" i="9"/>
  <c r="E6" i="8"/>
  <c r="E15" i="8"/>
  <c r="F29" i="9"/>
  <c r="E7" i="8"/>
  <c r="E16" i="8"/>
  <c r="F30" i="9"/>
  <c r="E8" i="8"/>
  <c r="E17" i="8"/>
  <c r="F31" i="9"/>
  <c r="E9" i="8"/>
  <c r="E18" i="8"/>
  <c r="F32" i="9"/>
  <c r="H7" i="16"/>
  <c r="F38" i="9"/>
  <c r="H8" i="16"/>
  <c r="F39" i="9"/>
  <c r="H9" i="16"/>
  <c r="F40" i="9"/>
  <c r="H10" i="16"/>
  <c r="F41" i="9"/>
  <c r="F62" i="9"/>
  <c r="F69" i="9"/>
  <c r="F20" i="9"/>
  <c r="F47" i="9"/>
  <c r="F21" i="9"/>
  <c r="F48" i="9"/>
  <c r="F22" i="9"/>
  <c r="F49" i="9"/>
  <c r="F23" i="9"/>
  <c r="F50" i="9"/>
  <c r="F51" i="9"/>
  <c r="H5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1" i="10"/>
  <c r="H23" i="10"/>
  <c r="F58" i="9"/>
  <c r="F55" i="9"/>
  <c r="F56" i="9"/>
  <c r="F60" i="9"/>
  <c r="F64" i="9"/>
  <c r="F75" i="9"/>
  <c r="F83" i="9"/>
  <c r="F88" i="9"/>
  <c r="H25" i="10"/>
  <c r="BD37" i="14"/>
  <c r="E6" i="30"/>
  <c r="F5" i="8"/>
  <c r="G19" i="9"/>
  <c r="F14" i="8"/>
  <c r="G28" i="9"/>
  <c r="I6" i="16"/>
  <c r="G37" i="9"/>
  <c r="G46" i="9"/>
  <c r="F6" i="8"/>
  <c r="F15" i="8"/>
  <c r="G29" i="9"/>
  <c r="F7" i="8"/>
  <c r="F16" i="8"/>
  <c r="G30" i="9"/>
  <c r="F8" i="8"/>
  <c r="F17" i="8"/>
  <c r="G31" i="9"/>
  <c r="F9" i="8"/>
  <c r="F18" i="8"/>
  <c r="G32" i="9"/>
  <c r="I7" i="16"/>
  <c r="G38" i="9"/>
  <c r="I8" i="16"/>
  <c r="G39" i="9"/>
  <c r="I9" i="16"/>
  <c r="G40" i="9"/>
  <c r="I10" i="16"/>
  <c r="G41" i="9"/>
  <c r="G62" i="9"/>
  <c r="G69" i="9"/>
  <c r="G20" i="9"/>
  <c r="G47" i="9"/>
  <c r="G21" i="9"/>
  <c r="G48" i="9"/>
  <c r="G22" i="9"/>
  <c r="G49" i="9"/>
  <c r="G23" i="9"/>
  <c r="G50" i="9"/>
  <c r="G51" i="9"/>
  <c r="I5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1" i="10"/>
  <c r="I23" i="10"/>
  <c r="G58" i="9"/>
  <c r="G55" i="9"/>
  <c r="G56" i="9"/>
  <c r="G60" i="9"/>
  <c r="G64" i="9"/>
  <c r="G75" i="9"/>
  <c r="G83" i="9"/>
  <c r="G88" i="9"/>
  <c r="I25" i="10"/>
  <c r="BE37" i="14"/>
  <c r="F6" i="30"/>
  <c r="G5" i="8"/>
  <c r="H19" i="9"/>
  <c r="G14" i="8"/>
  <c r="H28" i="9"/>
  <c r="J6" i="16"/>
  <c r="H37" i="9"/>
  <c r="H46" i="9"/>
  <c r="G6" i="8"/>
  <c r="G15" i="8"/>
  <c r="H29" i="9"/>
  <c r="G7" i="8"/>
  <c r="G16" i="8"/>
  <c r="H30" i="9"/>
  <c r="G8" i="8"/>
  <c r="G17" i="8"/>
  <c r="H31" i="9"/>
  <c r="G9" i="8"/>
  <c r="G18" i="8"/>
  <c r="H32" i="9"/>
  <c r="J7" i="16"/>
  <c r="H38" i="9"/>
  <c r="J8" i="16"/>
  <c r="H39" i="9"/>
  <c r="J9" i="16"/>
  <c r="H40" i="9"/>
  <c r="J10" i="16"/>
  <c r="H41" i="9"/>
  <c r="H62" i="9"/>
  <c r="H69" i="9"/>
  <c r="H20" i="9"/>
  <c r="H47" i="9"/>
  <c r="H21" i="9"/>
  <c r="H48" i="9"/>
  <c r="H22" i="9"/>
  <c r="H49" i="9"/>
  <c r="H23" i="9"/>
  <c r="H50" i="9"/>
  <c r="H51" i="9"/>
  <c r="J5" i="10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1" i="10"/>
  <c r="J23" i="10"/>
  <c r="H58" i="9"/>
  <c r="H55" i="9"/>
  <c r="H56" i="9"/>
  <c r="H60" i="9"/>
  <c r="H64" i="9"/>
  <c r="H75" i="9"/>
  <c r="H83" i="9"/>
  <c r="H88" i="9"/>
  <c r="J25" i="10"/>
  <c r="BF37" i="14"/>
  <c r="G6" i="30"/>
  <c r="H5" i="8"/>
  <c r="I19" i="9"/>
  <c r="H14" i="8"/>
  <c r="I28" i="9"/>
  <c r="K6" i="16"/>
  <c r="I37" i="9"/>
  <c r="I46" i="9"/>
  <c r="H6" i="8"/>
  <c r="H15" i="8"/>
  <c r="I29" i="9"/>
  <c r="H7" i="8"/>
  <c r="H16" i="8"/>
  <c r="I30" i="9"/>
  <c r="H8" i="8"/>
  <c r="H17" i="8"/>
  <c r="I31" i="9"/>
  <c r="H9" i="8"/>
  <c r="H18" i="8"/>
  <c r="I32" i="9"/>
  <c r="K7" i="16"/>
  <c r="I38" i="9"/>
  <c r="K8" i="16"/>
  <c r="I39" i="9"/>
  <c r="K9" i="16"/>
  <c r="I40" i="9"/>
  <c r="K10" i="16"/>
  <c r="I41" i="9"/>
  <c r="I62" i="9"/>
  <c r="I69" i="9"/>
  <c r="I20" i="9"/>
  <c r="I47" i="9"/>
  <c r="I21" i="9"/>
  <c r="I48" i="9"/>
  <c r="I22" i="9"/>
  <c r="I49" i="9"/>
  <c r="I23" i="9"/>
  <c r="I50" i="9"/>
  <c r="I51" i="9"/>
  <c r="K5" i="10"/>
  <c r="K7" i="10"/>
  <c r="K8" i="10"/>
  <c r="K9" i="10"/>
  <c r="K10" i="10"/>
  <c r="K11" i="10"/>
  <c r="K12" i="10"/>
  <c r="K13" i="10"/>
  <c r="K14" i="10"/>
  <c r="K15" i="10"/>
  <c r="K16" i="10"/>
  <c r="K17" i="10"/>
  <c r="K18" i="10"/>
  <c r="K19" i="10"/>
  <c r="K21" i="10"/>
  <c r="K23" i="10"/>
  <c r="I58" i="9"/>
  <c r="I55" i="9"/>
  <c r="I56" i="9"/>
  <c r="I60" i="9"/>
  <c r="I64" i="9"/>
  <c r="I75" i="9"/>
  <c r="I83" i="9"/>
  <c r="I88" i="9"/>
  <c r="K25" i="10"/>
  <c r="BG37" i="14"/>
  <c r="H6" i="30"/>
  <c r="I5" i="8"/>
  <c r="J19" i="9"/>
  <c r="I14" i="8"/>
  <c r="J28" i="9"/>
  <c r="L6" i="16"/>
  <c r="J37" i="9"/>
  <c r="J46" i="9"/>
  <c r="I6" i="8"/>
  <c r="I15" i="8"/>
  <c r="J29" i="9"/>
  <c r="I7" i="8"/>
  <c r="I16" i="8"/>
  <c r="J30" i="9"/>
  <c r="I8" i="8"/>
  <c r="I17" i="8"/>
  <c r="J31" i="9"/>
  <c r="I9" i="8"/>
  <c r="I18" i="8"/>
  <c r="J32" i="9"/>
  <c r="L7" i="16"/>
  <c r="J38" i="9"/>
  <c r="L8" i="16"/>
  <c r="J39" i="9"/>
  <c r="L9" i="16"/>
  <c r="J40" i="9"/>
  <c r="L10" i="16"/>
  <c r="J41" i="9"/>
  <c r="J62" i="9"/>
  <c r="J69" i="9"/>
  <c r="J20" i="9"/>
  <c r="J47" i="9"/>
  <c r="J21" i="9"/>
  <c r="J48" i="9"/>
  <c r="J22" i="9"/>
  <c r="J49" i="9"/>
  <c r="J23" i="9"/>
  <c r="J50" i="9"/>
  <c r="J51" i="9"/>
  <c r="L5" i="10"/>
  <c r="L7" i="10"/>
  <c r="L8" i="10"/>
  <c r="L9" i="10"/>
  <c r="L10" i="10"/>
  <c r="L11" i="10"/>
  <c r="L12" i="10"/>
  <c r="L13" i="10"/>
  <c r="L14" i="10"/>
  <c r="L15" i="10"/>
  <c r="L16" i="10"/>
  <c r="L17" i="10"/>
  <c r="L18" i="10"/>
  <c r="L19" i="10"/>
  <c r="L21" i="10"/>
  <c r="L23" i="10"/>
  <c r="J58" i="9"/>
  <c r="J55" i="9"/>
  <c r="J56" i="9"/>
  <c r="J60" i="9"/>
  <c r="J64" i="9"/>
  <c r="J75" i="9"/>
  <c r="J83" i="9"/>
  <c r="J88" i="9"/>
  <c r="L25" i="10"/>
  <c r="BH37" i="14"/>
  <c r="I6" i="30"/>
  <c r="J5" i="8"/>
  <c r="K19" i="9"/>
  <c r="J14" i="8"/>
  <c r="K28" i="9"/>
  <c r="M6" i="16"/>
  <c r="K37" i="9"/>
  <c r="K46" i="9"/>
  <c r="J6" i="8"/>
  <c r="J15" i="8"/>
  <c r="K29" i="9"/>
  <c r="J7" i="8"/>
  <c r="J16" i="8"/>
  <c r="K30" i="9"/>
  <c r="J8" i="8"/>
  <c r="J17" i="8"/>
  <c r="K31" i="9"/>
  <c r="J9" i="8"/>
  <c r="J18" i="8"/>
  <c r="K32" i="9"/>
  <c r="M7" i="16"/>
  <c r="K38" i="9"/>
  <c r="M8" i="16"/>
  <c r="K39" i="9"/>
  <c r="M9" i="16"/>
  <c r="K40" i="9"/>
  <c r="M10" i="16"/>
  <c r="K41" i="9"/>
  <c r="K62" i="9"/>
  <c r="K69" i="9"/>
  <c r="K20" i="9"/>
  <c r="K47" i="9"/>
  <c r="K21" i="9"/>
  <c r="K48" i="9"/>
  <c r="K22" i="9"/>
  <c r="K49" i="9"/>
  <c r="K23" i="9"/>
  <c r="K50" i="9"/>
  <c r="K51" i="9"/>
  <c r="M5" i="10"/>
  <c r="M7" i="10"/>
  <c r="M8" i="10"/>
  <c r="M9" i="10"/>
  <c r="M10" i="10"/>
  <c r="M11" i="10"/>
  <c r="M12" i="10"/>
  <c r="M13" i="10"/>
  <c r="M14" i="10"/>
  <c r="M15" i="10"/>
  <c r="M16" i="10"/>
  <c r="M17" i="10"/>
  <c r="M18" i="10"/>
  <c r="M19" i="10"/>
  <c r="M21" i="10"/>
  <c r="M23" i="10"/>
  <c r="K58" i="9"/>
  <c r="K55" i="9"/>
  <c r="K56" i="9"/>
  <c r="K60" i="9"/>
  <c r="K64" i="9"/>
  <c r="K75" i="9"/>
  <c r="K83" i="9"/>
  <c r="K88" i="9"/>
  <c r="M25" i="10"/>
  <c r="BI37" i="14"/>
  <c r="J6" i="30"/>
  <c r="K5" i="8"/>
  <c r="L19" i="9"/>
  <c r="K14" i="8"/>
  <c r="L28" i="9"/>
  <c r="N6" i="16"/>
  <c r="L37" i="9"/>
  <c r="L46" i="9"/>
  <c r="K6" i="8"/>
  <c r="K15" i="8"/>
  <c r="L29" i="9"/>
  <c r="K7" i="8"/>
  <c r="K16" i="8"/>
  <c r="L30" i="9"/>
  <c r="K8" i="8"/>
  <c r="K17" i="8"/>
  <c r="L31" i="9"/>
  <c r="K9" i="8"/>
  <c r="K18" i="8"/>
  <c r="L32" i="9"/>
  <c r="N7" i="16"/>
  <c r="L38" i="9"/>
  <c r="N8" i="16"/>
  <c r="L39" i="9"/>
  <c r="N9" i="16"/>
  <c r="L40" i="9"/>
  <c r="N10" i="16"/>
  <c r="L41" i="9"/>
  <c r="L62" i="9"/>
  <c r="L69" i="9"/>
  <c r="L20" i="9"/>
  <c r="L47" i="9"/>
  <c r="L21" i="9"/>
  <c r="L48" i="9"/>
  <c r="L22" i="9"/>
  <c r="L49" i="9"/>
  <c r="L23" i="9"/>
  <c r="L50" i="9"/>
  <c r="L51" i="9"/>
  <c r="N5" i="10"/>
  <c r="N7" i="10"/>
  <c r="N8" i="10"/>
  <c r="N9" i="10"/>
  <c r="N10" i="10"/>
  <c r="N11" i="10"/>
  <c r="N12" i="10"/>
  <c r="N13" i="10"/>
  <c r="N14" i="10"/>
  <c r="N15" i="10"/>
  <c r="N16" i="10"/>
  <c r="N17" i="10"/>
  <c r="N18" i="10"/>
  <c r="N19" i="10"/>
  <c r="N21" i="10"/>
  <c r="N23" i="10"/>
  <c r="L58" i="9"/>
  <c r="L55" i="9"/>
  <c r="L56" i="9"/>
  <c r="L60" i="9"/>
  <c r="L64" i="9"/>
  <c r="L75" i="9"/>
  <c r="L83" i="9"/>
  <c r="L88" i="9"/>
  <c r="N25" i="10"/>
  <c r="BJ37" i="14"/>
  <c r="K6" i="30"/>
  <c r="L5" i="8"/>
  <c r="M19" i="9"/>
  <c r="L14" i="8"/>
  <c r="M28" i="9"/>
  <c r="O6" i="16"/>
  <c r="M37" i="9"/>
  <c r="M46" i="9"/>
  <c r="L6" i="8"/>
  <c r="L15" i="8"/>
  <c r="M29" i="9"/>
  <c r="L7" i="8"/>
  <c r="L16" i="8"/>
  <c r="M30" i="9"/>
  <c r="L8" i="8"/>
  <c r="L17" i="8"/>
  <c r="M31" i="9"/>
  <c r="L9" i="8"/>
  <c r="L18" i="8"/>
  <c r="M32" i="9"/>
  <c r="O7" i="16"/>
  <c r="M38" i="9"/>
  <c r="O8" i="16"/>
  <c r="M39" i="9"/>
  <c r="O9" i="16"/>
  <c r="M40" i="9"/>
  <c r="O10" i="16"/>
  <c r="M41" i="9"/>
  <c r="M62" i="9"/>
  <c r="M69" i="9"/>
  <c r="M20" i="9"/>
  <c r="M47" i="9"/>
  <c r="M21" i="9"/>
  <c r="M48" i="9"/>
  <c r="M22" i="9"/>
  <c r="M49" i="9"/>
  <c r="M23" i="9"/>
  <c r="M50" i="9"/>
  <c r="M51" i="9"/>
  <c r="O5" i="10"/>
  <c r="O7" i="10"/>
  <c r="O8" i="10"/>
  <c r="O9" i="10"/>
  <c r="O10" i="10"/>
  <c r="O11" i="10"/>
  <c r="O12" i="10"/>
  <c r="O13" i="10"/>
  <c r="O14" i="10"/>
  <c r="O15" i="10"/>
  <c r="O16" i="10"/>
  <c r="O17" i="10"/>
  <c r="O18" i="10"/>
  <c r="O19" i="10"/>
  <c r="O21" i="10"/>
  <c r="O23" i="10"/>
  <c r="M58" i="9"/>
  <c r="M55" i="9"/>
  <c r="M56" i="9"/>
  <c r="M60" i="9"/>
  <c r="M64" i="9"/>
  <c r="M75" i="9"/>
  <c r="M83" i="9"/>
  <c r="M88" i="9"/>
  <c r="O25" i="10"/>
  <c r="BK37" i="14"/>
  <c r="L6" i="30"/>
  <c r="Q4" i="14"/>
  <c r="AD4" i="14"/>
  <c r="AP4" i="14"/>
  <c r="BB4" i="14"/>
  <c r="C4" i="30"/>
  <c r="R4" i="14"/>
  <c r="AE4" i="14"/>
  <c r="AQ4" i="14"/>
  <c r="BC4" i="14"/>
  <c r="D4" i="30"/>
  <c r="S4" i="14"/>
  <c r="AF4" i="14"/>
  <c r="AR4" i="14"/>
  <c r="BD4" i="14"/>
  <c r="E4" i="30"/>
  <c r="T4" i="14"/>
  <c r="AG4" i="14"/>
  <c r="AS4" i="14"/>
  <c r="BE4" i="14"/>
  <c r="F4" i="30"/>
  <c r="U4" i="14"/>
  <c r="AH4" i="14"/>
  <c r="AT4" i="14"/>
  <c r="BF4" i="14"/>
  <c r="G4" i="30"/>
  <c r="V4" i="14"/>
  <c r="AI4" i="14"/>
  <c r="AU4" i="14"/>
  <c r="BG4" i="14"/>
  <c r="H4" i="30"/>
  <c r="W4" i="14"/>
  <c r="AJ4" i="14"/>
  <c r="AV4" i="14"/>
  <c r="BH4" i="14"/>
  <c r="I4" i="30"/>
  <c r="X4" i="14"/>
  <c r="AK4" i="14"/>
  <c r="AW4" i="14"/>
  <c r="BI4" i="14"/>
  <c r="J4" i="30"/>
  <c r="Y4" i="14"/>
  <c r="AL4" i="14"/>
  <c r="AX4" i="14"/>
  <c r="BJ4" i="14"/>
  <c r="K4" i="30"/>
  <c r="Z4" i="14"/>
  <c r="AM4" i="14"/>
  <c r="AY4" i="14"/>
  <c r="BK4" i="14"/>
  <c r="L4" i="30"/>
  <c r="BB5" i="14"/>
  <c r="C27" i="30"/>
  <c r="BC5" i="14"/>
  <c r="D27" i="30"/>
  <c r="BD5" i="14"/>
  <c r="E27" i="30"/>
  <c r="BE5" i="14"/>
  <c r="F27" i="30"/>
  <c r="BF5" i="14"/>
  <c r="G27" i="30"/>
  <c r="BG5" i="14"/>
  <c r="H27" i="30"/>
  <c r="BH5" i="14"/>
  <c r="I27" i="30"/>
  <c r="BI5" i="14"/>
  <c r="J27" i="30"/>
  <c r="BJ5" i="14"/>
  <c r="K27" i="30"/>
  <c r="BK5" i="14"/>
  <c r="L27" i="30"/>
  <c r="BB6" i="14"/>
  <c r="C8" i="30"/>
  <c r="BC6" i="14"/>
  <c r="D8" i="30"/>
  <c r="BD6" i="14"/>
  <c r="E8" i="30"/>
  <c r="BE6" i="14"/>
  <c r="F8" i="30"/>
  <c r="BF6" i="14"/>
  <c r="G8" i="30"/>
  <c r="BG6" i="14"/>
  <c r="H8" i="30"/>
  <c r="BH6" i="14"/>
  <c r="I8" i="30"/>
  <c r="BI6" i="14"/>
  <c r="J8" i="30"/>
  <c r="BJ6" i="14"/>
  <c r="K8" i="30"/>
  <c r="BK6" i="14"/>
  <c r="L8" i="30"/>
  <c r="BB7" i="14"/>
  <c r="C9" i="30"/>
  <c r="BC7" i="14"/>
  <c r="D9" i="30"/>
  <c r="BD7" i="14"/>
  <c r="E9" i="30"/>
  <c r="BE7" i="14"/>
  <c r="F9" i="30"/>
  <c r="BF7" i="14"/>
  <c r="G9" i="30"/>
  <c r="BG7" i="14"/>
  <c r="H9" i="30"/>
  <c r="BH7" i="14"/>
  <c r="I9" i="30"/>
  <c r="BI7" i="14"/>
  <c r="J9" i="30"/>
  <c r="BJ7" i="14"/>
  <c r="K9" i="30"/>
  <c r="BK7" i="14"/>
  <c r="L9" i="30"/>
  <c r="BB8" i="14"/>
  <c r="C10" i="30"/>
  <c r="BC8" i="14"/>
  <c r="D10" i="30"/>
  <c r="BD8" i="14"/>
  <c r="E10" i="30"/>
  <c r="BE8" i="14"/>
  <c r="F10" i="30"/>
  <c r="BF8" i="14"/>
  <c r="G10" i="30"/>
  <c r="BG8" i="14"/>
  <c r="H10" i="30"/>
  <c r="BH8" i="14"/>
  <c r="I10" i="30"/>
  <c r="BI8" i="14"/>
  <c r="J10" i="30"/>
  <c r="BJ8" i="14"/>
  <c r="K10" i="30"/>
  <c r="BK8" i="14"/>
  <c r="L10" i="30"/>
  <c r="BB9" i="14"/>
  <c r="C11" i="30"/>
  <c r="BC9" i="14"/>
  <c r="D11" i="30"/>
  <c r="BD9" i="14"/>
  <c r="E11" i="30"/>
  <c r="BE9" i="14"/>
  <c r="F11" i="30"/>
  <c r="BF9" i="14"/>
  <c r="G11" i="30"/>
  <c r="BG9" i="14"/>
  <c r="H11" i="30"/>
  <c r="BH9" i="14"/>
  <c r="I11" i="30"/>
  <c r="BI9" i="14"/>
  <c r="J11" i="30"/>
  <c r="BJ9" i="14"/>
  <c r="K11" i="30"/>
  <c r="BK9" i="14"/>
  <c r="L11" i="30"/>
  <c r="BB10" i="14"/>
  <c r="C12" i="30"/>
  <c r="BC10" i="14"/>
  <c r="D12" i="30"/>
  <c r="BD10" i="14"/>
  <c r="E12" i="30"/>
  <c r="BE10" i="14"/>
  <c r="F12" i="30"/>
  <c r="BF10" i="14"/>
  <c r="G12" i="30"/>
  <c r="BG10" i="14"/>
  <c r="H12" i="30"/>
  <c r="BH10" i="14"/>
  <c r="I12" i="30"/>
  <c r="BI10" i="14"/>
  <c r="J12" i="30"/>
  <c r="BJ10" i="14"/>
  <c r="K12" i="30"/>
  <c r="BK10" i="14"/>
  <c r="L12" i="30"/>
  <c r="BB11" i="14"/>
  <c r="C13" i="30"/>
  <c r="BC11" i="14"/>
  <c r="D13" i="30"/>
  <c r="BD11" i="14"/>
  <c r="E13" i="30"/>
  <c r="BE11" i="14"/>
  <c r="F13" i="30"/>
  <c r="BF11" i="14"/>
  <c r="G13" i="30"/>
  <c r="BG11" i="14"/>
  <c r="H13" i="30"/>
  <c r="BH11" i="14"/>
  <c r="I13" i="30"/>
  <c r="BI11" i="14"/>
  <c r="J13" i="30"/>
  <c r="BJ11" i="14"/>
  <c r="K13" i="30"/>
  <c r="BK11" i="14"/>
  <c r="L13" i="30"/>
  <c r="BB12" i="14"/>
  <c r="C14" i="30"/>
  <c r="BC12" i="14"/>
  <c r="D14" i="30"/>
  <c r="BD12" i="14"/>
  <c r="E14" i="30"/>
  <c r="BE12" i="14"/>
  <c r="F14" i="30"/>
  <c r="BF12" i="14"/>
  <c r="G14" i="30"/>
  <c r="BG12" i="14"/>
  <c r="H14" i="30"/>
  <c r="BH12" i="14"/>
  <c r="I14" i="30"/>
  <c r="BI12" i="14"/>
  <c r="J14" i="30"/>
  <c r="BJ12" i="14"/>
  <c r="K14" i="30"/>
  <c r="BK12" i="14"/>
  <c r="L14" i="30"/>
  <c r="BB13" i="14"/>
  <c r="C15" i="30"/>
  <c r="BC13" i="14"/>
  <c r="D15" i="30"/>
  <c r="BD13" i="14"/>
  <c r="E15" i="30"/>
  <c r="BE13" i="14"/>
  <c r="F15" i="30"/>
  <c r="BF13" i="14"/>
  <c r="G15" i="30"/>
  <c r="BG13" i="14"/>
  <c r="H15" i="30"/>
  <c r="BH13" i="14"/>
  <c r="I15" i="30"/>
  <c r="BI13" i="14"/>
  <c r="J15" i="30"/>
  <c r="BJ13" i="14"/>
  <c r="K15" i="30"/>
  <c r="BK13" i="14"/>
  <c r="L15" i="30"/>
  <c r="BB14" i="14"/>
  <c r="C16" i="30"/>
  <c r="BC14" i="14"/>
  <c r="D16" i="30"/>
  <c r="BD14" i="14"/>
  <c r="E16" i="30"/>
  <c r="BE14" i="14"/>
  <c r="F16" i="30"/>
  <c r="BF14" i="14"/>
  <c r="G16" i="30"/>
  <c r="BG14" i="14"/>
  <c r="H16" i="30"/>
  <c r="BH14" i="14"/>
  <c r="I16" i="30"/>
  <c r="BI14" i="14"/>
  <c r="J16" i="30"/>
  <c r="BJ14" i="14"/>
  <c r="K16" i="30"/>
  <c r="BK14" i="14"/>
  <c r="L16" i="30"/>
  <c r="BB15" i="14"/>
  <c r="C17" i="30"/>
  <c r="BC15" i="14"/>
  <c r="D17" i="30"/>
  <c r="BD15" i="14"/>
  <c r="E17" i="30"/>
  <c r="BE15" i="14"/>
  <c r="F17" i="30"/>
  <c r="BF15" i="14"/>
  <c r="G17" i="30"/>
  <c r="BG15" i="14"/>
  <c r="H17" i="30"/>
  <c r="BH15" i="14"/>
  <c r="I17" i="30"/>
  <c r="BI15" i="14"/>
  <c r="J17" i="30"/>
  <c r="BJ15" i="14"/>
  <c r="K17" i="30"/>
  <c r="BK15" i="14"/>
  <c r="L17" i="30"/>
  <c r="BB16" i="14"/>
  <c r="C18" i="30"/>
  <c r="BC16" i="14"/>
  <c r="D18" i="30"/>
  <c r="BD16" i="14"/>
  <c r="E18" i="30"/>
  <c r="BE16" i="14"/>
  <c r="F18" i="30"/>
  <c r="BF16" i="14"/>
  <c r="G18" i="30"/>
  <c r="BG16" i="14"/>
  <c r="H18" i="30"/>
  <c r="BH16" i="14"/>
  <c r="I18" i="30"/>
  <c r="BI16" i="14"/>
  <c r="J18" i="30"/>
  <c r="BJ16" i="14"/>
  <c r="K18" i="30"/>
  <c r="BK16" i="14"/>
  <c r="L18" i="30"/>
  <c r="BB17" i="14"/>
  <c r="C19" i="30"/>
  <c r="BC17" i="14"/>
  <c r="D19" i="30"/>
  <c r="BD17" i="14"/>
  <c r="E19" i="30"/>
  <c r="BE17" i="14"/>
  <c r="F19" i="30"/>
  <c r="BF17" i="14"/>
  <c r="G19" i="30"/>
  <c r="BG17" i="14"/>
  <c r="H19" i="30"/>
  <c r="BH17" i="14"/>
  <c r="I19" i="30"/>
  <c r="BI17" i="14"/>
  <c r="J19" i="30"/>
  <c r="BJ17" i="14"/>
  <c r="K19" i="30"/>
  <c r="BK17" i="14"/>
  <c r="L19" i="30"/>
  <c r="BB18" i="14"/>
  <c r="C20" i="30"/>
  <c r="BC18" i="14"/>
  <c r="D20" i="30"/>
  <c r="BD18" i="14"/>
  <c r="E20" i="30"/>
  <c r="BE18" i="14"/>
  <c r="F20" i="30"/>
  <c r="BF18" i="14"/>
  <c r="G20" i="30"/>
  <c r="BG18" i="14"/>
  <c r="H20" i="30"/>
  <c r="BH18" i="14"/>
  <c r="I20" i="30"/>
  <c r="BI18" i="14"/>
  <c r="J20" i="30"/>
  <c r="BJ18" i="14"/>
  <c r="K20" i="30"/>
  <c r="BK18" i="14"/>
  <c r="L20" i="30"/>
  <c r="BB19" i="14"/>
  <c r="C21" i="30"/>
  <c r="BC19" i="14"/>
  <c r="D21" i="30"/>
  <c r="BD19" i="14"/>
  <c r="E21" i="30"/>
  <c r="BE19" i="14"/>
  <c r="F21" i="30"/>
  <c r="BF19" i="14"/>
  <c r="G21" i="30"/>
  <c r="BG19" i="14"/>
  <c r="H21" i="30"/>
  <c r="BH19" i="14"/>
  <c r="I21" i="30"/>
  <c r="BI19" i="14"/>
  <c r="J21" i="30"/>
  <c r="BJ19" i="14"/>
  <c r="K21" i="30"/>
  <c r="BK19" i="14"/>
  <c r="L21" i="30"/>
  <c r="BB20" i="14"/>
  <c r="C22" i="30"/>
  <c r="BC20" i="14"/>
  <c r="D22" i="30"/>
  <c r="BD20" i="14"/>
  <c r="E22" i="30"/>
  <c r="BE20" i="14"/>
  <c r="F22" i="30"/>
  <c r="BF20" i="14"/>
  <c r="G22" i="30"/>
  <c r="BG20" i="14"/>
  <c r="H22" i="30"/>
  <c r="BH20" i="14"/>
  <c r="I22" i="30"/>
  <c r="BI20" i="14"/>
  <c r="J22" i="30"/>
  <c r="BJ20" i="14"/>
  <c r="K22" i="30"/>
  <c r="BK20" i="14"/>
  <c r="L22" i="30"/>
  <c r="BB21" i="14"/>
  <c r="C23" i="30"/>
  <c r="BC21" i="14"/>
  <c r="D23" i="30"/>
  <c r="BD21" i="14"/>
  <c r="E23" i="30"/>
  <c r="BE21" i="14"/>
  <c r="F23" i="30"/>
  <c r="BF21" i="14"/>
  <c r="G23" i="30"/>
  <c r="BG21" i="14"/>
  <c r="H23" i="30"/>
  <c r="BH21" i="14"/>
  <c r="I23" i="30"/>
  <c r="BI21" i="14"/>
  <c r="J23" i="30"/>
  <c r="BJ21" i="14"/>
  <c r="K23" i="30"/>
  <c r="BK21" i="14"/>
  <c r="L23" i="30"/>
  <c r="BB22" i="14"/>
  <c r="C24" i="30"/>
  <c r="BC22" i="14"/>
  <c r="D24" i="30"/>
  <c r="BD22" i="14"/>
  <c r="E24" i="30"/>
  <c r="BE22" i="14"/>
  <c r="F24" i="30"/>
  <c r="BF22" i="14"/>
  <c r="G24" i="30"/>
  <c r="BG22" i="14"/>
  <c r="H24" i="30"/>
  <c r="BH22" i="14"/>
  <c r="I24" i="30"/>
  <c r="BI22" i="14"/>
  <c r="J24" i="30"/>
  <c r="BJ22" i="14"/>
  <c r="K24" i="30"/>
  <c r="BK22" i="14"/>
  <c r="L24" i="30"/>
  <c r="BB23" i="14"/>
  <c r="C25" i="30"/>
  <c r="BC23" i="14"/>
  <c r="D25" i="30"/>
  <c r="BD23" i="14"/>
  <c r="E25" i="30"/>
  <c r="BE23" i="14"/>
  <c r="F25" i="30"/>
  <c r="BF23" i="14"/>
  <c r="G25" i="30"/>
  <c r="BG23" i="14"/>
  <c r="H25" i="30"/>
  <c r="BH23" i="14"/>
  <c r="I25" i="30"/>
  <c r="BI23" i="14"/>
  <c r="J25" i="30"/>
  <c r="BJ23" i="14"/>
  <c r="K25" i="30"/>
  <c r="BK23" i="14"/>
  <c r="L25" i="30"/>
  <c r="BB24" i="14"/>
  <c r="C26" i="30"/>
  <c r="BC24" i="14"/>
  <c r="D26" i="30"/>
  <c r="BD24" i="14"/>
  <c r="E26" i="30"/>
  <c r="BE24" i="14"/>
  <c r="F26" i="30"/>
  <c r="BF24" i="14"/>
  <c r="G26" i="30"/>
  <c r="BG24" i="14"/>
  <c r="H26" i="30"/>
  <c r="BH24" i="14"/>
  <c r="I26" i="30"/>
  <c r="BI24" i="14"/>
  <c r="J26" i="30"/>
  <c r="BJ24" i="14"/>
  <c r="K26" i="30"/>
  <c r="BK24" i="14"/>
  <c r="L26" i="30"/>
  <c r="BB25" i="14"/>
  <c r="C28" i="30"/>
  <c r="BC25" i="14"/>
  <c r="D28" i="30"/>
  <c r="BD25" i="14"/>
  <c r="E28" i="30"/>
  <c r="BE25" i="14"/>
  <c r="F28" i="30"/>
  <c r="BF25" i="14"/>
  <c r="G28" i="30"/>
  <c r="BG25" i="14"/>
  <c r="H28" i="30"/>
  <c r="BH25" i="14"/>
  <c r="I28" i="30"/>
  <c r="BI25" i="14"/>
  <c r="J28" i="30"/>
  <c r="BJ25" i="14"/>
  <c r="K28" i="30"/>
  <c r="BK25" i="14"/>
  <c r="L28" i="30"/>
  <c r="BB26" i="14"/>
  <c r="C29" i="30"/>
  <c r="BC26" i="14"/>
  <c r="D29" i="30"/>
  <c r="BD26" i="14"/>
  <c r="E29" i="30"/>
  <c r="BE26" i="14"/>
  <c r="F29" i="30"/>
  <c r="BF26" i="14"/>
  <c r="G29" i="30"/>
  <c r="BG26" i="14"/>
  <c r="H29" i="30"/>
  <c r="BH26" i="14"/>
  <c r="I29" i="30"/>
  <c r="BI26" i="14"/>
  <c r="J29" i="30"/>
  <c r="BJ26" i="14"/>
  <c r="K29" i="30"/>
  <c r="BK26" i="14"/>
  <c r="L29" i="30"/>
  <c r="BB27" i="14"/>
  <c r="C30" i="30"/>
  <c r="BC27" i="14"/>
  <c r="D30" i="30"/>
  <c r="BD27" i="14"/>
  <c r="E30" i="30"/>
  <c r="BE27" i="14"/>
  <c r="F30" i="30"/>
  <c r="BF27" i="14"/>
  <c r="G30" i="30"/>
  <c r="BG27" i="14"/>
  <c r="H30" i="30"/>
  <c r="BH27" i="14"/>
  <c r="I30" i="30"/>
  <c r="BI27" i="14"/>
  <c r="J30" i="30"/>
  <c r="BJ27" i="14"/>
  <c r="K30" i="30"/>
  <c r="BK27" i="14"/>
  <c r="L30" i="30"/>
  <c r="BB28" i="14"/>
  <c r="C31" i="30"/>
  <c r="BC28" i="14"/>
  <c r="D31" i="30"/>
  <c r="BD28" i="14"/>
  <c r="E31" i="30"/>
  <c r="BE28" i="14"/>
  <c r="F31" i="30"/>
  <c r="BF28" i="14"/>
  <c r="G31" i="30"/>
  <c r="BG28" i="14"/>
  <c r="H31" i="30"/>
  <c r="BH28" i="14"/>
  <c r="I31" i="30"/>
  <c r="BI28" i="14"/>
  <c r="J31" i="30"/>
  <c r="BJ28" i="14"/>
  <c r="K31" i="30"/>
  <c r="BK28" i="14"/>
  <c r="L31" i="30"/>
  <c r="BB29" i="14"/>
  <c r="C32" i="30"/>
  <c r="BC29" i="14"/>
  <c r="D32" i="30"/>
  <c r="BD29" i="14"/>
  <c r="E32" i="30"/>
  <c r="BE29" i="14"/>
  <c r="F32" i="30"/>
  <c r="BF29" i="14"/>
  <c r="G32" i="30"/>
  <c r="BG29" i="14"/>
  <c r="H32" i="30"/>
  <c r="BH29" i="14"/>
  <c r="I32" i="30"/>
  <c r="BI29" i="14"/>
  <c r="J32" i="30"/>
  <c r="BJ29" i="14"/>
  <c r="K32" i="30"/>
  <c r="BK29" i="14"/>
  <c r="L32" i="30"/>
  <c r="BB30" i="14"/>
  <c r="C33" i="30"/>
  <c r="BC30" i="14"/>
  <c r="D33" i="30"/>
  <c r="BD30" i="14"/>
  <c r="E33" i="30"/>
  <c r="BE30" i="14"/>
  <c r="F33" i="30"/>
  <c r="BF30" i="14"/>
  <c r="G33" i="30"/>
  <c r="BG30" i="14"/>
  <c r="H33" i="30"/>
  <c r="BH30" i="14"/>
  <c r="I33" i="30"/>
  <c r="BI30" i="14"/>
  <c r="J33" i="30"/>
  <c r="BJ30" i="14"/>
  <c r="K33" i="30"/>
  <c r="BK30" i="14"/>
  <c r="L33" i="30"/>
  <c r="BB31" i="14"/>
  <c r="C34" i="30"/>
  <c r="BC31" i="14"/>
  <c r="D34" i="30"/>
  <c r="BD31" i="14"/>
  <c r="E34" i="30"/>
  <c r="BE31" i="14"/>
  <c r="F34" i="30"/>
  <c r="BF31" i="14"/>
  <c r="G34" i="30"/>
  <c r="BG31" i="14"/>
  <c r="H34" i="30"/>
  <c r="BH31" i="14"/>
  <c r="I34" i="30"/>
  <c r="BI31" i="14"/>
  <c r="J34" i="30"/>
  <c r="BJ31" i="14"/>
  <c r="K34" i="30"/>
  <c r="BK31" i="14"/>
  <c r="L34" i="30"/>
  <c r="BB32" i="14"/>
  <c r="C35" i="30"/>
  <c r="BC32" i="14"/>
  <c r="D35" i="30"/>
  <c r="BD32" i="14"/>
  <c r="E35" i="30"/>
  <c r="BE32" i="14"/>
  <c r="F35" i="30"/>
  <c r="BF32" i="14"/>
  <c r="G35" i="30"/>
  <c r="BG32" i="14"/>
  <c r="H35" i="30"/>
  <c r="BH32" i="14"/>
  <c r="I35" i="30"/>
  <c r="BI32" i="14"/>
  <c r="J35" i="30"/>
  <c r="BJ32" i="14"/>
  <c r="K35" i="30"/>
  <c r="BK32" i="14"/>
  <c r="L35" i="30"/>
  <c r="BB33" i="14"/>
  <c r="C36" i="30"/>
  <c r="BC33" i="14"/>
  <c r="D36" i="30"/>
  <c r="BD33" i="14"/>
  <c r="E36" i="30"/>
  <c r="BE33" i="14"/>
  <c r="F36" i="30"/>
  <c r="BF33" i="14"/>
  <c r="G36" i="30"/>
  <c r="BG33" i="14"/>
  <c r="H36" i="30"/>
  <c r="BH33" i="14"/>
  <c r="I36" i="30"/>
  <c r="BI33" i="14"/>
  <c r="J36" i="30"/>
  <c r="BJ33" i="14"/>
  <c r="K36" i="30"/>
  <c r="BK33" i="14"/>
  <c r="L36" i="30"/>
  <c r="BB34" i="14"/>
  <c r="C37" i="30"/>
  <c r="BC34" i="14"/>
  <c r="D37" i="30"/>
  <c r="BD34" i="14"/>
  <c r="E37" i="30"/>
  <c r="BE34" i="14"/>
  <c r="F37" i="30"/>
  <c r="BF34" i="14"/>
  <c r="G37" i="30"/>
  <c r="BG34" i="14"/>
  <c r="H37" i="30"/>
  <c r="BH34" i="14"/>
  <c r="I37" i="30"/>
  <c r="BI34" i="14"/>
  <c r="J37" i="30"/>
  <c r="BJ34" i="14"/>
  <c r="K37" i="30"/>
  <c r="BK34" i="14"/>
  <c r="L37" i="30"/>
  <c r="C5" i="13"/>
  <c r="C5" i="14"/>
  <c r="P5" i="14"/>
  <c r="AC5" i="14"/>
  <c r="AO5" i="14"/>
  <c r="BA5" i="14"/>
  <c r="B27" i="30"/>
  <c r="C6" i="13"/>
  <c r="C6" i="14"/>
  <c r="P6" i="14"/>
  <c r="AC6" i="14"/>
  <c r="AO6" i="14"/>
  <c r="BA6" i="14"/>
  <c r="B8" i="30"/>
  <c r="C7" i="13"/>
  <c r="C7" i="14"/>
  <c r="P7" i="14"/>
  <c r="AC7" i="14"/>
  <c r="AO7" i="14"/>
  <c r="BA7" i="14"/>
  <c r="B9" i="30"/>
  <c r="C8" i="13"/>
  <c r="C8" i="14"/>
  <c r="P8" i="14"/>
  <c r="AC8" i="14"/>
  <c r="AO8" i="14"/>
  <c r="BA8" i="14"/>
  <c r="B10" i="30"/>
  <c r="C9" i="13"/>
  <c r="C9" i="14"/>
  <c r="P9" i="14"/>
  <c r="AC9" i="14"/>
  <c r="AO9" i="14"/>
  <c r="BA9" i="14"/>
  <c r="B11" i="30"/>
  <c r="C10" i="13"/>
  <c r="C10" i="14"/>
  <c r="P10" i="14"/>
  <c r="AC10" i="14"/>
  <c r="AO10" i="14"/>
  <c r="BA10" i="14"/>
  <c r="B12" i="30"/>
  <c r="C11" i="13"/>
  <c r="C11" i="14"/>
  <c r="P11" i="14"/>
  <c r="AC11" i="14"/>
  <c r="AO11" i="14"/>
  <c r="BA11" i="14"/>
  <c r="B13" i="30"/>
  <c r="C12" i="13"/>
  <c r="C12" i="14"/>
  <c r="P12" i="14"/>
  <c r="AC12" i="14"/>
  <c r="AO12" i="14"/>
  <c r="BA12" i="14"/>
  <c r="B14" i="30"/>
  <c r="C13" i="13"/>
  <c r="C13" i="14"/>
  <c r="P13" i="14"/>
  <c r="AC13" i="14"/>
  <c r="AO13" i="14"/>
  <c r="BA13" i="14"/>
  <c r="B15" i="30"/>
  <c r="C14" i="13"/>
  <c r="C14" i="14"/>
  <c r="P14" i="14"/>
  <c r="AC14" i="14"/>
  <c r="AO14" i="14"/>
  <c r="BA14" i="14"/>
  <c r="B16" i="30"/>
  <c r="C15" i="13"/>
  <c r="C15" i="14"/>
  <c r="P15" i="14"/>
  <c r="AC15" i="14"/>
  <c r="AO15" i="14"/>
  <c r="BA15" i="14"/>
  <c r="B17" i="30"/>
  <c r="C16" i="13"/>
  <c r="C16" i="14"/>
  <c r="P16" i="14"/>
  <c r="AC16" i="14"/>
  <c r="AO16" i="14"/>
  <c r="BA16" i="14"/>
  <c r="B18" i="30"/>
  <c r="C17" i="13"/>
  <c r="C17" i="14"/>
  <c r="P17" i="14"/>
  <c r="AC17" i="14"/>
  <c r="AO17" i="14"/>
  <c r="BA17" i="14"/>
  <c r="B19" i="30"/>
  <c r="C18" i="13"/>
  <c r="C18" i="14"/>
  <c r="P18" i="14"/>
  <c r="AC18" i="14"/>
  <c r="AO18" i="14"/>
  <c r="BA18" i="14"/>
  <c r="B20" i="30"/>
  <c r="C19" i="13"/>
  <c r="C19" i="14"/>
  <c r="P19" i="14"/>
  <c r="AC19" i="14"/>
  <c r="AO19" i="14"/>
  <c r="BA19" i="14"/>
  <c r="B21" i="30"/>
  <c r="C20" i="13"/>
  <c r="C20" i="14"/>
  <c r="P20" i="14"/>
  <c r="AC20" i="14"/>
  <c r="AO20" i="14"/>
  <c r="BA20" i="14"/>
  <c r="B22" i="30"/>
  <c r="C21" i="13"/>
  <c r="C21" i="14"/>
  <c r="P21" i="14"/>
  <c r="AC21" i="14"/>
  <c r="AO21" i="14"/>
  <c r="BA21" i="14"/>
  <c r="B23" i="30"/>
  <c r="C22" i="13"/>
  <c r="C22" i="14"/>
  <c r="P22" i="14"/>
  <c r="AC22" i="14"/>
  <c r="AO22" i="14"/>
  <c r="BA22" i="14"/>
  <c r="B24" i="30"/>
  <c r="C23" i="13"/>
  <c r="C23" i="14"/>
  <c r="P23" i="14"/>
  <c r="AC23" i="14"/>
  <c r="AO23" i="14"/>
  <c r="BA23" i="14"/>
  <c r="B25" i="30"/>
  <c r="C24" i="13"/>
  <c r="C24" i="14"/>
  <c r="P24" i="14"/>
  <c r="AC24" i="14"/>
  <c r="AO24" i="14"/>
  <c r="BA24" i="14"/>
  <c r="B26" i="30"/>
  <c r="C26" i="13"/>
  <c r="C25" i="14"/>
  <c r="P25" i="14"/>
  <c r="AC25" i="14"/>
  <c r="AO25" i="14"/>
  <c r="BA25" i="14"/>
  <c r="B28" i="30"/>
  <c r="C27" i="13"/>
  <c r="C26" i="14"/>
  <c r="P26" i="14"/>
  <c r="AC26" i="14"/>
  <c r="AO26" i="14"/>
  <c r="BA26" i="14"/>
  <c r="B29" i="30"/>
  <c r="C28" i="13"/>
  <c r="C27" i="14"/>
  <c r="P27" i="14"/>
  <c r="AC27" i="14"/>
  <c r="AO27" i="14"/>
  <c r="BA27" i="14"/>
  <c r="B30" i="30"/>
  <c r="C29" i="13"/>
  <c r="C28" i="14"/>
  <c r="P28" i="14"/>
  <c r="AC28" i="14"/>
  <c r="AO28" i="14"/>
  <c r="BA28" i="14"/>
  <c r="B31" i="30"/>
  <c r="C30" i="13"/>
  <c r="C29" i="14"/>
  <c r="P29" i="14"/>
  <c r="AC29" i="14"/>
  <c r="AO29" i="14"/>
  <c r="BA29" i="14"/>
  <c r="B32" i="30"/>
  <c r="C31" i="13"/>
  <c r="C30" i="14"/>
  <c r="P30" i="14"/>
  <c r="AC30" i="14"/>
  <c r="AO30" i="14"/>
  <c r="BA30" i="14"/>
  <c r="B33" i="30"/>
  <c r="C32" i="13"/>
  <c r="C31" i="14"/>
  <c r="P31" i="14"/>
  <c r="AC31" i="14"/>
  <c r="AO31" i="14"/>
  <c r="BA31" i="14"/>
  <c r="B34" i="30"/>
  <c r="C33" i="13"/>
  <c r="C32" i="14"/>
  <c r="P32" i="14"/>
  <c r="AC32" i="14"/>
  <c r="AO32" i="14"/>
  <c r="BA32" i="14"/>
  <c r="B35" i="30"/>
  <c r="C34" i="13"/>
  <c r="C33" i="14"/>
  <c r="P33" i="14"/>
  <c r="AC33" i="14"/>
  <c r="AO33" i="14"/>
  <c r="BA33" i="14"/>
  <c r="B36" i="30"/>
  <c r="C35" i="13"/>
  <c r="C34" i="14"/>
  <c r="P34" i="14"/>
  <c r="AC34" i="14"/>
  <c r="AO34" i="14"/>
  <c r="BA34" i="14"/>
  <c r="B37" i="30"/>
  <c r="C24" i="8"/>
  <c r="D24" i="8"/>
  <c r="E24" i="8"/>
  <c r="F24" i="8"/>
  <c r="G24" i="8"/>
  <c r="H24" i="8"/>
  <c r="I24" i="8"/>
  <c r="J24" i="8"/>
  <c r="K24" i="8"/>
  <c r="L24" i="8"/>
  <c r="D26" i="8"/>
  <c r="E26" i="8"/>
  <c r="F26" i="8"/>
  <c r="G26" i="8"/>
  <c r="H26" i="8"/>
  <c r="I26" i="8"/>
  <c r="J26" i="8"/>
  <c r="K26" i="8"/>
  <c r="L26" i="8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U5" i="6"/>
  <c r="U6" i="6"/>
  <c r="U7" i="6"/>
  <c r="U8" i="6"/>
  <c r="U9" i="6"/>
  <c r="U10" i="6"/>
  <c r="U11" i="6"/>
  <c r="U12" i="6"/>
  <c r="U13" i="6"/>
  <c r="U14" i="6"/>
  <c r="U15" i="6"/>
  <c r="U16" i="6"/>
  <c r="U17" i="6"/>
  <c r="U18" i="6"/>
  <c r="U19" i="6"/>
  <c r="U20" i="6"/>
  <c r="U21" i="6"/>
  <c r="U22" i="6"/>
  <c r="U23" i="6"/>
  <c r="U24" i="6"/>
  <c r="U25" i="6"/>
  <c r="V26" i="6"/>
  <c r="F13" i="4"/>
  <c r="I5" i="5"/>
  <c r="S10" i="5"/>
  <c r="S11" i="5"/>
  <c r="S7" i="5"/>
  <c r="S8" i="5"/>
  <c r="S9" i="5"/>
  <c r="S6" i="5"/>
  <c r="K12" i="4"/>
  <c r="N4" i="6"/>
  <c r="T4" i="6"/>
  <c r="J12" i="4"/>
  <c r="M4" i="6"/>
  <c r="S4" i="6"/>
  <c r="I12" i="4"/>
  <c r="L4" i="6"/>
  <c r="R4" i="6"/>
  <c r="H12" i="4"/>
  <c r="K4" i="6"/>
  <c r="Q4" i="6"/>
  <c r="G12" i="4"/>
  <c r="J4" i="6"/>
  <c r="P4" i="6"/>
  <c r="D4" i="5"/>
  <c r="E4" i="5"/>
  <c r="F4" i="5"/>
  <c r="G4" i="5"/>
  <c r="C4" i="5"/>
  <c r="F29" i="23"/>
  <c r="G29" i="23"/>
  <c r="H29" i="23"/>
  <c r="I29" i="23"/>
  <c r="J29" i="23"/>
  <c r="K29" i="23"/>
  <c r="L29" i="23"/>
  <c r="M29" i="23"/>
  <c r="N29" i="23"/>
  <c r="D30" i="23"/>
  <c r="N4" i="5"/>
  <c r="M4" i="5"/>
  <c r="L4" i="5"/>
  <c r="K4" i="5"/>
  <c r="J4" i="5"/>
  <c r="D28" i="23"/>
  <c r="E28" i="23"/>
  <c r="F28" i="23"/>
  <c r="G28" i="23"/>
  <c r="H28" i="23"/>
  <c r="I28" i="23"/>
  <c r="J28" i="23"/>
  <c r="K28" i="23"/>
  <c r="L28" i="23"/>
  <c r="M28" i="23"/>
  <c r="N28" i="23"/>
  <c r="E30" i="23"/>
  <c r="F30" i="23"/>
  <c r="G30" i="23"/>
  <c r="H30" i="23"/>
  <c r="I30" i="23"/>
  <c r="J30" i="23"/>
  <c r="K30" i="23"/>
  <c r="L30" i="23"/>
  <c r="M30" i="23"/>
  <c r="N30" i="23"/>
  <c r="B5" i="9"/>
  <c r="B12" i="9"/>
  <c r="B6" i="9"/>
  <c r="B13" i="9"/>
  <c r="B7" i="9"/>
  <c r="B14" i="9"/>
  <c r="B8" i="9"/>
  <c r="B15" i="9"/>
  <c r="B4" i="9"/>
  <c r="B11" i="9"/>
  <c r="B9" i="9"/>
  <c r="C15" i="9"/>
  <c r="D15" i="9"/>
  <c r="E15" i="9"/>
  <c r="C14" i="9"/>
  <c r="D14" i="9"/>
  <c r="C13" i="9"/>
  <c r="D13" i="9"/>
  <c r="E13" i="9"/>
  <c r="C12" i="9"/>
  <c r="D12" i="9"/>
  <c r="D11" i="9"/>
  <c r="E11" i="9"/>
  <c r="F11" i="9"/>
  <c r="C8" i="9"/>
  <c r="D8" i="9"/>
  <c r="E8" i="9"/>
  <c r="C7" i="9"/>
  <c r="D7" i="9"/>
  <c r="E7" i="9"/>
  <c r="C6" i="9"/>
  <c r="D6" i="9"/>
  <c r="E6" i="9"/>
  <c r="F6" i="9"/>
  <c r="G6" i="9"/>
  <c r="C5" i="9"/>
  <c r="D5" i="9"/>
  <c r="E5" i="9"/>
  <c r="C4" i="9"/>
  <c r="D4" i="9"/>
  <c r="E4" i="9"/>
  <c r="F4" i="9"/>
  <c r="G4" i="9"/>
  <c r="B8" i="26"/>
  <c r="B22" i="9"/>
  <c r="B8" i="23"/>
  <c r="B8" i="8"/>
  <c r="B8" i="16"/>
  <c r="B8" i="5"/>
  <c r="B9" i="26"/>
  <c r="B23" i="9"/>
  <c r="B9" i="24"/>
  <c r="B9" i="23"/>
  <c r="B9" i="8"/>
  <c r="B9" i="16"/>
  <c r="B9" i="5"/>
  <c r="D31" i="26"/>
  <c r="D31" i="24"/>
  <c r="E31" i="24"/>
  <c r="F31" i="24"/>
  <c r="G31" i="24"/>
  <c r="H31" i="24"/>
  <c r="I31" i="24"/>
  <c r="J31" i="24"/>
  <c r="K31" i="24"/>
  <c r="L31" i="24"/>
  <c r="D32" i="26"/>
  <c r="D32" i="24"/>
  <c r="D33" i="26"/>
  <c r="D33" i="24"/>
  <c r="E33" i="26"/>
  <c r="E33" i="24"/>
  <c r="F33" i="24"/>
  <c r="G33" i="24"/>
  <c r="H33" i="24"/>
  <c r="I33" i="24"/>
  <c r="J33" i="24"/>
  <c r="K33" i="24"/>
  <c r="L33" i="24"/>
  <c r="D34" i="26"/>
  <c r="D34" i="24"/>
  <c r="E34" i="26"/>
  <c r="E34" i="24"/>
  <c r="F34" i="24"/>
  <c r="G34" i="24"/>
  <c r="H34" i="24"/>
  <c r="I34" i="24"/>
  <c r="J34" i="24"/>
  <c r="K34" i="24"/>
  <c r="L34" i="24"/>
  <c r="D30" i="26"/>
  <c r="D30" i="24"/>
  <c r="E30" i="24"/>
  <c r="F30" i="24"/>
  <c r="G30" i="24"/>
  <c r="H30" i="24"/>
  <c r="I30" i="24"/>
  <c r="J30" i="24"/>
  <c r="K30" i="24"/>
  <c r="L30" i="24"/>
  <c r="D57" i="26"/>
  <c r="E57" i="26"/>
  <c r="F57" i="26"/>
  <c r="G57" i="26"/>
  <c r="H57" i="26"/>
  <c r="I57" i="26"/>
  <c r="J57" i="26"/>
  <c r="K57" i="26"/>
  <c r="L57" i="26"/>
  <c r="M57" i="26"/>
  <c r="D58" i="26"/>
  <c r="E58" i="26"/>
  <c r="D59" i="26"/>
  <c r="E59" i="26"/>
  <c r="F59" i="26"/>
  <c r="D60" i="26"/>
  <c r="E60" i="26"/>
  <c r="F60" i="26"/>
  <c r="G60" i="26"/>
  <c r="H60" i="26"/>
  <c r="I60" i="26"/>
  <c r="D56" i="26"/>
  <c r="E56" i="26"/>
  <c r="F56" i="26"/>
  <c r="G56" i="26"/>
  <c r="H56" i="26"/>
  <c r="I56" i="26"/>
  <c r="J56" i="26"/>
  <c r="K56" i="26"/>
  <c r="L56" i="26"/>
  <c r="M56" i="26"/>
  <c r="D5" i="27"/>
  <c r="D5" i="26"/>
  <c r="H5" i="26"/>
  <c r="D6" i="26"/>
  <c r="H6" i="26"/>
  <c r="D7" i="26"/>
  <c r="H7" i="26"/>
  <c r="D8" i="26"/>
  <c r="H8" i="26"/>
  <c r="D9" i="26"/>
  <c r="H9" i="26"/>
  <c r="D10" i="26"/>
  <c r="H10" i="26"/>
  <c r="D11" i="26"/>
  <c r="H11" i="26"/>
  <c r="D12" i="26"/>
  <c r="H12" i="26"/>
  <c r="D13" i="26"/>
  <c r="H13" i="26"/>
  <c r="D14" i="26"/>
  <c r="H14" i="26"/>
  <c r="D15" i="26"/>
  <c r="H15" i="26"/>
  <c r="D16" i="26"/>
  <c r="H16" i="26"/>
  <c r="D17" i="26"/>
  <c r="H17" i="26"/>
  <c r="D18" i="26"/>
  <c r="H18" i="26"/>
  <c r="D19" i="26"/>
  <c r="H19" i="26"/>
  <c r="D20" i="26"/>
  <c r="H20" i="26"/>
  <c r="D21" i="26"/>
  <c r="H21" i="26"/>
  <c r="D22" i="26"/>
  <c r="H22" i="26"/>
  <c r="D23" i="26"/>
  <c r="H23" i="26"/>
  <c r="F5" i="26"/>
  <c r="F6" i="26"/>
  <c r="F7" i="26"/>
  <c r="F8" i="26"/>
  <c r="F9" i="26"/>
  <c r="F10" i="26"/>
  <c r="F11" i="26"/>
  <c r="F12" i="26"/>
  <c r="F13" i="26"/>
  <c r="F14" i="26"/>
  <c r="F15" i="26"/>
  <c r="F16" i="26"/>
  <c r="F17" i="26"/>
  <c r="F18" i="26"/>
  <c r="F19" i="26"/>
  <c r="F20" i="26"/>
  <c r="F21" i="26"/>
  <c r="F22" i="26"/>
  <c r="F23" i="26"/>
  <c r="D5" i="23"/>
  <c r="E5" i="23"/>
  <c r="D6" i="23"/>
  <c r="E6" i="23"/>
  <c r="D7" i="23"/>
  <c r="E7" i="23"/>
  <c r="D8" i="23"/>
  <c r="E8" i="23"/>
  <c r="D9" i="23"/>
  <c r="E9" i="23"/>
  <c r="D10" i="23"/>
  <c r="E10" i="23"/>
  <c r="D11" i="23"/>
  <c r="E11" i="23"/>
  <c r="D12" i="23"/>
  <c r="E12" i="23"/>
  <c r="D13" i="23"/>
  <c r="E13" i="23"/>
  <c r="F4" i="26"/>
  <c r="E4" i="10"/>
  <c r="F4" i="10"/>
  <c r="G4" i="10"/>
  <c r="H4" i="10"/>
  <c r="I4" i="10"/>
  <c r="J4" i="10"/>
  <c r="K4" i="10"/>
  <c r="L4" i="10"/>
  <c r="M4" i="10"/>
  <c r="N4" i="10"/>
  <c r="O4" i="10"/>
  <c r="C55" i="9"/>
  <c r="C56" i="9"/>
  <c r="G25" i="6"/>
  <c r="D4" i="25"/>
  <c r="C14" i="25"/>
  <c r="C29" i="25"/>
  <c r="C13" i="25"/>
  <c r="C12" i="25"/>
  <c r="C27" i="25"/>
  <c r="C11" i="25"/>
  <c r="C10" i="25"/>
  <c r="C25" i="25"/>
  <c r="D9" i="25"/>
  <c r="E9" i="25"/>
  <c r="F9" i="25"/>
  <c r="G9" i="25"/>
  <c r="H9" i="25"/>
  <c r="I9" i="25"/>
  <c r="J9" i="25"/>
  <c r="K9" i="25"/>
  <c r="L9" i="25"/>
  <c r="M9" i="25"/>
  <c r="D6" i="25"/>
  <c r="E6" i="25"/>
  <c r="F6" i="25"/>
  <c r="G6" i="25"/>
  <c r="H6" i="25"/>
  <c r="I6" i="25"/>
  <c r="J6" i="25"/>
  <c r="K6" i="25"/>
  <c r="L6" i="25"/>
  <c r="M6" i="25"/>
  <c r="D10" i="27"/>
  <c r="E10" i="27"/>
  <c r="F10" i="27"/>
  <c r="G10" i="27"/>
  <c r="H10" i="27"/>
  <c r="I10" i="27"/>
  <c r="J10" i="27"/>
  <c r="K10" i="27"/>
  <c r="L10" i="27"/>
  <c r="M10" i="27"/>
  <c r="C12" i="27"/>
  <c r="C27" i="27"/>
  <c r="C13" i="27"/>
  <c r="C14" i="27"/>
  <c r="C21" i="27"/>
  <c r="C15" i="27"/>
  <c r="C30" i="27"/>
  <c r="C11" i="27"/>
  <c r="C26" i="27"/>
  <c r="C28" i="27"/>
  <c r="D55" i="26"/>
  <c r="E55" i="26"/>
  <c r="F55" i="26"/>
  <c r="G55" i="26"/>
  <c r="H55" i="26"/>
  <c r="I55" i="26"/>
  <c r="J55" i="26"/>
  <c r="K55" i="26"/>
  <c r="L55" i="26"/>
  <c r="M55" i="26"/>
  <c r="D7" i="27"/>
  <c r="E7" i="27"/>
  <c r="F7" i="27"/>
  <c r="G7" i="27"/>
  <c r="H7" i="27"/>
  <c r="I7" i="27"/>
  <c r="J7" i="27"/>
  <c r="K7" i="27"/>
  <c r="L7" i="27"/>
  <c r="M7" i="27"/>
  <c r="D4" i="27"/>
  <c r="D15" i="27"/>
  <c r="B54" i="26"/>
  <c r="C57" i="26"/>
  <c r="C58" i="26"/>
  <c r="C59" i="26"/>
  <c r="C60" i="26"/>
  <c r="C75" i="26"/>
  <c r="C56" i="26"/>
  <c r="C73" i="26"/>
  <c r="C72" i="26"/>
  <c r="C65" i="26"/>
  <c r="C64" i="26"/>
  <c r="D29" i="26"/>
  <c r="E29" i="26"/>
  <c r="F29" i="26"/>
  <c r="G29" i="26"/>
  <c r="H29" i="26"/>
  <c r="I29" i="26"/>
  <c r="J29" i="26"/>
  <c r="K29" i="26"/>
  <c r="L29" i="26"/>
  <c r="M29" i="26"/>
  <c r="C31" i="26"/>
  <c r="C32" i="26"/>
  <c r="C47" i="26"/>
  <c r="C33" i="26"/>
  <c r="C34" i="26"/>
  <c r="C49" i="26"/>
  <c r="C30" i="26"/>
  <c r="B28" i="26"/>
  <c r="C29" i="24"/>
  <c r="D29" i="24"/>
  <c r="E29" i="24"/>
  <c r="F29" i="24"/>
  <c r="G29" i="24"/>
  <c r="H29" i="24"/>
  <c r="I29" i="24"/>
  <c r="J29" i="24"/>
  <c r="K29" i="24"/>
  <c r="L29" i="24"/>
  <c r="E24" i="24"/>
  <c r="E23" i="24"/>
  <c r="E22" i="24"/>
  <c r="E21" i="24"/>
  <c r="E20" i="24"/>
  <c r="E25" i="24"/>
  <c r="B12" i="24"/>
  <c r="B23" i="24"/>
  <c r="B17" i="24"/>
  <c r="C13" i="24"/>
  <c r="E13" i="24"/>
  <c r="C12" i="24"/>
  <c r="E12" i="24"/>
  <c r="C11" i="24"/>
  <c r="E11" i="24"/>
  <c r="C10" i="24"/>
  <c r="E10" i="24"/>
  <c r="C9" i="24"/>
  <c r="E9" i="24"/>
  <c r="B10" i="24"/>
  <c r="B31" i="24"/>
  <c r="B11" i="24"/>
  <c r="B13" i="24"/>
  <c r="B34" i="24"/>
  <c r="B30" i="24"/>
  <c r="B6" i="24"/>
  <c r="B3" i="24"/>
  <c r="E23" i="26"/>
  <c r="C23" i="26"/>
  <c r="B23" i="26"/>
  <c r="E22" i="26"/>
  <c r="C22" i="26"/>
  <c r="B22" i="26"/>
  <c r="E21" i="26"/>
  <c r="C21" i="26"/>
  <c r="B21" i="26"/>
  <c r="E20" i="26"/>
  <c r="C20" i="26"/>
  <c r="B20" i="26"/>
  <c r="E19" i="26"/>
  <c r="C19" i="26"/>
  <c r="B19" i="26"/>
  <c r="E18" i="26"/>
  <c r="C18" i="26"/>
  <c r="B18" i="26"/>
  <c r="E17" i="26"/>
  <c r="C17" i="26"/>
  <c r="B17" i="26"/>
  <c r="E16" i="26"/>
  <c r="C16" i="26"/>
  <c r="B16" i="26"/>
  <c r="E15" i="26"/>
  <c r="C15" i="26"/>
  <c r="B15" i="26"/>
  <c r="E14" i="26"/>
  <c r="C14" i="26"/>
  <c r="B14" i="26"/>
  <c r="E13" i="26"/>
  <c r="C13" i="26"/>
  <c r="B13" i="26"/>
  <c r="E12" i="26"/>
  <c r="C12" i="26"/>
  <c r="B12" i="26"/>
  <c r="E11" i="26"/>
  <c r="C11" i="26"/>
  <c r="B11" i="26"/>
  <c r="E10" i="26"/>
  <c r="C10" i="26"/>
  <c r="B10" i="26"/>
  <c r="E9" i="26"/>
  <c r="C9" i="26"/>
  <c r="E8" i="26"/>
  <c r="C8" i="26"/>
  <c r="E7" i="26"/>
  <c r="C7" i="26"/>
  <c r="B7" i="26"/>
  <c r="E6" i="26"/>
  <c r="C6" i="26"/>
  <c r="B6" i="26"/>
  <c r="E5" i="26"/>
  <c r="C5" i="26"/>
  <c r="B5" i="26"/>
  <c r="E4" i="26"/>
  <c r="D4" i="26"/>
  <c r="C4" i="26"/>
  <c r="B4" i="26"/>
  <c r="D3" i="26"/>
  <c r="B3" i="26"/>
  <c r="E14" i="23"/>
  <c r="E15" i="23"/>
  <c r="E16" i="23"/>
  <c r="E17" i="23"/>
  <c r="E18" i="23"/>
  <c r="E19" i="23"/>
  <c r="E20" i="23"/>
  <c r="E21" i="23"/>
  <c r="E22" i="23"/>
  <c r="E23" i="23"/>
  <c r="E4" i="23"/>
  <c r="D3" i="23"/>
  <c r="C4" i="23"/>
  <c r="D4" i="23"/>
  <c r="C5" i="23"/>
  <c r="C6" i="23"/>
  <c r="C7" i="23"/>
  <c r="C8" i="23"/>
  <c r="C9" i="23"/>
  <c r="C10" i="23"/>
  <c r="C11" i="23"/>
  <c r="C12" i="23"/>
  <c r="C13" i="23"/>
  <c r="C14" i="23"/>
  <c r="C15" i="23"/>
  <c r="C16" i="23"/>
  <c r="C17" i="23"/>
  <c r="C18" i="23"/>
  <c r="C19" i="23"/>
  <c r="C20" i="23"/>
  <c r="C21" i="23"/>
  <c r="C22" i="23"/>
  <c r="C23" i="23"/>
  <c r="B4" i="23"/>
  <c r="B5" i="23"/>
  <c r="B6" i="23"/>
  <c r="B7" i="23"/>
  <c r="B10" i="23"/>
  <c r="B11" i="23"/>
  <c r="B12" i="23"/>
  <c r="B13" i="23"/>
  <c r="B14" i="23"/>
  <c r="B15" i="23"/>
  <c r="B16" i="23"/>
  <c r="B17" i="23"/>
  <c r="B18" i="23"/>
  <c r="B19" i="23"/>
  <c r="B20" i="23"/>
  <c r="B21" i="23"/>
  <c r="B22" i="23"/>
  <c r="B23" i="23"/>
  <c r="B3" i="23"/>
  <c r="D14" i="25"/>
  <c r="E14" i="24"/>
  <c r="B20" i="24"/>
  <c r="B21" i="24"/>
  <c r="B24" i="24"/>
  <c r="D14" i="27"/>
  <c r="D13" i="25"/>
  <c r="D13" i="27"/>
  <c r="D12" i="25"/>
  <c r="D11" i="27"/>
  <c r="C19" i="25"/>
  <c r="C17" i="25"/>
  <c r="C21" i="25"/>
  <c r="C19" i="27"/>
  <c r="C20" i="27"/>
  <c r="C29" i="27"/>
  <c r="C18" i="27"/>
  <c r="C22" i="27"/>
  <c r="C39" i="26"/>
  <c r="C41" i="26"/>
  <c r="C67" i="26"/>
  <c r="C4" i="22"/>
  <c r="C5" i="22"/>
  <c r="D5" i="22"/>
  <c r="E5" i="22"/>
  <c r="F5" i="22"/>
  <c r="G5" i="22"/>
  <c r="H5" i="22"/>
  <c r="I5" i="22"/>
  <c r="J5" i="22"/>
  <c r="K5" i="22"/>
  <c r="L5" i="22"/>
  <c r="M5" i="22"/>
  <c r="B11" i="22"/>
  <c r="B12" i="22"/>
  <c r="B19" i="22"/>
  <c r="B13" i="22"/>
  <c r="B14" i="22"/>
  <c r="B21" i="22"/>
  <c r="B15" i="22"/>
  <c r="B22" i="22"/>
  <c r="C16" i="22"/>
  <c r="C23" i="22"/>
  <c r="B18" i="22"/>
  <c r="B20" i="22"/>
  <c r="C20" i="22"/>
  <c r="C21" i="22"/>
  <c r="C22" i="22"/>
  <c r="C82" i="9"/>
  <c r="D82" i="9"/>
  <c r="E82" i="9"/>
  <c r="F82" i="9"/>
  <c r="G82" i="9"/>
  <c r="H82" i="9"/>
  <c r="I82" i="9"/>
  <c r="J82" i="9"/>
  <c r="K82" i="9"/>
  <c r="L82" i="9"/>
  <c r="M82" i="9"/>
  <c r="C67" i="9"/>
  <c r="D67" i="9"/>
  <c r="E67" i="9"/>
  <c r="F67" i="9"/>
  <c r="G67" i="9"/>
  <c r="H67" i="9"/>
  <c r="I67" i="9"/>
  <c r="J67" i="9"/>
  <c r="K67" i="9"/>
  <c r="L67" i="9"/>
  <c r="M67" i="9"/>
  <c r="C54" i="9"/>
  <c r="D54" i="9"/>
  <c r="E54" i="9"/>
  <c r="F54" i="9"/>
  <c r="G54" i="9"/>
  <c r="H54" i="9"/>
  <c r="I54" i="9"/>
  <c r="J54" i="9"/>
  <c r="K54" i="9"/>
  <c r="L54" i="9"/>
  <c r="M54" i="9"/>
  <c r="C45" i="9"/>
  <c r="D45" i="9"/>
  <c r="E45" i="9"/>
  <c r="F45" i="9"/>
  <c r="G45" i="9"/>
  <c r="H45" i="9"/>
  <c r="I45" i="9"/>
  <c r="J45" i="9"/>
  <c r="K45" i="9"/>
  <c r="L45" i="9"/>
  <c r="M45" i="9"/>
  <c r="C36" i="9"/>
  <c r="D36" i="9"/>
  <c r="E36" i="9"/>
  <c r="F36" i="9"/>
  <c r="G36" i="9"/>
  <c r="H36" i="9"/>
  <c r="I36" i="9"/>
  <c r="J36" i="9"/>
  <c r="K36" i="9"/>
  <c r="L36" i="9"/>
  <c r="M36" i="9"/>
  <c r="C27" i="9"/>
  <c r="D27" i="9"/>
  <c r="E27" i="9"/>
  <c r="F27" i="9"/>
  <c r="G27" i="9"/>
  <c r="H27" i="9"/>
  <c r="I27" i="9"/>
  <c r="J27" i="9"/>
  <c r="K27" i="9"/>
  <c r="L27" i="9"/>
  <c r="M27" i="9"/>
  <c r="C18" i="9"/>
  <c r="D18" i="9"/>
  <c r="E18" i="9"/>
  <c r="F18" i="9"/>
  <c r="G18" i="9"/>
  <c r="H18" i="9"/>
  <c r="I18" i="9"/>
  <c r="J18" i="9"/>
  <c r="K18" i="9"/>
  <c r="L18" i="9"/>
  <c r="M18" i="9"/>
  <c r="C42" i="9"/>
  <c r="B41" i="9"/>
  <c r="B40" i="9"/>
  <c r="B39" i="9"/>
  <c r="B38" i="9"/>
  <c r="B37" i="9"/>
  <c r="B32" i="9"/>
  <c r="B31" i="9"/>
  <c r="B30" i="9"/>
  <c r="B29" i="9"/>
  <c r="B28" i="9"/>
  <c r="B21" i="9"/>
  <c r="B20" i="9"/>
  <c r="B19" i="9"/>
  <c r="B84" i="9"/>
  <c r="B85" i="9"/>
  <c r="B86" i="9"/>
  <c r="B87" i="9"/>
  <c r="B83" i="9"/>
  <c r="B76" i="9"/>
  <c r="B77" i="9"/>
  <c r="B78" i="9"/>
  <c r="B79" i="9"/>
  <c r="B75" i="9"/>
  <c r="B73" i="9"/>
  <c r="B72" i="9"/>
  <c r="B71" i="9"/>
  <c r="B70" i="9"/>
  <c r="B69" i="9"/>
  <c r="B50" i="9"/>
  <c r="B49" i="9"/>
  <c r="B48" i="9"/>
  <c r="B47" i="9"/>
  <c r="B46" i="9"/>
  <c r="M9" i="5"/>
  <c r="D108" i="13"/>
  <c r="E108" i="13"/>
  <c r="F108" i="13"/>
  <c r="G108" i="13"/>
  <c r="H108" i="13"/>
  <c r="I108" i="13"/>
  <c r="J108" i="13"/>
  <c r="K108" i="13"/>
  <c r="L108" i="13"/>
  <c r="M108" i="13"/>
  <c r="N108" i="13"/>
  <c r="M13" i="5"/>
  <c r="D112" i="13"/>
  <c r="E112" i="13"/>
  <c r="F112" i="13"/>
  <c r="G112" i="13"/>
  <c r="H112" i="13"/>
  <c r="I112" i="13"/>
  <c r="J112" i="13"/>
  <c r="K112" i="13"/>
  <c r="L112" i="13"/>
  <c r="M112" i="13"/>
  <c r="N112" i="13"/>
  <c r="M17" i="5"/>
  <c r="D116" i="13"/>
  <c r="E116" i="13"/>
  <c r="F116" i="13"/>
  <c r="G116" i="13"/>
  <c r="H116" i="13"/>
  <c r="I116" i="13"/>
  <c r="J116" i="13"/>
  <c r="K116" i="13"/>
  <c r="L116" i="13"/>
  <c r="M116" i="13"/>
  <c r="N116" i="13"/>
  <c r="M21" i="5"/>
  <c r="D120" i="13"/>
  <c r="E120" i="13"/>
  <c r="F120" i="13"/>
  <c r="G120" i="13"/>
  <c r="H120" i="13"/>
  <c r="I120" i="13"/>
  <c r="J120" i="13"/>
  <c r="K120" i="13"/>
  <c r="L120" i="13"/>
  <c r="M120" i="13"/>
  <c r="N120" i="13"/>
  <c r="N7" i="5"/>
  <c r="D139" i="13"/>
  <c r="E139" i="13"/>
  <c r="F139" i="13"/>
  <c r="G139" i="13"/>
  <c r="H139" i="13"/>
  <c r="I139" i="13"/>
  <c r="J139" i="13"/>
  <c r="K139" i="13"/>
  <c r="L139" i="13"/>
  <c r="M139" i="13"/>
  <c r="N139" i="13"/>
  <c r="N11" i="5"/>
  <c r="D143" i="13"/>
  <c r="E143" i="13"/>
  <c r="F143" i="13"/>
  <c r="G143" i="13"/>
  <c r="H143" i="13"/>
  <c r="I143" i="13"/>
  <c r="J143" i="13"/>
  <c r="K143" i="13"/>
  <c r="L143" i="13"/>
  <c r="M143" i="13"/>
  <c r="N143" i="13"/>
  <c r="N15" i="5"/>
  <c r="D147" i="13"/>
  <c r="E147" i="13"/>
  <c r="F147" i="13"/>
  <c r="G147" i="13"/>
  <c r="H147" i="13"/>
  <c r="I147" i="13"/>
  <c r="J147" i="13"/>
  <c r="K147" i="13"/>
  <c r="L147" i="13"/>
  <c r="M147" i="13"/>
  <c r="N147" i="13"/>
  <c r="N19" i="5"/>
  <c r="D151" i="13"/>
  <c r="E151" i="13"/>
  <c r="F151" i="13"/>
  <c r="G151" i="13"/>
  <c r="H151" i="13"/>
  <c r="I151" i="13"/>
  <c r="J151" i="13"/>
  <c r="K151" i="13"/>
  <c r="L151" i="13"/>
  <c r="M151" i="13"/>
  <c r="N151" i="13"/>
  <c r="N21" i="5"/>
  <c r="D153" i="13"/>
  <c r="E153" i="13"/>
  <c r="F153" i="13"/>
  <c r="G153" i="13"/>
  <c r="H153" i="13"/>
  <c r="I153" i="13"/>
  <c r="J153" i="13"/>
  <c r="K153" i="13"/>
  <c r="L153" i="13"/>
  <c r="M153" i="13"/>
  <c r="N153" i="13"/>
  <c r="N23" i="5"/>
  <c r="D155" i="13"/>
  <c r="E155" i="13"/>
  <c r="F155" i="13"/>
  <c r="G155" i="13"/>
  <c r="H155" i="13"/>
  <c r="I155" i="13"/>
  <c r="J155" i="13"/>
  <c r="K155" i="13"/>
  <c r="L155" i="13"/>
  <c r="M155" i="13"/>
  <c r="N155" i="13"/>
  <c r="J9" i="5"/>
  <c r="D9" i="13"/>
  <c r="E9" i="13"/>
  <c r="F9" i="13"/>
  <c r="G9" i="13"/>
  <c r="H9" i="13"/>
  <c r="I9" i="13"/>
  <c r="J9" i="13"/>
  <c r="K9" i="13"/>
  <c r="L9" i="13"/>
  <c r="M9" i="13"/>
  <c r="N9" i="13"/>
  <c r="J13" i="5"/>
  <c r="D13" i="13"/>
  <c r="E13" i="13"/>
  <c r="F13" i="13"/>
  <c r="G13" i="13"/>
  <c r="H13" i="13"/>
  <c r="I13" i="13"/>
  <c r="J13" i="13"/>
  <c r="K13" i="13"/>
  <c r="L13" i="13"/>
  <c r="M13" i="13"/>
  <c r="N13" i="13"/>
  <c r="J17" i="5"/>
  <c r="D17" i="13"/>
  <c r="E17" i="13"/>
  <c r="F17" i="13"/>
  <c r="G17" i="13"/>
  <c r="H17" i="13"/>
  <c r="I17" i="13"/>
  <c r="J17" i="13"/>
  <c r="K17" i="13"/>
  <c r="L17" i="13"/>
  <c r="M17" i="13"/>
  <c r="N17" i="13"/>
  <c r="J21" i="5"/>
  <c r="D21" i="13"/>
  <c r="E21" i="13"/>
  <c r="F21" i="13"/>
  <c r="G21" i="13"/>
  <c r="H21" i="13"/>
  <c r="I21" i="13"/>
  <c r="J21" i="13"/>
  <c r="K21" i="13"/>
  <c r="L21" i="13"/>
  <c r="M21" i="13"/>
  <c r="N21" i="13"/>
  <c r="K6" i="5"/>
  <c r="D39" i="13"/>
  <c r="E39" i="13"/>
  <c r="F39" i="13"/>
  <c r="G39" i="13"/>
  <c r="H39" i="13"/>
  <c r="I39" i="13"/>
  <c r="J39" i="13"/>
  <c r="K39" i="13"/>
  <c r="L39" i="13"/>
  <c r="M39" i="13"/>
  <c r="N39" i="13"/>
  <c r="K10" i="5"/>
  <c r="D43" i="13"/>
  <c r="E43" i="13"/>
  <c r="F43" i="13"/>
  <c r="G43" i="13"/>
  <c r="H43" i="13"/>
  <c r="I43" i="13"/>
  <c r="J43" i="13"/>
  <c r="K43" i="13"/>
  <c r="L43" i="13"/>
  <c r="M43" i="13"/>
  <c r="N43" i="13"/>
  <c r="K14" i="5"/>
  <c r="D47" i="13"/>
  <c r="E47" i="13"/>
  <c r="F47" i="13"/>
  <c r="G47" i="13"/>
  <c r="H47" i="13"/>
  <c r="I47" i="13"/>
  <c r="J47" i="13"/>
  <c r="K47" i="13"/>
  <c r="L47" i="13"/>
  <c r="M47" i="13"/>
  <c r="N47" i="13"/>
  <c r="K18" i="5"/>
  <c r="D51" i="13"/>
  <c r="E51" i="13"/>
  <c r="F51" i="13"/>
  <c r="G51" i="13"/>
  <c r="H51" i="13"/>
  <c r="I51" i="13"/>
  <c r="J51" i="13"/>
  <c r="K51" i="13"/>
  <c r="L51" i="13"/>
  <c r="M51" i="13"/>
  <c r="N51" i="13"/>
  <c r="K22" i="5"/>
  <c r="D55" i="13"/>
  <c r="E55" i="13"/>
  <c r="F55" i="13"/>
  <c r="G55" i="13"/>
  <c r="H55" i="13"/>
  <c r="I55" i="13"/>
  <c r="J55" i="13"/>
  <c r="K55" i="13"/>
  <c r="L55" i="13"/>
  <c r="M55" i="13"/>
  <c r="N55" i="13"/>
  <c r="L7" i="5"/>
  <c r="D73" i="13"/>
  <c r="E73" i="13"/>
  <c r="F73" i="13"/>
  <c r="G73" i="13"/>
  <c r="H73" i="13"/>
  <c r="I73" i="13"/>
  <c r="J73" i="13"/>
  <c r="K73" i="13"/>
  <c r="L73" i="13"/>
  <c r="M73" i="13"/>
  <c r="N73" i="13"/>
  <c r="L9" i="5"/>
  <c r="D75" i="13"/>
  <c r="E75" i="13"/>
  <c r="F75" i="13"/>
  <c r="G75" i="13"/>
  <c r="H75" i="13"/>
  <c r="I75" i="13"/>
  <c r="J75" i="13"/>
  <c r="K75" i="13"/>
  <c r="L75" i="13"/>
  <c r="M75" i="13"/>
  <c r="N75" i="13"/>
  <c r="L11" i="5"/>
  <c r="D77" i="13"/>
  <c r="E77" i="13"/>
  <c r="F77" i="13"/>
  <c r="G77" i="13"/>
  <c r="H77" i="13"/>
  <c r="I77" i="13"/>
  <c r="J77" i="13"/>
  <c r="K77" i="13"/>
  <c r="L77" i="13"/>
  <c r="M77" i="13"/>
  <c r="N77" i="13"/>
  <c r="L13" i="5"/>
  <c r="D79" i="13"/>
  <c r="E79" i="13"/>
  <c r="F79" i="13"/>
  <c r="G79" i="13"/>
  <c r="H79" i="13"/>
  <c r="I79" i="13"/>
  <c r="J79" i="13"/>
  <c r="K79" i="13"/>
  <c r="L79" i="13"/>
  <c r="M79" i="13"/>
  <c r="N79" i="13"/>
  <c r="L15" i="5"/>
  <c r="D81" i="13"/>
  <c r="E81" i="13"/>
  <c r="F81" i="13"/>
  <c r="G81" i="13"/>
  <c r="H81" i="13"/>
  <c r="I81" i="13"/>
  <c r="J81" i="13"/>
  <c r="K81" i="13"/>
  <c r="L81" i="13"/>
  <c r="M81" i="13"/>
  <c r="N81" i="13"/>
  <c r="L17" i="5"/>
  <c r="D83" i="13"/>
  <c r="E83" i="13"/>
  <c r="F83" i="13"/>
  <c r="G83" i="13"/>
  <c r="H83" i="13"/>
  <c r="I83" i="13"/>
  <c r="J83" i="13"/>
  <c r="K83" i="13"/>
  <c r="L83" i="13"/>
  <c r="M83" i="13"/>
  <c r="N83" i="13"/>
  <c r="L19" i="5"/>
  <c r="D85" i="13"/>
  <c r="E85" i="13"/>
  <c r="F85" i="13"/>
  <c r="G85" i="13"/>
  <c r="H85" i="13"/>
  <c r="I85" i="13"/>
  <c r="J85" i="13"/>
  <c r="K85" i="13"/>
  <c r="L85" i="13"/>
  <c r="M85" i="13"/>
  <c r="N85" i="13"/>
  <c r="L23" i="5"/>
  <c r="D89" i="13"/>
  <c r="E89" i="13"/>
  <c r="F89" i="13"/>
  <c r="G89" i="13"/>
  <c r="H89" i="13"/>
  <c r="I89" i="13"/>
  <c r="J89" i="13"/>
  <c r="K89" i="13"/>
  <c r="L89" i="13"/>
  <c r="M89" i="13"/>
  <c r="N89" i="13"/>
  <c r="D27" i="8"/>
  <c r="M27" i="8"/>
  <c r="E27" i="8"/>
  <c r="F27" i="8"/>
  <c r="G27" i="8"/>
  <c r="H27" i="8"/>
  <c r="I27" i="8"/>
  <c r="J27" i="8"/>
  <c r="K27" i="8"/>
  <c r="L27" i="8"/>
  <c r="M26" i="8"/>
  <c r="C13" i="8"/>
  <c r="D13" i="8"/>
  <c r="E13" i="8"/>
  <c r="F13" i="8"/>
  <c r="G13" i="8"/>
  <c r="H13" i="8"/>
  <c r="I13" i="8"/>
  <c r="J13" i="8"/>
  <c r="K13" i="8"/>
  <c r="L13" i="8"/>
  <c r="C4" i="8"/>
  <c r="D4" i="8"/>
  <c r="E4" i="8"/>
  <c r="F4" i="8"/>
  <c r="G4" i="8"/>
  <c r="H4" i="8"/>
  <c r="I4" i="8"/>
  <c r="J4" i="8"/>
  <c r="K4" i="8"/>
  <c r="L4" i="8"/>
  <c r="B18" i="8"/>
  <c r="B17" i="8"/>
  <c r="B16" i="8"/>
  <c r="B15" i="8"/>
  <c r="B14" i="8"/>
  <c r="B7" i="8"/>
  <c r="B6" i="8"/>
  <c r="B5" i="8"/>
  <c r="N24" i="5"/>
  <c r="M23" i="5"/>
  <c r="D122" i="13"/>
  <c r="K23" i="5"/>
  <c r="D56" i="13"/>
  <c r="E56" i="13"/>
  <c r="F56" i="13"/>
  <c r="G56" i="13"/>
  <c r="H56" i="13"/>
  <c r="I56" i="13"/>
  <c r="J56" i="13"/>
  <c r="K56" i="13"/>
  <c r="L56" i="13"/>
  <c r="M56" i="13"/>
  <c r="N56" i="13"/>
  <c r="N22" i="5"/>
  <c r="D154" i="13"/>
  <c r="E154" i="13"/>
  <c r="F154" i="13"/>
  <c r="G154" i="13"/>
  <c r="H154" i="13"/>
  <c r="I154" i="13"/>
  <c r="J154" i="13"/>
  <c r="K154" i="13"/>
  <c r="L154" i="13"/>
  <c r="M154" i="13"/>
  <c r="N154" i="13"/>
  <c r="M22" i="5"/>
  <c r="D121" i="13"/>
  <c r="E121" i="13"/>
  <c r="F121" i="13"/>
  <c r="G121" i="13"/>
  <c r="H121" i="13"/>
  <c r="I121" i="13"/>
  <c r="J121" i="13"/>
  <c r="K121" i="13"/>
  <c r="L121" i="13"/>
  <c r="M121" i="13"/>
  <c r="N121" i="13"/>
  <c r="L22" i="5"/>
  <c r="D88" i="13"/>
  <c r="E88" i="13"/>
  <c r="F88" i="13"/>
  <c r="G88" i="13"/>
  <c r="H88" i="13"/>
  <c r="I88" i="13"/>
  <c r="J88" i="13"/>
  <c r="K88" i="13"/>
  <c r="L88" i="13"/>
  <c r="M88" i="13"/>
  <c r="N88" i="13"/>
  <c r="L21" i="5"/>
  <c r="D87" i="13"/>
  <c r="E87" i="13"/>
  <c r="F87" i="13"/>
  <c r="G87" i="13"/>
  <c r="H87" i="13"/>
  <c r="I87" i="13"/>
  <c r="J87" i="13"/>
  <c r="K87" i="13"/>
  <c r="L87" i="13"/>
  <c r="M87" i="13"/>
  <c r="N87" i="13"/>
  <c r="K21" i="5"/>
  <c r="D54" i="13"/>
  <c r="E54" i="13"/>
  <c r="F54" i="13"/>
  <c r="G54" i="13"/>
  <c r="H54" i="13"/>
  <c r="I54" i="13"/>
  <c r="J54" i="13"/>
  <c r="K54" i="13"/>
  <c r="L54" i="13"/>
  <c r="M54" i="13"/>
  <c r="N54" i="13"/>
  <c r="N20" i="5"/>
  <c r="D152" i="13"/>
  <c r="E152" i="13"/>
  <c r="F152" i="13"/>
  <c r="G152" i="13"/>
  <c r="H152" i="13"/>
  <c r="I152" i="13"/>
  <c r="J152" i="13"/>
  <c r="K152" i="13"/>
  <c r="L152" i="13"/>
  <c r="M152" i="13"/>
  <c r="N152" i="13"/>
  <c r="M19" i="5"/>
  <c r="D118" i="13"/>
  <c r="E118" i="13"/>
  <c r="F118" i="13"/>
  <c r="G118" i="13"/>
  <c r="H118" i="13"/>
  <c r="I118" i="13"/>
  <c r="J118" i="13"/>
  <c r="K118" i="13"/>
  <c r="L118" i="13"/>
  <c r="M118" i="13"/>
  <c r="N118" i="13"/>
  <c r="K19" i="5"/>
  <c r="D52" i="13"/>
  <c r="E52" i="13"/>
  <c r="F52" i="13"/>
  <c r="G52" i="13"/>
  <c r="H52" i="13"/>
  <c r="I52" i="13"/>
  <c r="J52" i="13"/>
  <c r="K52" i="13"/>
  <c r="L52" i="13"/>
  <c r="M52" i="13"/>
  <c r="N52" i="13"/>
  <c r="N18" i="5"/>
  <c r="D150" i="13"/>
  <c r="E150" i="13"/>
  <c r="F150" i="13"/>
  <c r="G150" i="13"/>
  <c r="H150" i="13"/>
  <c r="I150" i="13"/>
  <c r="J150" i="13"/>
  <c r="K150" i="13"/>
  <c r="L150" i="13"/>
  <c r="M150" i="13"/>
  <c r="N150" i="13"/>
  <c r="M18" i="5"/>
  <c r="D117" i="13"/>
  <c r="E117" i="13"/>
  <c r="F117" i="13"/>
  <c r="G117" i="13"/>
  <c r="H117" i="13"/>
  <c r="I117" i="13"/>
  <c r="J117" i="13"/>
  <c r="K117" i="13"/>
  <c r="L117" i="13"/>
  <c r="M117" i="13"/>
  <c r="N117" i="13"/>
  <c r="L18" i="5"/>
  <c r="D84" i="13"/>
  <c r="E84" i="13"/>
  <c r="F84" i="13"/>
  <c r="G84" i="13"/>
  <c r="H84" i="13"/>
  <c r="I84" i="13"/>
  <c r="J84" i="13"/>
  <c r="K84" i="13"/>
  <c r="L84" i="13"/>
  <c r="M84" i="13"/>
  <c r="N84" i="13"/>
  <c r="N17" i="5"/>
  <c r="D149" i="13"/>
  <c r="E149" i="13"/>
  <c r="F149" i="13"/>
  <c r="G149" i="13"/>
  <c r="H149" i="13"/>
  <c r="I149" i="13"/>
  <c r="J149" i="13"/>
  <c r="K149" i="13"/>
  <c r="L149" i="13"/>
  <c r="M149" i="13"/>
  <c r="N149" i="13"/>
  <c r="K17" i="5"/>
  <c r="N16" i="5"/>
  <c r="D148" i="13"/>
  <c r="E148" i="13"/>
  <c r="F148" i="13"/>
  <c r="G148" i="13"/>
  <c r="H148" i="13"/>
  <c r="I148" i="13"/>
  <c r="J148" i="13"/>
  <c r="K148" i="13"/>
  <c r="L148" i="13"/>
  <c r="M148" i="13"/>
  <c r="N148" i="13"/>
  <c r="M15" i="5"/>
  <c r="D114" i="13"/>
  <c r="E114" i="13"/>
  <c r="F114" i="13"/>
  <c r="G114" i="13"/>
  <c r="H114" i="13"/>
  <c r="I114" i="13"/>
  <c r="J114" i="13"/>
  <c r="K114" i="13"/>
  <c r="L114" i="13"/>
  <c r="M114" i="13"/>
  <c r="N114" i="13"/>
  <c r="K15" i="5"/>
  <c r="D48" i="13"/>
  <c r="E48" i="13"/>
  <c r="F48" i="13"/>
  <c r="G48" i="13"/>
  <c r="H48" i="13"/>
  <c r="I48" i="13"/>
  <c r="J48" i="13"/>
  <c r="K48" i="13"/>
  <c r="L48" i="13"/>
  <c r="M48" i="13"/>
  <c r="N48" i="13"/>
  <c r="N14" i="5"/>
  <c r="M14" i="5"/>
  <c r="D113" i="13"/>
  <c r="E113" i="13"/>
  <c r="F113" i="13"/>
  <c r="G113" i="13"/>
  <c r="H113" i="13"/>
  <c r="I113" i="13"/>
  <c r="J113" i="13"/>
  <c r="K113" i="13"/>
  <c r="L113" i="13"/>
  <c r="M113" i="13"/>
  <c r="N113" i="13"/>
  <c r="L14" i="5"/>
  <c r="D80" i="13"/>
  <c r="E80" i="13"/>
  <c r="F80" i="13"/>
  <c r="G80" i="13"/>
  <c r="H80" i="13"/>
  <c r="I80" i="13"/>
  <c r="J80" i="13"/>
  <c r="K80" i="13"/>
  <c r="L80" i="13"/>
  <c r="M80" i="13"/>
  <c r="N80" i="13"/>
  <c r="N13" i="5"/>
  <c r="D145" i="13"/>
  <c r="E145" i="13"/>
  <c r="F145" i="13"/>
  <c r="G145" i="13"/>
  <c r="H145" i="13"/>
  <c r="I145" i="13"/>
  <c r="J145" i="13"/>
  <c r="K145" i="13"/>
  <c r="L145" i="13"/>
  <c r="M145" i="13"/>
  <c r="N145" i="13"/>
  <c r="K13" i="5"/>
  <c r="D46" i="13"/>
  <c r="E46" i="13"/>
  <c r="F46" i="13"/>
  <c r="G46" i="13"/>
  <c r="H46" i="13"/>
  <c r="I46" i="13"/>
  <c r="J46" i="13"/>
  <c r="K46" i="13"/>
  <c r="L46" i="13"/>
  <c r="M46" i="13"/>
  <c r="N46" i="13"/>
  <c r="N12" i="5"/>
  <c r="D144" i="13"/>
  <c r="E144" i="13"/>
  <c r="F144" i="13"/>
  <c r="G144" i="13"/>
  <c r="H144" i="13"/>
  <c r="I144" i="13"/>
  <c r="J144" i="13"/>
  <c r="K144" i="13"/>
  <c r="L144" i="13"/>
  <c r="M144" i="13"/>
  <c r="N144" i="13"/>
  <c r="M11" i="5"/>
  <c r="D110" i="13"/>
  <c r="E110" i="13"/>
  <c r="F110" i="13"/>
  <c r="G110" i="13"/>
  <c r="H110" i="13"/>
  <c r="I110" i="13"/>
  <c r="J110" i="13"/>
  <c r="K110" i="13"/>
  <c r="L110" i="13"/>
  <c r="M110" i="13"/>
  <c r="N110" i="13"/>
  <c r="K11" i="5"/>
  <c r="D44" i="13"/>
  <c r="E44" i="13"/>
  <c r="F44" i="13"/>
  <c r="G44" i="13"/>
  <c r="H44" i="13"/>
  <c r="I44" i="13"/>
  <c r="J44" i="13"/>
  <c r="K44" i="13"/>
  <c r="L44" i="13"/>
  <c r="M44" i="13"/>
  <c r="N44" i="13"/>
  <c r="N10" i="5"/>
  <c r="M10" i="5"/>
  <c r="D109" i="13"/>
  <c r="E109" i="13"/>
  <c r="F109" i="13"/>
  <c r="G109" i="13"/>
  <c r="H109" i="13"/>
  <c r="I109" i="13"/>
  <c r="J109" i="13"/>
  <c r="K109" i="13"/>
  <c r="L109" i="13"/>
  <c r="M109" i="13"/>
  <c r="N109" i="13"/>
  <c r="L10" i="5"/>
  <c r="D76" i="13"/>
  <c r="E76" i="13"/>
  <c r="F76" i="13"/>
  <c r="G76" i="13"/>
  <c r="H76" i="13"/>
  <c r="I76" i="13"/>
  <c r="J76" i="13"/>
  <c r="K76" i="13"/>
  <c r="L76" i="13"/>
  <c r="M76" i="13"/>
  <c r="N76" i="13"/>
  <c r="N9" i="5"/>
  <c r="D141" i="13"/>
  <c r="E141" i="13"/>
  <c r="F141" i="13"/>
  <c r="G141" i="13"/>
  <c r="H141" i="13"/>
  <c r="I141" i="13"/>
  <c r="J141" i="13"/>
  <c r="K141" i="13"/>
  <c r="L141" i="13"/>
  <c r="M141" i="13"/>
  <c r="N141" i="13"/>
  <c r="N8" i="5"/>
  <c r="D140" i="13"/>
  <c r="E140" i="13"/>
  <c r="F140" i="13"/>
  <c r="G140" i="13"/>
  <c r="H140" i="13"/>
  <c r="I140" i="13"/>
  <c r="J140" i="13"/>
  <c r="K140" i="13"/>
  <c r="L140" i="13"/>
  <c r="M140" i="13"/>
  <c r="N140" i="13"/>
  <c r="M7" i="5"/>
  <c r="D106" i="13"/>
  <c r="E106" i="13"/>
  <c r="F106" i="13"/>
  <c r="G106" i="13"/>
  <c r="H106" i="13"/>
  <c r="I106" i="13"/>
  <c r="J106" i="13"/>
  <c r="K106" i="13"/>
  <c r="L106" i="13"/>
  <c r="M106" i="13"/>
  <c r="N106" i="13"/>
  <c r="K7" i="5"/>
  <c r="D40" i="13"/>
  <c r="E40" i="13"/>
  <c r="F40" i="13"/>
  <c r="G40" i="13"/>
  <c r="H40" i="13"/>
  <c r="I40" i="13"/>
  <c r="J40" i="13"/>
  <c r="K40" i="13"/>
  <c r="L40" i="13"/>
  <c r="M40" i="13"/>
  <c r="N40" i="13"/>
  <c r="N6" i="5"/>
  <c r="D138" i="13"/>
  <c r="E138" i="13"/>
  <c r="F138" i="13"/>
  <c r="G138" i="13"/>
  <c r="H138" i="13"/>
  <c r="I138" i="13"/>
  <c r="J138" i="13"/>
  <c r="K138" i="13"/>
  <c r="L138" i="13"/>
  <c r="M138" i="13"/>
  <c r="N138" i="13"/>
  <c r="M6" i="5"/>
  <c r="D105" i="13"/>
  <c r="E105" i="13"/>
  <c r="F105" i="13"/>
  <c r="G105" i="13"/>
  <c r="H105" i="13"/>
  <c r="I105" i="13"/>
  <c r="J105" i="13"/>
  <c r="K105" i="13"/>
  <c r="L105" i="13"/>
  <c r="M105" i="13"/>
  <c r="N105" i="13"/>
  <c r="L6" i="5"/>
  <c r="D72" i="13"/>
  <c r="E72" i="13"/>
  <c r="F72" i="13"/>
  <c r="G72" i="13"/>
  <c r="H72" i="13"/>
  <c r="I72" i="13"/>
  <c r="J72" i="13"/>
  <c r="K72" i="13"/>
  <c r="L72" i="13"/>
  <c r="M72" i="13"/>
  <c r="N72" i="13"/>
  <c r="J15" i="5"/>
  <c r="D15" i="13"/>
  <c r="E15" i="13"/>
  <c r="F15" i="13"/>
  <c r="G15" i="13"/>
  <c r="H15" i="13"/>
  <c r="I15" i="13"/>
  <c r="J15" i="13"/>
  <c r="K15" i="13"/>
  <c r="L15" i="13"/>
  <c r="M15" i="13"/>
  <c r="N15" i="13"/>
  <c r="J18" i="5"/>
  <c r="D18" i="13"/>
  <c r="E18" i="13"/>
  <c r="F18" i="13"/>
  <c r="G18" i="13"/>
  <c r="H18" i="13"/>
  <c r="I18" i="13"/>
  <c r="J18" i="13"/>
  <c r="K18" i="13"/>
  <c r="L18" i="13"/>
  <c r="M18" i="13"/>
  <c r="N18" i="13"/>
  <c r="J19" i="5"/>
  <c r="D19" i="13"/>
  <c r="E19" i="13"/>
  <c r="F19" i="13"/>
  <c r="G19" i="13"/>
  <c r="H19" i="13"/>
  <c r="I19" i="13"/>
  <c r="J19" i="13"/>
  <c r="K19" i="13"/>
  <c r="L19" i="13"/>
  <c r="M19" i="13"/>
  <c r="N19" i="13"/>
  <c r="J22" i="5"/>
  <c r="D22" i="13"/>
  <c r="E22" i="13"/>
  <c r="F22" i="13"/>
  <c r="G22" i="13"/>
  <c r="H22" i="13"/>
  <c r="I22" i="13"/>
  <c r="J22" i="13"/>
  <c r="K22" i="13"/>
  <c r="L22" i="13"/>
  <c r="M22" i="13"/>
  <c r="N22" i="13"/>
  <c r="J23" i="5"/>
  <c r="D23" i="13"/>
  <c r="E23" i="13"/>
  <c r="F23" i="13"/>
  <c r="G23" i="13"/>
  <c r="H23" i="13"/>
  <c r="I23" i="13"/>
  <c r="J23" i="13"/>
  <c r="K23" i="13"/>
  <c r="L23" i="13"/>
  <c r="M23" i="13"/>
  <c r="N23" i="13"/>
  <c r="H15" i="5"/>
  <c r="H16" i="5"/>
  <c r="H17" i="5"/>
  <c r="H18" i="5"/>
  <c r="H19" i="5"/>
  <c r="H20" i="5"/>
  <c r="H21" i="5"/>
  <c r="H22" i="5"/>
  <c r="H23" i="5"/>
  <c r="H24" i="5"/>
  <c r="B6" i="5"/>
  <c r="B7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5" i="5"/>
  <c r="Q10" i="5"/>
  <c r="Q9" i="5"/>
  <c r="Q8" i="5"/>
  <c r="Q7" i="5"/>
  <c r="Q6" i="5"/>
  <c r="H7" i="5"/>
  <c r="J7" i="5"/>
  <c r="D7" i="13"/>
  <c r="E7" i="13"/>
  <c r="F7" i="13"/>
  <c r="G7" i="13"/>
  <c r="H7" i="13"/>
  <c r="I7" i="13"/>
  <c r="J7" i="13"/>
  <c r="K7" i="13"/>
  <c r="L7" i="13"/>
  <c r="M7" i="13"/>
  <c r="N7" i="13"/>
  <c r="H8" i="5"/>
  <c r="H9" i="5"/>
  <c r="H10" i="5"/>
  <c r="J10" i="5"/>
  <c r="D10" i="13"/>
  <c r="E10" i="13"/>
  <c r="F10" i="13"/>
  <c r="G10" i="13"/>
  <c r="H10" i="13"/>
  <c r="I10" i="13"/>
  <c r="J10" i="13"/>
  <c r="K10" i="13"/>
  <c r="L10" i="13"/>
  <c r="M10" i="13"/>
  <c r="N10" i="13"/>
  <c r="H11" i="5"/>
  <c r="J11" i="5"/>
  <c r="D11" i="13"/>
  <c r="E11" i="13"/>
  <c r="F11" i="13"/>
  <c r="G11" i="13"/>
  <c r="H11" i="13"/>
  <c r="I11" i="13"/>
  <c r="J11" i="13"/>
  <c r="K11" i="13"/>
  <c r="L11" i="13"/>
  <c r="M11" i="13"/>
  <c r="N11" i="13"/>
  <c r="H12" i="5"/>
  <c r="H13" i="5"/>
  <c r="H14" i="5"/>
  <c r="J14" i="5"/>
  <c r="D14" i="13"/>
  <c r="E14" i="13"/>
  <c r="F14" i="13"/>
  <c r="G14" i="13"/>
  <c r="H14" i="13"/>
  <c r="I14" i="13"/>
  <c r="J14" i="13"/>
  <c r="K14" i="13"/>
  <c r="L14" i="13"/>
  <c r="M14" i="13"/>
  <c r="N14" i="13"/>
  <c r="H6" i="5"/>
  <c r="J6" i="5"/>
  <c r="D6" i="13"/>
  <c r="E6" i="13"/>
  <c r="F6" i="13"/>
  <c r="G6" i="13"/>
  <c r="H6" i="13"/>
  <c r="I6" i="13"/>
  <c r="J6" i="13"/>
  <c r="K6" i="13"/>
  <c r="L6" i="13"/>
  <c r="M6" i="13"/>
  <c r="N6" i="13"/>
  <c r="C34" i="21"/>
  <c r="C33" i="21"/>
  <c r="C32" i="21"/>
  <c r="C31" i="21"/>
  <c r="C30" i="21"/>
  <c r="C29" i="21"/>
  <c r="C28" i="21"/>
  <c r="C27" i="21"/>
  <c r="C26" i="21"/>
  <c r="C25" i="21"/>
  <c r="C24" i="21"/>
  <c r="C23" i="21"/>
  <c r="C22" i="21"/>
  <c r="C21" i="21"/>
  <c r="C20" i="21"/>
  <c r="C19" i="21"/>
  <c r="C18" i="21"/>
  <c r="C17" i="21"/>
  <c r="C16" i="21"/>
  <c r="C15" i="21"/>
  <c r="C14" i="21"/>
  <c r="C13" i="21"/>
  <c r="C12" i="21"/>
  <c r="C11" i="21"/>
  <c r="C10" i="21"/>
  <c r="C9" i="21"/>
  <c r="C8" i="21"/>
  <c r="C7" i="21"/>
  <c r="C6" i="21"/>
  <c r="C5" i="21"/>
  <c r="D4" i="21"/>
  <c r="E4" i="21"/>
  <c r="F4" i="21"/>
  <c r="G4" i="21"/>
  <c r="H4" i="21"/>
  <c r="I4" i="21"/>
  <c r="J4" i="21"/>
  <c r="K4" i="21"/>
  <c r="L4" i="21"/>
  <c r="M4" i="21"/>
  <c r="N4" i="21"/>
  <c r="C5" i="15"/>
  <c r="D5" i="15"/>
  <c r="E5" i="15"/>
  <c r="F5" i="15"/>
  <c r="G5" i="15"/>
  <c r="H5" i="15"/>
  <c r="I5" i="15"/>
  <c r="J5" i="15"/>
  <c r="K5" i="15"/>
  <c r="L5" i="15"/>
  <c r="M5" i="15"/>
  <c r="C4" i="15"/>
  <c r="C6" i="15"/>
  <c r="B12" i="15"/>
  <c r="B19" i="15"/>
  <c r="B13" i="15"/>
  <c r="B20" i="15"/>
  <c r="B14" i="15"/>
  <c r="B21" i="15"/>
  <c r="B15" i="15"/>
  <c r="B22" i="15"/>
  <c r="B11" i="15"/>
  <c r="B18" i="15"/>
  <c r="C11" i="15"/>
  <c r="C13" i="15"/>
  <c r="C14" i="15"/>
  <c r="C12" i="15"/>
  <c r="C15" i="15"/>
  <c r="C16" i="15"/>
  <c r="D6" i="22"/>
  <c r="D6" i="15"/>
  <c r="E6" i="15"/>
  <c r="I6" i="15"/>
  <c r="M6" i="15"/>
  <c r="L6" i="15"/>
  <c r="K6" i="15"/>
  <c r="J6" i="15"/>
  <c r="H6" i="15"/>
  <c r="G6" i="15"/>
  <c r="F6" i="15"/>
  <c r="E6" i="22"/>
  <c r="B10" i="16"/>
  <c r="B7" i="16"/>
  <c r="B6" i="16"/>
  <c r="F5" i="16"/>
  <c r="G5" i="16"/>
  <c r="H5" i="16"/>
  <c r="I5" i="16"/>
  <c r="J5" i="16"/>
  <c r="K5" i="16"/>
  <c r="L5" i="16"/>
  <c r="M5" i="16"/>
  <c r="N5" i="16"/>
  <c r="O5" i="16"/>
  <c r="D142" i="13"/>
  <c r="E142" i="13"/>
  <c r="F142" i="13"/>
  <c r="G142" i="13"/>
  <c r="H142" i="13"/>
  <c r="I142" i="13"/>
  <c r="J142" i="13"/>
  <c r="K142" i="13"/>
  <c r="L142" i="13"/>
  <c r="M142" i="13"/>
  <c r="N142" i="13"/>
  <c r="D146" i="13"/>
  <c r="E146" i="13"/>
  <c r="F146" i="13"/>
  <c r="G146" i="13"/>
  <c r="H146" i="13"/>
  <c r="I146" i="13"/>
  <c r="J146" i="13"/>
  <c r="K146" i="13"/>
  <c r="L146" i="13"/>
  <c r="M146" i="13"/>
  <c r="N146" i="13"/>
  <c r="D156" i="13"/>
  <c r="E156" i="13"/>
  <c r="F156" i="13"/>
  <c r="G156" i="13"/>
  <c r="H156" i="13"/>
  <c r="I156" i="13"/>
  <c r="J156" i="13"/>
  <c r="K156" i="13"/>
  <c r="L156" i="13"/>
  <c r="M156" i="13"/>
  <c r="N156" i="13"/>
  <c r="F92" i="13"/>
  <c r="G92" i="13"/>
  <c r="H92" i="13"/>
  <c r="I92" i="13"/>
  <c r="J92" i="13"/>
  <c r="K92" i="13"/>
  <c r="L92" i="13"/>
  <c r="M92" i="13"/>
  <c r="N92" i="13"/>
  <c r="F93" i="13"/>
  <c r="G93" i="13"/>
  <c r="H93" i="13"/>
  <c r="I93" i="13"/>
  <c r="J93" i="13"/>
  <c r="K93" i="13"/>
  <c r="L93" i="13"/>
  <c r="M93" i="13"/>
  <c r="N93" i="13"/>
  <c r="F94" i="13"/>
  <c r="G94" i="13"/>
  <c r="H94" i="13"/>
  <c r="I94" i="13"/>
  <c r="J94" i="13"/>
  <c r="K94" i="13"/>
  <c r="L94" i="13"/>
  <c r="M94" i="13"/>
  <c r="N94" i="13"/>
  <c r="F95" i="13"/>
  <c r="G95" i="13"/>
  <c r="H95" i="13"/>
  <c r="I95" i="13"/>
  <c r="J95" i="13"/>
  <c r="K95" i="13"/>
  <c r="L95" i="13"/>
  <c r="M95" i="13"/>
  <c r="N95" i="13"/>
  <c r="F96" i="13"/>
  <c r="G96" i="13"/>
  <c r="H96" i="13"/>
  <c r="I96" i="13"/>
  <c r="J96" i="13"/>
  <c r="K96" i="13"/>
  <c r="L96" i="13"/>
  <c r="M96" i="13"/>
  <c r="N96" i="13"/>
  <c r="F97" i="13"/>
  <c r="G97" i="13"/>
  <c r="H97" i="13"/>
  <c r="I97" i="13"/>
  <c r="J97" i="13"/>
  <c r="K97" i="13"/>
  <c r="L97" i="13"/>
  <c r="M97" i="13"/>
  <c r="N97" i="13"/>
  <c r="F98" i="13"/>
  <c r="G98" i="13"/>
  <c r="H98" i="13"/>
  <c r="I98" i="13"/>
  <c r="J98" i="13"/>
  <c r="K98" i="13"/>
  <c r="L98" i="13"/>
  <c r="M98" i="13"/>
  <c r="N98" i="13"/>
  <c r="F99" i="13"/>
  <c r="G99" i="13"/>
  <c r="H99" i="13"/>
  <c r="I99" i="13"/>
  <c r="J99" i="13"/>
  <c r="K99" i="13"/>
  <c r="L99" i="13"/>
  <c r="M99" i="13"/>
  <c r="N99" i="13"/>
  <c r="F100" i="13"/>
  <c r="G100" i="13"/>
  <c r="H100" i="13"/>
  <c r="I100" i="13"/>
  <c r="J100" i="13"/>
  <c r="K100" i="13"/>
  <c r="L100" i="13"/>
  <c r="M100" i="13"/>
  <c r="N100" i="13"/>
  <c r="D50" i="13"/>
  <c r="E50" i="13"/>
  <c r="F50" i="13"/>
  <c r="G50" i="13"/>
  <c r="H50" i="13"/>
  <c r="I50" i="13"/>
  <c r="J50" i="13"/>
  <c r="K50" i="13"/>
  <c r="L50" i="13"/>
  <c r="M50" i="13"/>
  <c r="N50" i="13"/>
  <c r="F59" i="13"/>
  <c r="G59" i="13"/>
  <c r="H59" i="13"/>
  <c r="I59" i="13"/>
  <c r="J59" i="13"/>
  <c r="K59" i="13"/>
  <c r="L59" i="13"/>
  <c r="M59" i="13"/>
  <c r="N59" i="13"/>
  <c r="F60" i="13"/>
  <c r="G60" i="13"/>
  <c r="H60" i="13"/>
  <c r="I60" i="13"/>
  <c r="J60" i="13"/>
  <c r="K60" i="13"/>
  <c r="L60" i="13"/>
  <c r="M60" i="13"/>
  <c r="N60" i="13"/>
  <c r="F61" i="13"/>
  <c r="G61" i="13"/>
  <c r="H61" i="13"/>
  <c r="I61" i="13"/>
  <c r="J61" i="13"/>
  <c r="K61" i="13"/>
  <c r="L61" i="13"/>
  <c r="M61" i="13"/>
  <c r="N61" i="13"/>
  <c r="F62" i="13"/>
  <c r="G62" i="13"/>
  <c r="H62" i="13"/>
  <c r="I62" i="13"/>
  <c r="J62" i="13"/>
  <c r="K62" i="13"/>
  <c r="L62" i="13"/>
  <c r="M62" i="13"/>
  <c r="N62" i="13"/>
  <c r="F63" i="13"/>
  <c r="G63" i="13"/>
  <c r="H63" i="13"/>
  <c r="I63" i="13"/>
  <c r="J63" i="13"/>
  <c r="K63" i="13"/>
  <c r="L63" i="13"/>
  <c r="M63" i="13"/>
  <c r="N63" i="13"/>
  <c r="F64" i="13"/>
  <c r="G64" i="13"/>
  <c r="H64" i="13"/>
  <c r="I64" i="13"/>
  <c r="J64" i="13"/>
  <c r="K64" i="13"/>
  <c r="L64" i="13"/>
  <c r="M64" i="13"/>
  <c r="N64" i="13"/>
  <c r="F65" i="13"/>
  <c r="G65" i="13"/>
  <c r="H65" i="13"/>
  <c r="I65" i="13"/>
  <c r="J65" i="13"/>
  <c r="K65" i="13"/>
  <c r="L65" i="13"/>
  <c r="M65" i="13"/>
  <c r="N65" i="13"/>
  <c r="F66" i="13"/>
  <c r="G66" i="13"/>
  <c r="H66" i="13"/>
  <c r="I66" i="13"/>
  <c r="J66" i="13"/>
  <c r="K66" i="13"/>
  <c r="L66" i="13"/>
  <c r="M66" i="13"/>
  <c r="N66" i="13"/>
  <c r="F67" i="13"/>
  <c r="G67" i="13"/>
  <c r="H67" i="13"/>
  <c r="I67" i="13"/>
  <c r="J67" i="13"/>
  <c r="K67" i="13"/>
  <c r="L67" i="13"/>
  <c r="M67" i="13"/>
  <c r="N67" i="13"/>
  <c r="F26" i="13"/>
  <c r="G26" i="13"/>
  <c r="H26" i="13"/>
  <c r="I26" i="13"/>
  <c r="J26" i="13"/>
  <c r="K26" i="13"/>
  <c r="L26" i="13"/>
  <c r="M26" i="13"/>
  <c r="N26" i="13"/>
  <c r="F27" i="13"/>
  <c r="G27" i="13"/>
  <c r="H27" i="13"/>
  <c r="I27" i="13"/>
  <c r="J27" i="13"/>
  <c r="K27" i="13"/>
  <c r="L27" i="13"/>
  <c r="M27" i="13"/>
  <c r="N27" i="13"/>
  <c r="F28" i="13"/>
  <c r="G28" i="13"/>
  <c r="H28" i="13"/>
  <c r="I28" i="13"/>
  <c r="J28" i="13"/>
  <c r="K28" i="13"/>
  <c r="L28" i="13"/>
  <c r="M28" i="13"/>
  <c r="N28" i="13"/>
  <c r="F29" i="13"/>
  <c r="G29" i="13"/>
  <c r="H29" i="13"/>
  <c r="I29" i="13"/>
  <c r="J29" i="13"/>
  <c r="K29" i="13"/>
  <c r="L29" i="13"/>
  <c r="M29" i="13"/>
  <c r="N29" i="13"/>
  <c r="F30" i="13"/>
  <c r="G30" i="13"/>
  <c r="H30" i="13"/>
  <c r="I30" i="13"/>
  <c r="J30" i="13"/>
  <c r="K30" i="13"/>
  <c r="L30" i="13"/>
  <c r="M30" i="13"/>
  <c r="N30" i="13"/>
  <c r="F31" i="13"/>
  <c r="G31" i="13"/>
  <c r="H31" i="13"/>
  <c r="I31" i="13"/>
  <c r="J31" i="13"/>
  <c r="K31" i="13"/>
  <c r="L31" i="13"/>
  <c r="M31" i="13"/>
  <c r="N31" i="13"/>
  <c r="F32" i="13"/>
  <c r="G32" i="13"/>
  <c r="H32" i="13"/>
  <c r="I32" i="13"/>
  <c r="J32" i="13"/>
  <c r="K32" i="13"/>
  <c r="L32" i="13"/>
  <c r="M32" i="13"/>
  <c r="N32" i="13"/>
  <c r="F33" i="13"/>
  <c r="G33" i="13"/>
  <c r="H33" i="13"/>
  <c r="I33" i="13"/>
  <c r="J33" i="13"/>
  <c r="K33" i="13"/>
  <c r="L33" i="13"/>
  <c r="M33" i="13"/>
  <c r="N33" i="13"/>
  <c r="F34" i="13"/>
  <c r="G34" i="13"/>
  <c r="H34" i="13"/>
  <c r="I34" i="13"/>
  <c r="J34" i="13"/>
  <c r="K34" i="13"/>
  <c r="L34" i="13"/>
  <c r="M34" i="13"/>
  <c r="N34" i="13"/>
  <c r="E136" i="13"/>
  <c r="F136" i="13" s="1"/>
  <c r="G136" i="13" s="1"/>
  <c r="H136" i="13" s="1"/>
  <c r="I136" i="13" s="1"/>
  <c r="J136" i="13" s="1"/>
  <c r="K136" i="13" s="1"/>
  <c r="L136" i="13" s="1"/>
  <c r="M136" i="13" s="1"/>
  <c r="N136" i="13" s="1"/>
  <c r="F126" i="13"/>
  <c r="G126" i="13"/>
  <c r="H126" i="13"/>
  <c r="I126" i="13"/>
  <c r="J126" i="13"/>
  <c r="K126" i="13"/>
  <c r="L126" i="13"/>
  <c r="M126" i="13"/>
  <c r="N126" i="13"/>
  <c r="F158" i="13"/>
  <c r="G158" i="13"/>
  <c r="H158" i="13"/>
  <c r="I158" i="13"/>
  <c r="J158" i="13"/>
  <c r="K158" i="13"/>
  <c r="L158" i="13"/>
  <c r="M158" i="13"/>
  <c r="N158" i="13"/>
  <c r="F159" i="13"/>
  <c r="G159" i="13"/>
  <c r="H159" i="13"/>
  <c r="I159" i="13"/>
  <c r="J159" i="13"/>
  <c r="K159" i="13"/>
  <c r="L159" i="13"/>
  <c r="M159" i="13"/>
  <c r="N159" i="13"/>
  <c r="F160" i="13"/>
  <c r="G160" i="13"/>
  <c r="H160" i="13"/>
  <c r="I160" i="13"/>
  <c r="J160" i="13"/>
  <c r="K160" i="13"/>
  <c r="L160" i="13"/>
  <c r="M160" i="13"/>
  <c r="N160" i="13"/>
  <c r="F161" i="13"/>
  <c r="G161" i="13"/>
  <c r="H161" i="13"/>
  <c r="I161" i="13"/>
  <c r="J161" i="13"/>
  <c r="K161" i="13"/>
  <c r="L161" i="13"/>
  <c r="M161" i="13"/>
  <c r="N161" i="13"/>
  <c r="F162" i="13"/>
  <c r="G162" i="13"/>
  <c r="H162" i="13"/>
  <c r="I162" i="13"/>
  <c r="J162" i="13"/>
  <c r="K162" i="13"/>
  <c r="L162" i="13"/>
  <c r="M162" i="13"/>
  <c r="N162" i="13"/>
  <c r="F163" i="13"/>
  <c r="G163" i="13"/>
  <c r="H163" i="13"/>
  <c r="I163" i="13"/>
  <c r="J163" i="13"/>
  <c r="K163" i="13"/>
  <c r="L163" i="13"/>
  <c r="M163" i="13"/>
  <c r="N163" i="13"/>
  <c r="F164" i="13"/>
  <c r="G164" i="13"/>
  <c r="H164" i="13"/>
  <c r="I164" i="13"/>
  <c r="J164" i="13"/>
  <c r="K164" i="13"/>
  <c r="L164" i="13"/>
  <c r="M164" i="13"/>
  <c r="N164" i="13"/>
  <c r="F165" i="13"/>
  <c r="G165" i="13"/>
  <c r="H165" i="13"/>
  <c r="I165" i="13"/>
  <c r="J165" i="13"/>
  <c r="K165" i="13"/>
  <c r="L165" i="13"/>
  <c r="M165" i="13"/>
  <c r="N165" i="13"/>
  <c r="F166" i="13"/>
  <c r="G166" i="13"/>
  <c r="H166" i="13"/>
  <c r="I166" i="13"/>
  <c r="J166" i="13"/>
  <c r="K166" i="13"/>
  <c r="L166" i="13"/>
  <c r="M166" i="13"/>
  <c r="N166" i="13"/>
  <c r="C166" i="13"/>
  <c r="C167" i="13"/>
  <c r="C159" i="13"/>
  <c r="C158" i="14"/>
  <c r="P158" i="14"/>
  <c r="AC158" i="14"/>
  <c r="C160" i="13"/>
  <c r="C159" i="14"/>
  <c r="P159" i="14"/>
  <c r="AC159" i="14"/>
  <c r="C161" i="13"/>
  <c r="C160" i="14"/>
  <c r="P160" i="14"/>
  <c r="AC160" i="14"/>
  <c r="C162" i="13"/>
  <c r="C161" i="14"/>
  <c r="P161" i="14"/>
  <c r="AC161" i="14"/>
  <c r="C163" i="13"/>
  <c r="C162" i="14"/>
  <c r="P162" i="14"/>
  <c r="AC162" i="14"/>
  <c r="C164" i="13"/>
  <c r="C163" i="14"/>
  <c r="P163" i="14"/>
  <c r="AC163" i="14"/>
  <c r="C165" i="13"/>
  <c r="C164" i="14"/>
  <c r="P164" i="14"/>
  <c r="AC164" i="14"/>
  <c r="C158" i="13"/>
  <c r="C139" i="13"/>
  <c r="C139" i="14"/>
  <c r="P139" i="14"/>
  <c r="AC139" i="14"/>
  <c r="C140" i="13"/>
  <c r="C140" i="14"/>
  <c r="P140" i="14"/>
  <c r="AC140" i="14"/>
  <c r="C141" i="13"/>
  <c r="C142" i="13"/>
  <c r="C142" i="14"/>
  <c r="P142" i="14"/>
  <c r="AC142" i="14"/>
  <c r="C143" i="13"/>
  <c r="C143" i="14"/>
  <c r="P143" i="14"/>
  <c r="AC143" i="14"/>
  <c r="C144" i="13"/>
  <c r="C144" i="14"/>
  <c r="P144" i="14"/>
  <c r="AC144" i="14"/>
  <c r="C137" i="13"/>
  <c r="C137" i="14"/>
  <c r="P137" i="14"/>
  <c r="AC137" i="14"/>
  <c r="C145" i="13"/>
  <c r="C146" i="13"/>
  <c r="C147" i="13"/>
  <c r="C148" i="13"/>
  <c r="C148" i="14"/>
  <c r="P148" i="14"/>
  <c r="AC148" i="14"/>
  <c r="C149" i="13"/>
  <c r="C150" i="13"/>
  <c r="C150" i="14"/>
  <c r="P150" i="14"/>
  <c r="AC150" i="14"/>
  <c r="C151" i="13"/>
  <c r="C151" i="14"/>
  <c r="P151" i="14"/>
  <c r="AC151" i="14"/>
  <c r="C152" i="13"/>
  <c r="C152" i="14"/>
  <c r="P152" i="14"/>
  <c r="AC152" i="14"/>
  <c r="C153" i="13"/>
  <c r="C154" i="13"/>
  <c r="C154" i="14"/>
  <c r="P154" i="14"/>
  <c r="AC154" i="14"/>
  <c r="C155" i="13"/>
  <c r="C155" i="14"/>
  <c r="P155" i="14"/>
  <c r="AC155" i="14"/>
  <c r="C156" i="13"/>
  <c r="C156" i="14"/>
  <c r="P156" i="14"/>
  <c r="AC156" i="14"/>
  <c r="C138" i="13"/>
  <c r="B136" i="13"/>
  <c r="F125" i="13"/>
  <c r="G125" i="13"/>
  <c r="H125" i="13"/>
  <c r="I125" i="13"/>
  <c r="J125" i="13"/>
  <c r="K125" i="13"/>
  <c r="L125" i="13"/>
  <c r="M125" i="13"/>
  <c r="N125" i="13"/>
  <c r="F127" i="13"/>
  <c r="G127" i="13"/>
  <c r="H127" i="13"/>
  <c r="I127" i="13"/>
  <c r="J127" i="13"/>
  <c r="K127" i="13"/>
  <c r="L127" i="13"/>
  <c r="M127" i="13"/>
  <c r="N127" i="13"/>
  <c r="F128" i="13"/>
  <c r="G128" i="13"/>
  <c r="H128" i="13"/>
  <c r="I128" i="13"/>
  <c r="J128" i="13"/>
  <c r="K128" i="13"/>
  <c r="L128" i="13"/>
  <c r="M128" i="13"/>
  <c r="N128" i="13"/>
  <c r="F129" i="13"/>
  <c r="G129" i="13"/>
  <c r="H129" i="13"/>
  <c r="I129" i="13"/>
  <c r="J129" i="13"/>
  <c r="K129" i="13"/>
  <c r="L129" i="13"/>
  <c r="M129" i="13"/>
  <c r="N129" i="13"/>
  <c r="F130" i="13"/>
  <c r="G130" i="13"/>
  <c r="H130" i="13"/>
  <c r="I130" i="13"/>
  <c r="J130" i="13"/>
  <c r="K130" i="13"/>
  <c r="L130" i="13"/>
  <c r="M130" i="13"/>
  <c r="N130" i="13"/>
  <c r="F131" i="13"/>
  <c r="G131" i="13"/>
  <c r="H131" i="13"/>
  <c r="I131" i="13"/>
  <c r="J131" i="13"/>
  <c r="K131" i="13"/>
  <c r="L131" i="13"/>
  <c r="M131" i="13"/>
  <c r="N131" i="13"/>
  <c r="F132" i="13"/>
  <c r="G132" i="13"/>
  <c r="H132" i="13"/>
  <c r="I132" i="13"/>
  <c r="J132" i="13"/>
  <c r="K132" i="13"/>
  <c r="L132" i="13"/>
  <c r="M132" i="13"/>
  <c r="N132" i="13"/>
  <c r="F133" i="13"/>
  <c r="G133" i="13"/>
  <c r="H133" i="13"/>
  <c r="I133" i="13"/>
  <c r="J133" i="13"/>
  <c r="K133" i="13"/>
  <c r="L133" i="13"/>
  <c r="M133" i="13"/>
  <c r="N133" i="13"/>
  <c r="C126" i="13"/>
  <c r="C125" i="14"/>
  <c r="P125" i="14"/>
  <c r="AC125" i="14"/>
  <c r="C127" i="13"/>
  <c r="C126" i="14"/>
  <c r="P126" i="14"/>
  <c r="AC126" i="14"/>
  <c r="C128" i="13"/>
  <c r="C127" i="14"/>
  <c r="P127" i="14"/>
  <c r="AC127" i="14"/>
  <c r="C129" i="13"/>
  <c r="C128" i="14"/>
  <c r="P128" i="14"/>
  <c r="AC128" i="14"/>
  <c r="C130" i="13"/>
  <c r="C131" i="13"/>
  <c r="C130" i="14"/>
  <c r="P130" i="14"/>
  <c r="AC130" i="14"/>
  <c r="C132" i="13"/>
  <c r="C131" i="14"/>
  <c r="P131" i="14"/>
  <c r="AC131" i="14"/>
  <c r="C133" i="13"/>
  <c r="C132" i="14"/>
  <c r="P132" i="14"/>
  <c r="AC132" i="14"/>
  <c r="C134" i="13"/>
  <c r="C125" i="13"/>
  <c r="C124" i="14"/>
  <c r="P124" i="14"/>
  <c r="AC124" i="14"/>
  <c r="C106" i="13"/>
  <c r="C106" i="14"/>
  <c r="P106" i="14"/>
  <c r="AC106" i="14"/>
  <c r="C107" i="13"/>
  <c r="C108" i="13"/>
  <c r="C108" i="14"/>
  <c r="P108" i="14"/>
  <c r="AC108" i="14"/>
  <c r="C109" i="13"/>
  <c r="C109" i="14"/>
  <c r="P109" i="14"/>
  <c r="AC109" i="14"/>
  <c r="C110" i="13"/>
  <c r="C111" i="13"/>
  <c r="C111" i="14"/>
  <c r="P111" i="14"/>
  <c r="AC111" i="14"/>
  <c r="C104" i="13"/>
  <c r="C104" i="14"/>
  <c r="P104" i="14"/>
  <c r="AC104" i="14"/>
  <c r="C112" i="13"/>
  <c r="C112" i="14"/>
  <c r="P112" i="14"/>
  <c r="AC112" i="14"/>
  <c r="C113" i="13"/>
  <c r="C113" i="14"/>
  <c r="C114" i="13"/>
  <c r="C114" i="14"/>
  <c r="P114" i="14"/>
  <c r="AC114" i="14"/>
  <c r="C115" i="13"/>
  <c r="C115" i="14"/>
  <c r="P115" i="14"/>
  <c r="AC115" i="14"/>
  <c r="C116" i="13"/>
  <c r="C116" i="14"/>
  <c r="P116" i="14"/>
  <c r="AC116" i="14"/>
  <c r="C117" i="13"/>
  <c r="C118" i="13"/>
  <c r="C118" i="14"/>
  <c r="P118" i="14"/>
  <c r="AC118" i="14"/>
  <c r="C119" i="13"/>
  <c r="C119" i="14"/>
  <c r="P119" i="14"/>
  <c r="AC119" i="14"/>
  <c r="C120" i="13"/>
  <c r="C120" i="14"/>
  <c r="P120" i="14"/>
  <c r="AC120" i="14"/>
  <c r="C121" i="13"/>
  <c r="C122" i="13"/>
  <c r="C123" i="13"/>
  <c r="C123" i="14"/>
  <c r="P123" i="14"/>
  <c r="AC123" i="14"/>
  <c r="C105" i="13"/>
  <c r="C105" i="14"/>
  <c r="P105" i="14"/>
  <c r="AC105" i="14"/>
  <c r="B103" i="13"/>
  <c r="C93" i="13"/>
  <c r="C92" i="14"/>
  <c r="P92" i="14"/>
  <c r="AC92" i="14"/>
  <c r="C94" i="13"/>
  <c r="C93" i="14"/>
  <c r="P93" i="14"/>
  <c r="AC93" i="14"/>
  <c r="C95" i="13"/>
  <c r="C94" i="14"/>
  <c r="P94" i="14"/>
  <c r="AC94" i="14"/>
  <c r="C96" i="13"/>
  <c r="C97" i="13"/>
  <c r="C98" i="13"/>
  <c r="C99" i="13"/>
  <c r="C98" i="14"/>
  <c r="P98" i="14"/>
  <c r="AC98" i="14"/>
  <c r="C100" i="13"/>
  <c r="C99" i="14"/>
  <c r="P99" i="14"/>
  <c r="AC99" i="14"/>
  <c r="C101" i="13"/>
  <c r="C100" i="14"/>
  <c r="P100" i="14"/>
  <c r="AC100" i="14"/>
  <c r="C92" i="13"/>
  <c r="C73" i="13"/>
  <c r="C73" i="14"/>
  <c r="P73" i="14"/>
  <c r="AC73" i="14"/>
  <c r="C74" i="13"/>
  <c r="C74" i="14"/>
  <c r="C75" i="13"/>
  <c r="C75" i="14"/>
  <c r="P75" i="14"/>
  <c r="AC75" i="14"/>
  <c r="C76" i="13"/>
  <c r="C76" i="14"/>
  <c r="P76" i="14"/>
  <c r="AC76" i="14"/>
  <c r="C77" i="13"/>
  <c r="C77" i="14"/>
  <c r="P77" i="14"/>
  <c r="AC77" i="14"/>
  <c r="C78" i="13"/>
  <c r="C71" i="13"/>
  <c r="C71" i="14"/>
  <c r="P71" i="14"/>
  <c r="AC71" i="14"/>
  <c r="C79" i="13"/>
  <c r="C79" i="14"/>
  <c r="P79" i="14"/>
  <c r="AC79" i="14"/>
  <c r="C80" i="13"/>
  <c r="C80" i="14"/>
  <c r="P80" i="14"/>
  <c r="AC80" i="14"/>
  <c r="C81" i="13"/>
  <c r="C82" i="13"/>
  <c r="C83" i="13"/>
  <c r="C83" i="14"/>
  <c r="P83" i="14"/>
  <c r="AC83" i="14"/>
  <c r="C84" i="13"/>
  <c r="C84" i="14"/>
  <c r="P84" i="14"/>
  <c r="AC84" i="14"/>
  <c r="C85" i="13"/>
  <c r="C86" i="13"/>
  <c r="C86" i="14"/>
  <c r="P86" i="14"/>
  <c r="AC86" i="14"/>
  <c r="C87" i="13"/>
  <c r="C87" i="14"/>
  <c r="P87" i="14"/>
  <c r="AC87" i="14"/>
  <c r="C88" i="13"/>
  <c r="C88" i="14"/>
  <c r="P88" i="14"/>
  <c r="AC88" i="14"/>
  <c r="C89" i="13"/>
  <c r="C90" i="13"/>
  <c r="C72" i="13"/>
  <c r="C72" i="14"/>
  <c r="P72" i="14"/>
  <c r="AC72" i="14"/>
  <c r="B70" i="13"/>
  <c r="C68" i="13"/>
  <c r="C67" i="14"/>
  <c r="P67" i="14"/>
  <c r="AC67" i="14"/>
  <c r="C60" i="13"/>
  <c r="C59" i="14"/>
  <c r="P59" i="14"/>
  <c r="AC59" i="14"/>
  <c r="C61" i="13"/>
  <c r="C60" i="14"/>
  <c r="P60" i="14"/>
  <c r="AC60" i="14"/>
  <c r="C62" i="13"/>
  <c r="C61" i="14"/>
  <c r="P61" i="14"/>
  <c r="AC61" i="14"/>
  <c r="C63" i="13"/>
  <c r="C64" i="13"/>
  <c r="C63" i="14"/>
  <c r="P63" i="14"/>
  <c r="AC63" i="14"/>
  <c r="C65" i="13"/>
  <c r="C66" i="13"/>
  <c r="C65" i="14"/>
  <c r="P65" i="14"/>
  <c r="AC65" i="14"/>
  <c r="C67" i="13"/>
  <c r="C59" i="13"/>
  <c r="C58" i="14"/>
  <c r="P58" i="14"/>
  <c r="AC58" i="14"/>
  <c r="C40" i="13"/>
  <c r="C41" i="13"/>
  <c r="C41" i="14"/>
  <c r="P41" i="14"/>
  <c r="AC41" i="14"/>
  <c r="C42" i="13"/>
  <c r="C43" i="13"/>
  <c r="C44" i="13"/>
  <c r="C44" i="14"/>
  <c r="P44" i="14"/>
  <c r="AC44" i="14"/>
  <c r="C45" i="13"/>
  <c r="C45" i="14"/>
  <c r="P45" i="14"/>
  <c r="AC45" i="14"/>
  <c r="C38" i="13"/>
  <c r="C38" i="14"/>
  <c r="P38" i="14"/>
  <c r="AC38" i="14"/>
  <c r="C46" i="13"/>
  <c r="C46" i="14"/>
  <c r="P46" i="14"/>
  <c r="AC46" i="14"/>
  <c r="C47" i="13"/>
  <c r="C47" i="14"/>
  <c r="P47" i="14"/>
  <c r="AC47" i="14"/>
  <c r="C48" i="13"/>
  <c r="C48" i="14"/>
  <c r="P48" i="14"/>
  <c r="AC48" i="14"/>
  <c r="C49" i="13"/>
  <c r="C49" i="14"/>
  <c r="P49" i="14"/>
  <c r="AC49" i="14"/>
  <c r="C50" i="13"/>
  <c r="C50" i="14"/>
  <c r="P50" i="14"/>
  <c r="AC50" i="14"/>
  <c r="C51" i="13"/>
  <c r="C51" i="14"/>
  <c r="P51" i="14"/>
  <c r="AC51" i="14"/>
  <c r="C52" i="13"/>
  <c r="C52" i="14"/>
  <c r="P52" i="14"/>
  <c r="AC52" i="14"/>
  <c r="C53" i="13"/>
  <c r="C54" i="13"/>
  <c r="C54" i="14"/>
  <c r="P54" i="14"/>
  <c r="AC54" i="14"/>
  <c r="C55" i="13"/>
  <c r="C55" i="14"/>
  <c r="P55" i="14"/>
  <c r="AC55" i="14"/>
  <c r="C56" i="13"/>
  <c r="C56" i="14"/>
  <c r="P56" i="14"/>
  <c r="AC56" i="14"/>
  <c r="C57" i="13"/>
  <c r="C57" i="14"/>
  <c r="P57" i="14"/>
  <c r="AC57" i="14"/>
  <c r="C39" i="13"/>
  <c r="C39" i="14"/>
  <c r="P39" i="14"/>
  <c r="AC39" i="14"/>
  <c r="B37" i="13"/>
  <c r="B4" i="13"/>
  <c r="E122" i="13"/>
  <c r="F122" i="13"/>
  <c r="G122" i="13"/>
  <c r="H122" i="13"/>
  <c r="I122" i="13"/>
  <c r="J122" i="13"/>
  <c r="K122" i="13"/>
  <c r="L122" i="13"/>
  <c r="M122" i="13"/>
  <c r="N122" i="13"/>
  <c r="E134" i="13"/>
  <c r="F134" i="13"/>
  <c r="G134" i="13"/>
  <c r="H134" i="13"/>
  <c r="I134" i="13"/>
  <c r="J134" i="13"/>
  <c r="K134" i="13"/>
  <c r="L134" i="13"/>
  <c r="M134" i="13"/>
  <c r="N134" i="13"/>
  <c r="E167" i="13"/>
  <c r="F167" i="13"/>
  <c r="G167" i="13"/>
  <c r="H167" i="13"/>
  <c r="I167" i="13"/>
  <c r="J167" i="13"/>
  <c r="K167" i="13"/>
  <c r="L167" i="13"/>
  <c r="M167" i="13"/>
  <c r="N167" i="13"/>
  <c r="C145" i="14"/>
  <c r="P145" i="14"/>
  <c r="AC145" i="14"/>
  <c r="D136" i="14"/>
  <c r="E136" i="14"/>
  <c r="F136" i="14"/>
  <c r="G136" i="14"/>
  <c r="H136" i="14"/>
  <c r="I136" i="14"/>
  <c r="J136" i="14"/>
  <c r="K136" i="14"/>
  <c r="L136" i="14"/>
  <c r="M136" i="14"/>
  <c r="Q136" i="14"/>
  <c r="R136" i="14"/>
  <c r="S136" i="14"/>
  <c r="T136" i="14"/>
  <c r="U136" i="14"/>
  <c r="V136" i="14"/>
  <c r="W136" i="14"/>
  <c r="X136" i="14"/>
  <c r="Y136" i="14"/>
  <c r="Z136" i="14"/>
  <c r="Q103" i="14"/>
  <c r="R103" i="14"/>
  <c r="S103" i="14"/>
  <c r="T103" i="14"/>
  <c r="U103" i="14"/>
  <c r="V103" i="14"/>
  <c r="W103" i="14"/>
  <c r="X103" i="14"/>
  <c r="Y103" i="14"/>
  <c r="Z103" i="14"/>
  <c r="D103" i="14"/>
  <c r="E103" i="14"/>
  <c r="F103" i="14"/>
  <c r="G103" i="14"/>
  <c r="H103" i="14"/>
  <c r="I103" i="14"/>
  <c r="J103" i="14"/>
  <c r="K103" i="14"/>
  <c r="L103" i="14"/>
  <c r="M103" i="14"/>
  <c r="Q70" i="14"/>
  <c r="R70" i="14"/>
  <c r="S70" i="14"/>
  <c r="T70" i="14"/>
  <c r="U70" i="14"/>
  <c r="V70" i="14"/>
  <c r="W70" i="14"/>
  <c r="X70" i="14"/>
  <c r="Y70" i="14"/>
  <c r="Z70" i="14"/>
  <c r="D70" i="14"/>
  <c r="E70" i="14"/>
  <c r="F70" i="14"/>
  <c r="G70" i="14"/>
  <c r="H70" i="14"/>
  <c r="I70" i="14"/>
  <c r="J70" i="14"/>
  <c r="K70" i="14"/>
  <c r="L70" i="14"/>
  <c r="M70" i="14"/>
  <c r="Q37" i="14"/>
  <c r="R37" i="14"/>
  <c r="S37" i="14"/>
  <c r="T37" i="14"/>
  <c r="U37" i="14"/>
  <c r="V37" i="14"/>
  <c r="W37" i="14"/>
  <c r="X37" i="14"/>
  <c r="Y37" i="14"/>
  <c r="Z37" i="14"/>
  <c r="D4" i="14"/>
  <c r="E4" i="14"/>
  <c r="F4" i="14"/>
  <c r="G4" i="14"/>
  <c r="H4" i="14"/>
  <c r="I4" i="14"/>
  <c r="J4" i="14"/>
  <c r="K4" i="14"/>
  <c r="L4" i="14"/>
  <c r="M4" i="14"/>
  <c r="D37" i="14"/>
  <c r="E37" i="14"/>
  <c r="F37" i="14"/>
  <c r="G37" i="14"/>
  <c r="H37" i="14"/>
  <c r="I37" i="14"/>
  <c r="J37" i="14"/>
  <c r="K37" i="14"/>
  <c r="L37" i="14"/>
  <c r="M37" i="14"/>
  <c r="AC103" i="14"/>
  <c r="AC136" i="14"/>
  <c r="AC70" i="14"/>
  <c r="AC37" i="14"/>
  <c r="AB4" i="14"/>
  <c r="P136" i="14"/>
  <c r="C136" i="14"/>
  <c r="P103" i="14"/>
  <c r="C103" i="14"/>
  <c r="P70" i="14"/>
  <c r="O4" i="14"/>
  <c r="P37" i="14"/>
  <c r="C70" i="14"/>
  <c r="C37" i="14"/>
  <c r="B4" i="14"/>
  <c r="C81" i="14"/>
  <c r="P81" i="14"/>
  <c r="AC81" i="14"/>
  <c r="C147" i="14"/>
  <c r="P147" i="14"/>
  <c r="AC147" i="14"/>
  <c r="C82" i="14"/>
  <c r="P82" i="14"/>
  <c r="AC82" i="14"/>
  <c r="C53" i="14"/>
  <c r="P53" i="14"/>
  <c r="AC53" i="14"/>
  <c r="C85" i="14"/>
  <c r="P85" i="14"/>
  <c r="AC85" i="14"/>
  <c r="C89" i="14"/>
  <c r="P89" i="14"/>
  <c r="AC89" i="14"/>
  <c r="C117" i="14"/>
  <c r="P117" i="14"/>
  <c r="AC117" i="14"/>
  <c r="C121" i="14"/>
  <c r="P121" i="14"/>
  <c r="AC121" i="14"/>
  <c r="C122" i="14"/>
  <c r="P122" i="14"/>
  <c r="AC122" i="14"/>
  <c r="C149" i="14"/>
  <c r="P149" i="14"/>
  <c r="AC149" i="14"/>
  <c r="C153" i="14"/>
  <c r="P153" i="14"/>
  <c r="AC153" i="14"/>
  <c r="C90" i="14"/>
  <c r="P90" i="14"/>
  <c r="AC90" i="14"/>
  <c r="C138" i="14"/>
  <c r="P138" i="14"/>
  <c r="AC138" i="14"/>
  <c r="C40" i="14"/>
  <c r="P40" i="14"/>
  <c r="AC40" i="14"/>
  <c r="C107" i="14"/>
  <c r="P107" i="14"/>
  <c r="AC107" i="14"/>
  <c r="P74" i="14"/>
  <c r="AC74" i="14"/>
  <c r="C141" i="14"/>
  <c r="P141" i="14"/>
  <c r="AC141" i="14"/>
  <c r="C42" i="14"/>
  <c r="P42" i="14"/>
  <c r="AC42" i="14"/>
  <c r="C43" i="14"/>
  <c r="P43" i="14"/>
  <c r="AC43" i="14"/>
  <c r="C110" i="14"/>
  <c r="P110" i="14"/>
  <c r="AC110" i="14"/>
  <c r="C78" i="14"/>
  <c r="P78" i="14"/>
  <c r="AC78" i="14"/>
  <c r="C146" i="14"/>
  <c r="P146" i="14"/>
  <c r="AC146" i="14"/>
  <c r="P113" i="14"/>
  <c r="AC113" i="14"/>
  <c r="C165" i="14"/>
  <c r="P165" i="14"/>
  <c r="AC165" i="14"/>
  <c r="C129" i="14"/>
  <c r="P129" i="14"/>
  <c r="AC129" i="14"/>
  <c r="C97" i="14"/>
  <c r="P97" i="14"/>
  <c r="AC97" i="14"/>
  <c r="C96" i="14"/>
  <c r="P96" i="14"/>
  <c r="AC96" i="14"/>
  <c r="C95" i="14"/>
  <c r="P95" i="14"/>
  <c r="AC95" i="14"/>
  <c r="C66" i="14"/>
  <c r="P66" i="14"/>
  <c r="AC66" i="14"/>
  <c r="C64" i="14"/>
  <c r="P64" i="14"/>
  <c r="AC64" i="14"/>
  <c r="C62" i="14"/>
  <c r="P62" i="14"/>
  <c r="AC62" i="14"/>
  <c r="C133" i="14"/>
  <c r="P133" i="14"/>
  <c r="AC133" i="14"/>
  <c r="C166" i="14"/>
  <c r="P166" i="14"/>
  <c r="AC166" i="14"/>
  <c r="C157" i="14"/>
  <c r="P157" i="14"/>
  <c r="AC157" i="14"/>
  <c r="C91" i="14"/>
  <c r="P91" i="14"/>
  <c r="AC91" i="14"/>
  <c r="E35" i="13"/>
  <c r="F35" i="13"/>
  <c r="E68" i="13"/>
  <c r="F68" i="13"/>
  <c r="G68" i="13"/>
  <c r="H68" i="13"/>
  <c r="I68" i="13"/>
  <c r="J68" i="13"/>
  <c r="K68" i="13"/>
  <c r="L68" i="13"/>
  <c r="M68" i="13"/>
  <c r="N68" i="13"/>
  <c r="E101" i="13"/>
  <c r="F101" i="13"/>
  <c r="G35" i="13"/>
  <c r="H35" i="13"/>
  <c r="I35" i="13"/>
  <c r="J35" i="13"/>
  <c r="K35" i="13"/>
  <c r="L35" i="13"/>
  <c r="M35" i="13"/>
  <c r="N35" i="13"/>
  <c r="G101" i="13"/>
  <c r="H101" i="13"/>
  <c r="I101" i="13"/>
  <c r="J101" i="13"/>
  <c r="K101" i="13"/>
  <c r="L101" i="13"/>
  <c r="M101" i="13"/>
  <c r="N101" i="13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14" i="4"/>
  <c r="E25" i="6"/>
  <c r="O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5" i="6"/>
  <c r="D21" i="23"/>
  <c r="D20" i="23"/>
  <c r="D16" i="23"/>
  <c r="D17" i="23"/>
  <c r="D23" i="23"/>
  <c r="D19" i="23"/>
  <c r="D15" i="23"/>
  <c r="D22" i="23"/>
  <c r="D18" i="23"/>
  <c r="D14" i="23"/>
  <c r="D42" i="9"/>
  <c r="F6" i="22"/>
  <c r="E42" i="9"/>
  <c r="F26" i="26"/>
  <c r="F26" i="23"/>
  <c r="E26" i="26"/>
  <c r="E26" i="23"/>
  <c r="C19" i="15"/>
  <c r="G6" i="22"/>
  <c r="E25" i="26"/>
  <c r="E25" i="23"/>
  <c r="H6" i="22"/>
  <c r="I6" i="22"/>
  <c r="J6" i="22"/>
  <c r="K6" i="22"/>
  <c r="L6" i="22"/>
  <c r="M6" i="22"/>
  <c r="E103" i="13"/>
  <c r="F103" i="13" s="1"/>
  <c r="G103" i="13" s="1"/>
  <c r="H103" i="13" s="1"/>
  <c r="I103" i="13" s="1"/>
  <c r="J103" i="13" s="1"/>
  <c r="K103" i="13" s="1"/>
  <c r="L103" i="13" s="1"/>
  <c r="M103" i="13" s="1"/>
  <c r="N103" i="13" s="1"/>
  <c r="E37" i="13"/>
  <c r="F37" i="13"/>
  <c r="G37" i="13" s="1"/>
  <c r="H37" i="13" s="1"/>
  <c r="I37" i="13" s="1"/>
  <c r="J37" i="13" s="1"/>
  <c r="K37" i="13" s="1"/>
  <c r="L37" i="13" s="1"/>
  <c r="M37" i="13" s="1"/>
  <c r="N37" i="13" s="1"/>
  <c r="E70" i="13"/>
  <c r="F70" i="13" s="1"/>
  <c r="G70" i="13" s="1"/>
  <c r="H70" i="13" s="1"/>
  <c r="I70" i="13" s="1"/>
  <c r="J70" i="13" s="1"/>
  <c r="K70" i="13" s="1"/>
  <c r="L70" i="13" s="1"/>
  <c r="M70" i="13" s="1"/>
  <c r="N70" i="13" s="1"/>
  <c r="C18" i="15"/>
  <c r="C20" i="15"/>
  <c r="C22" i="15"/>
  <c r="C21" i="15"/>
  <c r="C23" i="15"/>
  <c r="F34" i="26"/>
  <c r="E14" i="25"/>
  <c r="E15" i="27"/>
  <c r="B32" i="24"/>
  <c r="B22" i="24"/>
  <c r="J60" i="26"/>
  <c r="K60" i="26"/>
  <c r="L60" i="26"/>
  <c r="M60" i="26"/>
  <c r="E32" i="26"/>
  <c r="E32" i="24"/>
  <c r="F32" i="24"/>
  <c r="G32" i="24"/>
  <c r="H32" i="24"/>
  <c r="I32" i="24"/>
  <c r="J32" i="24"/>
  <c r="K32" i="24"/>
  <c r="L32" i="24"/>
  <c r="C45" i="26"/>
  <c r="C37" i="26"/>
  <c r="C46" i="26"/>
  <c r="C38" i="26"/>
  <c r="C66" i="26"/>
  <c r="C74" i="26"/>
  <c r="C26" i="25"/>
  <c r="C18" i="25"/>
  <c r="F25" i="26"/>
  <c r="F25" i="23"/>
  <c r="G59" i="26"/>
  <c r="H59" i="26"/>
  <c r="I59" i="26"/>
  <c r="J59" i="26"/>
  <c r="K59" i="26"/>
  <c r="L59" i="26"/>
  <c r="M59" i="26"/>
  <c r="D12" i="27"/>
  <c r="E31" i="26"/>
  <c r="D11" i="25"/>
  <c r="C40" i="26"/>
  <c r="C48" i="26"/>
  <c r="C71" i="26"/>
  <c r="C63" i="26"/>
  <c r="C20" i="25"/>
  <c r="C28" i="25"/>
  <c r="E30" i="26"/>
  <c r="D10" i="25"/>
  <c r="E14" i="27"/>
  <c r="F33" i="26"/>
  <c r="E13" i="25"/>
  <c r="C18" i="22"/>
  <c r="F42" i="9"/>
  <c r="C11" i="9"/>
  <c r="C19" i="22"/>
  <c r="B33" i="24"/>
  <c r="F13" i="9"/>
  <c r="J24" i="5"/>
  <c r="D24" i="13"/>
  <c r="E24" i="13"/>
  <c r="F24" i="13"/>
  <c r="G24" i="13"/>
  <c r="H24" i="13"/>
  <c r="I24" i="13"/>
  <c r="J24" i="13"/>
  <c r="K24" i="13"/>
  <c r="L24" i="13"/>
  <c r="M24" i="13"/>
  <c r="N24" i="13"/>
  <c r="K24" i="5"/>
  <c r="D57" i="13"/>
  <c r="E57" i="13"/>
  <c r="F57" i="13"/>
  <c r="G57" i="13"/>
  <c r="H57" i="13"/>
  <c r="I57" i="13"/>
  <c r="J57" i="13"/>
  <c r="K57" i="13"/>
  <c r="L57" i="13"/>
  <c r="M57" i="13"/>
  <c r="N57" i="13"/>
  <c r="L24" i="5"/>
  <c r="D90" i="13"/>
  <c r="E90" i="13"/>
  <c r="F90" i="13"/>
  <c r="G90" i="13"/>
  <c r="H90" i="13"/>
  <c r="I90" i="13"/>
  <c r="J90" i="13"/>
  <c r="K90" i="13"/>
  <c r="L90" i="13"/>
  <c r="M90" i="13"/>
  <c r="N90" i="13"/>
  <c r="M24" i="5"/>
  <c r="D123" i="13"/>
  <c r="E123" i="13"/>
  <c r="F123" i="13"/>
  <c r="G123" i="13"/>
  <c r="H123" i="13"/>
  <c r="I123" i="13"/>
  <c r="J123" i="13"/>
  <c r="K123" i="13"/>
  <c r="L123" i="13"/>
  <c r="M123" i="13"/>
  <c r="N123" i="13"/>
  <c r="J20" i="5"/>
  <c r="D20" i="13"/>
  <c r="E20" i="13"/>
  <c r="F20" i="13"/>
  <c r="G20" i="13"/>
  <c r="H20" i="13"/>
  <c r="I20" i="13"/>
  <c r="J20" i="13"/>
  <c r="K20" i="13"/>
  <c r="L20" i="13"/>
  <c r="M20" i="13"/>
  <c r="N20" i="13"/>
  <c r="K20" i="5"/>
  <c r="D53" i="13"/>
  <c r="E53" i="13"/>
  <c r="F53" i="13"/>
  <c r="G53" i="13"/>
  <c r="H53" i="13"/>
  <c r="I53" i="13"/>
  <c r="J53" i="13"/>
  <c r="K53" i="13"/>
  <c r="L53" i="13"/>
  <c r="M53" i="13"/>
  <c r="N53" i="13"/>
  <c r="L20" i="5"/>
  <c r="D86" i="13"/>
  <c r="E86" i="13"/>
  <c r="F86" i="13"/>
  <c r="G86" i="13"/>
  <c r="H86" i="13"/>
  <c r="I86" i="13"/>
  <c r="J86" i="13"/>
  <c r="K86" i="13"/>
  <c r="L86" i="13"/>
  <c r="M86" i="13"/>
  <c r="N86" i="13"/>
  <c r="M20" i="5"/>
  <c r="D119" i="13"/>
  <c r="E119" i="13"/>
  <c r="F119" i="13"/>
  <c r="G119" i="13"/>
  <c r="H119" i="13"/>
  <c r="I119" i="13"/>
  <c r="J119" i="13"/>
  <c r="K119" i="13"/>
  <c r="L119" i="13"/>
  <c r="M119" i="13"/>
  <c r="N119" i="13"/>
  <c r="J16" i="5"/>
  <c r="D16" i="13"/>
  <c r="E16" i="13"/>
  <c r="F16" i="13"/>
  <c r="G16" i="13"/>
  <c r="H16" i="13"/>
  <c r="I16" i="13"/>
  <c r="J16" i="13"/>
  <c r="K16" i="13"/>
  <c r="L16" i="13"/>
  <c r="M16" i="13"/>
  <c r="N16" i="13"/>
  <c r="K16" i="5"/>
  <c r="D49" i="13"/>
  <c r="E49" i="13"/>
  <c r="F49" i="13"/>
  <c r="G49" i="13"/>
  <c r="H49" i="13"/>
  <c r="I49" i="13"/>
  <c r="J49" i="13"/>
  <c r="K49" i="13"/>
  <c r="L49" i="13"/>
  <c r="M49" i="13"/>
  <c r="N49" i="13"/>
  <c r="L16" i="5"/>
  <c r="D82" i="13"/>
  <c r="E82" i="13"/>
  <c r="F82" i="13"/>
  <c r="G82" i="13"/>
  <c r="H82" i="13"/>
  <c r="I82" i="13"/>
  <c r="J82" i="13"/>
  <c r="K82" i="13"/>
  <c r="L82" i="13"/>
  <c r="M82" i="13"/>
  <c r="N82" i="13"/>
  <c r="M16" i="5"/>
  <c r="D115" i="13"/>
  <c r="E115" i="13"/>
  <c r="F115" i="13"/>
  <c r="G115" i="13"/>
  <c r="H115" i="13"/>
  <c r="I115" i="13"/>
  <c r="J115" i="13"/>
  <c r="K115" i="13"/>
  <c r="L115" i="13"/>
  <c r="M115" i="13"/>
  <c r="N115" i="13"/>
  <c r="J12" i="5"/>
  <c r="D12" i="13"/>
  <c r="E12" i="13"/>
  <c r="F12" i="13"/>
  <c r="G12" i="13"/>
  <c r="H12" i="13"/>
  <c r="I12" i="13"/>
  <c r="J12" i="13"/>
  <c r="K12" i="13"/>
  <c r="L12" i="13"/>
  <c r="M12" i="13"/>
  <c r="N12" i="13"/>
  <c r="K12" i="5"/>
  <c r="D45" i="13"/>
  <c r="E45" i="13"/>
  <c r="F45" i="13"/>
  <c r="G45" i="13"/>
  <c r="H45" i="13"/>
  <c r="I45" i="13"/>
  <c r="J45" i="13"/>
  <c r="K45" i="13"/>
  <c r="L45" i="13"/>
  <c r="M45" i="13"/>
  <c r="N45" i="13"/>
  <c r="L12" i="5"/>
  <c r="D78" i="13"/>
  <c r="E78" i="13"/>
  <c r="F78" i="13"/>
  <c r="G78" i="13"/>
  <c r="H78" i="13"/>
  <c r="I78" i="13"/>
  <c r="J78" i="13"/>
  <c r="K78" i="13"/>
  <c r="L78" i="13"/>
  <c r="M78" i="13"/>
  <c r="N78" i="13"/>
  <c r="M12" i="5"/>
  <c r="D111" i="13"/>
  <c r="E111" i="13"/>
  <c r="F111" i="13"/>
  <c r="G111" i="13"/>
  <c r="H111" i="13"/>
  <c r="I111" i="13"/>
  <c r="J111" i="13"/>
  <c r="K111" i="13"/>
  <c r="L111" i="13"/>
  <c r="M111" i="13"/>
  <c r="N111" i="13"/>
  <c r="J8" i="5"/>
  <c r="D8" i="13"/>
  <c r="E8" i="13"/>
  <c r="F8" i="13"/>
  <c r="G8" i="13"/>
  <c r="H8" i="13"/>
  <c r="I8" i="13"/>
  <c r="J8" i="13"/>
  <c r="K8" i="13"/>
  <c r="L8" i="13"/>
  <c r="M8" i="13"/>
  <c r="N8" i="13"/>
  <c r="K8" i="5"/>
  <c r="D41" i="13"/>
  <c r="E41" i="13"/>
  <c r="F41" i="13"/>
  <c r="G41" i="13"/>
  <c r="H41" i="13"/>
  <c r="I41" i="13"/>
  <c r="J41" i="13"/>
  <c r="K41" i="13"/>
  <c r="L41" i="13"/>
  <c r="M41" i="13"/>
  <c r="N41" i="13"/>
  <c r="L8" i="5"/>
  <c r="D74" i="13"/>
  <c r="E74" i="13"/>
  <c r="F74" i="13"/>
  <c r="G74" i="13"/>
  <c r="H74" i="13"/>
  <c r="I74" i="13"/>
  <c r="J74" i="13"/>
  <c r="K74" i="13"/>
  <c r="L74" i="13"/>
  <c r="M74" i="13"/>
  <c r="N74" i="13"/>
  <c r="M8" i="5"/>
  <c r="D107" i="13"/>
  <c r="E107" i="13"/>
  <c r="F107" i="13"/>
  <c r="G107" i="13"/>
  <c r="H107" i="13"/>
  <c r="I107" i="13"/>
  <c r="J107" i="13"/>
  <c r="K107" i="13"/>
  <c r="L107" i="13"/>
  <c r="M107" i="13"/>
  <c r="N107" i="13"/>
  <c r="K9" i="5"/>
  <c r="D42" i="13"/>
  <c r="E42" i="13"/>
  <c r="F42" i="13"/>
  <c r="G42" i="13"/>
  <c r="H42" i="13"/>
  <c r="I42" i="13"/>
  <c r="J42" i="13"/>
  <c r="K42" i="13"/>
  <c r="L42" i="13"/>
  <c r="M42" i="13"/>
  <c r="N42" i="13"/>
  <c r="D30" i="8"/>
  <c r="J30" i="8"/>
  <c r="L31" i="8"/>
  <c r="I30" i="8"/>
  <c r="J31" i="8"/>
  <c r="L30" i="8"/>
  <c r="E30" i="8"/>
  <c r="G30" i="8"/>
  <c r="I31" i="8"/>
  <c r="K30" i="8"/>
  <c r="F30" i="8"/>
  <c r="H30" i="8"/>
  <c r="K31" i="8"/>
  <c r="F7" i="9"/>
  <c r="G11" i="9"/>
  <c r="F13" i="25"/>
  <c r="G33" i="26"/>
  <c r="F14" i="27"/>
  <c r="G13" i="9"/>
  <c r="E12" i="9"/>
  <c r="H4" i="9"/>
  <c r="E12" i="25"/>
  <c r="F32" i="26"/>
  <c r="E13" i="27"/>
  <c r="H5" i="5"/>
  <c r="E14" i="9"/>
  <c r="F5" i="9"/>
  <c r="F58" i="26"/>
  <c r="G58" i="26"/>
  <c r="H58" i="26"/>
  <c r="I58" i="26"/>
  <c r="J58" i="26"/>
  <c r="K58" i="26"/>
  <c r="L58" i="26"/>
  <c r="M58" i="26"/>
  <c r="F15" i="27"/>
  <c r="G34" i="26"/>
  <c r="F14" i="25"/>
  <c r="F8" i="9"/>
  <c r="H6" i="9"/>
  <c r="G42" i="9"/>
  <c r="E10" i="25"/>
  <c r="E11" i="27"/>
  <c r="F30" i="26"/>
  <c r="E12" i="27"/>
  <c r="E11" i="25"/>
  <c r="F31" i="26"/>
  <c r="F11" i="25"/>
  <c r="G31" i="26"/>
  <c r="F12" i="27"/>
  <c r="H13" i="9"/>
  <c r="F15" i="9"/>
  <c r="G5" i="9"/>
  <c r="I4" i="9"/>
  <c r="G7" i="9"/>
  <c r="I6" i="9"/>
  <c r="L5" i="5"/>
  <c r="D71" i="13"/>
  <c r="E71" i="13"/>
  <c r="F71" i="13"/>
  <c r="G71" i="13"/>
  <c r="H71" i="13"/>
  <c r="I71" i="13"/>
  <c r="J71" i="13"/>
  <c r="K71" i="13"/>
  <c r="L71" i="13"/>
  <c r="M71" i="13"/>
  <c r="N71" i="13"/>
  <c r="Q26" i="6"/>
  <c r="H13" i="4"/>
  <c r="H34" i="26"/>
  <c r="G14" i="25"/>
  <c r="G15" i="27"/>
  <c r="F12" i="9"/>
  <c r="G32" i="26"/>
  <c r="F12" i="25"/>
  <c r="F13" i="27"/>
  <c r="H11" i="9"/>
  <c r="F14" i="9"/>
  <c r="F11" i="27"/>
  <c r="G30" i="26"/>
  <c r="F10" i="25"/>
  <c r="H42" i="9"/>
  <c r="G8" i="9"/>
  <c r="C8" i="15"/>
  <c r="G13" i="25"/>
  <c r="H33" i="26"/>
  <c r="G14" i="27"/>
  <c r="M5" i="5"/>
  <c r="D104" i="13"/>
  <c r="E104" i="13"/>
  <c r="F104" i="13"/>
  <c r="G104" i="13"/>
  <c r="H104" i="13"/>
  <c r="I104" i="13"/>
  <c r="J104" i="13"/>
  <c r="K104" i="13"/>
  <c r="L104" i="13"/>
  <c r="M104" i="13"/>
  <c r="N104" i="13"/>
  <c r="P26" i="6"/>
  <c r="G13" i="4"/>
  <c r="H14" i="27"/>
  <c r="H13" i="25"/>
  <c r="I33" i="26"/>
  <c r="H7" i="9"/>
  <c r="G12" i="9"/>
  <c r="N5" i="5"/>
  <c r="D137" i="13"/>
  <c r="E137" i="13"/>
  <c r="F137" i="13"/>
  <c r="G137" i="13"/>
  <c r="H137" i="13"/>
  <c r="I137" i="13"/>
  <c r="J137" i="13"/>
  <c r="K137" i="13"/>
  <c r="L137" i="13"/>
  <c r="M137" i="13"/>
  <c r="N137" i="13"/>
  <c r="E21" i="10"/>
  <c r="G15" i="9"/>
  <c r="J5" i="5"/>
  <c r="D5" i="13"/>
  <c r="E5" i="13"/>
  <c r="F5" i="13"/>
  <c r="G5" i="13"/>
  <c r="H5" i="13"/>
  <c r="I5" i="13"/>
  <c r="J5" i="13"/>
  <c r="K5" i="13"/>
  <c r="L5" i="13"/>
  <c r="M5" i="13"/>
  <c r="N5" i="13"/>
  <c r="G12" i="25"/>
  <c r="H32" i="26"/>
  <c r="G13" i="27"/>
  <c r="G14" i="9"/>
  <c r="H15" i="27"/>
  <c r="I34" i="26"/>
  <c r="H14" i="25"/>
  <c r="G12" i="27"/>
  <c r="G11" i="25"/>
  <c r="H31" i="26"/>
  <c r="I42" i="9"/>
  <c r="J4" i="9"/>
  <c r="I13" i="9"/>
  <c r="I11" i="9"/>
  <c r="G10" i="25"/>
  <c r="G11" i="27"/>
  <c r="H30" i="26"/>
  <c r="K5" i="5"/>
  <c r="D38" i="13"/>
  <c r="E38" i="13"/>
  <c r="F38" i="13"/>
  <c r="G38" i="13"/>
  <c r="H38" i="13"/>
  <c r="I38" i="13"/>
  <c r="J38" i="13"/>
  <c r="K38" i="13"/>
  <c r="L38" i="13"/>
  <c r="M38" i="13"/>
  <c r="N38" i="13"/>
  <c r="H8" i="9"/>
  <c r="S26" i="6"/>
  <c r="J13" i="4"/>
  <c r="R26" i="6"/>
  <c r="I13" i="4"/>
  <c r="J6" i="9"/>
  <c r="H5" i="9"/>
  <c r="T26" i="6"/>
  <c r="K13" i="4"/>
  <c r="L13" i="4"/>
  <c r="J34" i="26"/>
  <c r="I15" i="27"/>
  <c r="I14" i="25"/>
  <c r="I5" i="9"/>
  <c r="I8" i="9"/>
  <c r="H15" i="9"/>
  <c r="J42" i="9"/>
  <c r="C48" i="9"/>
  <c r="I32" i="26"/>
  <c r="H12" i="25"/>
  <c r="H13" i="27"/>
  <c r="I14" i="27"/>
  <c r="J33" i="26"/>
  <c r="I13" i="25"/>
  <c r="K6" i="9"/>
  <c r="C49" i="9"/>
  <c r="K4" i="9"/>
  <c r="H14" i="9"/>
  <c r="J13" i="9"/>
  <c r="H12" i="9"/>
  <c r="I30" i="26"/>
  <c r="H10" i="25"/>
  <c r="H11" i="27"/>
  <c r="J11" i="9"/>
  <c r="I31" i="26"/>
  <c r="H11" i="25"/>
  <c r="H12" i="27"/>
  <c r="I7" i="9"/>
  <c r="K13" i="9"/>
  <c r="I12" i="25"/>
  <c r="J32" i="26"/>
  <c r="I13" i="27"/>
  <c r="K42" i="9"/>
  <c r="C46" i="9"/>
  <c r="C24" i="9"/>
  <c r="I14" i="9"/>
  <c r="J5" i="9"/>
  <c r="L4" i="9"/>
  <c r="M4" i="9"/>
  <c r="M5" i="8"/>
  <c r="I11" i="27"/>
  <c r="I10" i="25"/>
  <c r="J30" i="26"/>
  <c r="C50" i="9"/>
  <c r="J8" i="9"/>
  <c r="K11" i="9"/>
  <c r="J13" i="25"/>
  <c r="J14" i="27"/>
  <c r="K33" i="26"/>
  <c r="C62" i="9"/>
  <c r="C33" i="9"/>
  <c r="I15" i="9"/>
  <c r="J15" i="27"/>
  <c r="K34" i="26"/>
  <c r="J14" i="25"/>
  <c r="J7" i="9"/>
  <c r="I11" i="25"/>
  <c r="I12" i="27"/>
  <c r="J31" i="26"/>
  <c r="C47" i="9"/>
  <c r="L6" i="9"/>
  <c r="M6" i="9"/>
  <c r="M7" i="8"/>
  <c r="C7" i="15"/>
  <c r="C9" i="15"/>
  <c r="I12" i="9"/>
  <c r="J14" i="9"/>
  <c r="C70" i="9"/>
  <c r="C73" i="9"/>
  <c r="C72" i="9"/>
  <c r="C71" i="9"/>
  <c r="C69" i="9"/>
  <c r="C51" i="9"/>
  <c r="E23" i="10"/>
  <c r="C58" i="9"/>
  <c r="C60" i="9"/>
  <c r="C64" i="9"/>
  <c r="K32" i="26"/>
  <c r="J13" i="27"/>
  <c r="J12" i="25"/>
  <c r="M42" i="9"/>
  <c r="L42" i="9"/>
  <c r="L13" i="9"/>
  <c r="M13" i="9"/>
  <c r="M16" i="8"/>
  <c r="J11" i="25"/>
  <c r="K31" i="26"/>
  <c r="J12" i="27"/>
  <c r="L34" i="26"/>
  <c r="K14" i="25"/>
  <c r="K15" i="27"/>
  <c r="D33" i="9"/>
  <c r="K8" i="9"/>
  <c r="E13" i="21"/>
  <c r="E21" i="21"/>
  <c r="E29" i="21"/>
  <c r="E6" i="21"/>
  <c r="E14" i="21"/>
  <c r="E22" i="21"/>
  <c r="E30" i="21"/>
  <c r="E34" i="21"/>
  <c r="E9" i="21"/>
  <c r="E25" i="21"/>
  <c r="E10" i="21"/>
  <c r="E26" i="21"/>
  <c r="E11" i="21"/>
  <c r="E27" i="21"/>
  <c r="E5" i="21"/>
  <c r="E20" i="21"/>
  <c r="D8" i="15"/>
  <c r="E7" i="21"/>
  <c r="E15" i="21"/>
  <c r="E23" i="21"/>
  <c r="E31" i="21"/>
  <c r="E8" i="21"/>
  <c r="E16" i="21"/>
  <c r="E24" i="21"/>
  <c r="E32" i="21"/>
  <c r="E17" i="21"/>
  <c r="E33" i="21"/>
  <c r="E18" i="21"/>
  <c r="D8" i="22"/>
  <c r="E19" i="21"/>
  <c r="E12" i="21"/>
  <c r="E28" i="21"/>
  <c r="L11" i="9"/>
  <c r="M11" i="9"/>
  <c r="M14" i="8"/>
  <c r="J12" i="9"/>
  <c r="K7" i="9"/>
  <c r="K13" i="25"/>
  <c r="L33" i="26"/>
  <c r="K14" i="27"/>
  <c r="J15" i="9"/>
  <c r="J10" i="25"/>
  <c r="K30" i="26"/>
  <c r="J11" i="27"/>
  <c r="K5" i="9"/>
  <c r="D24" i="9"/>
  <c r="K14" i="9"/>
  <c r="D132" i="14"/>
  <c r="D99" i="14"/>
  <c r="D66" i="14"/>
  <c r="D165" i="14"/>
  <c r="D33" i="14"/>
  <c r="D122" i="14"/>
  <c r="D23" i="14"/>
  <c r="D155" i="14"/>
  <c r="D56" i="14"/>
  <c r="D89" i="14"/>
  <c r="D59" i="14"/>
  <c r="D92" i="14"/>
  <c r="D125" i="14"/>
  <c r="D158" i="14"/>
  <c r="D26" i="14"/>
  <c r="D6" i="14"/>
  <c r="D138" i="14"/>
  <c r="D39" i="14"/>
  <c r="D72" i="14"/>
  <c r="D105" i="14"/>
  <c r="D50" i="14"/>
  <c r="D83" i="14"/>
  <c r="D17" i="14"/>
  <c r="D116" i="14"/>
  <c r="D149" i="14"/>
  <c r="D81" i="14"/>
  <c r="D114" i="14"/>
  <c r="D15" i="14"/>
  <c r="D147" i="14"/>
  <c r="D48" i="14"/>
  <c r="D109" i="14"/>
  <c r="D10" i="14"/>
  <c r="D142" i="14"/>
  <c r="D76" i="14"/>
  <c r="D43" i="14"/>
  <c r="D96" i="14"/>
  <c r="D129" i="14"/>
  <c r="D162" i="14"/>
  <c r="D30" i="14"/>
  <c r="D63" i="14"/>
  <c r="C75" i="9"/>
  <c r="C83" i="9"/>
  <c r="C88" i="9"/>
  <c r="E25" i="10"/>
  <c r="K10" i="25"/>
  <c r="K11" i="27"/>
  <c r="L30" i="26"/>
  <c r="D74" i="14"/>
  <c r="D41" i="14"/>
  <c r="D140" i="14"/>
  <c r="D8" i="14"/>
  <c r="D107" i="14"/>
  <c r="D40" i="14"/>
  <c r="D73" i="14"/>
  <c r="D139" i="14"/>
  <c r="D106" i="14"/>
  <c r="D7" i="14"/>
  <c r="D60" i="14"/>
  <c r="D93" i="14"/>
  <c r="D27" i="14"/>
  <c r="D159" i="14"/>
  <c r="D126" i="14"/>
  <c r="D25" i="14"/>
  <c r="D124" i="14"/>
  <c r="D157" i="14"/>
  <c r="D91" i="14"/>
  <c r="D58" i="14"/>
  <c r="D55" i="14"/>
  <c r="D88" i="14"/>
  <c r="D121" i="14"/>
  <c r="D22" i="14"/>
  <c r="D154" i="14"/>
  <c r="D120" i="14"/>
  <c r="D153" i="14"/>
  <c r="D54" i="14"/>
  <c r="D87" i="14"/>
  <c r="D21" i="14"/>
  <c r="E33" i="9"/>
  <c r="L15" i="27"/>
  <c r="M34" i="26"/>
  <c r="L14" i="25"/>
  <c r="C77" i="9"/>
  <c r="C85" i="9"/>
  <c r="C76" i="9"/>
  <c r="C84" i="9"/>
  <c r="E24" i="9"/>
  <c r="K12" i="9"/>
  <c r="D12" i="14"/>
  <c r="D111" i="14"/>
  <c r="D78" i="14"/>
  <c r="D45" i="14"/>
  <c r="D144" i="14"/>
  <c r="D90" i="14"/>
  <c r="D156" i="14"/>
  <c r="D24" i="14"/>
  <c r="D123" i="14"/>
  <c r="D57" i="14"/>
  <c r="D53" i="14"/>
  <c r="D86" i="14"/>
  <c r="D152" i="14"/>
  <c r="D20" i="14"/>
  <c r="D119" i="14"/>
  <c r="D67" i="14"/>
  <c r="D100" i="14"/>
  <c r="D133" i="14"/>
  <c r="D34" i="14"/>
  <c r="D166" i="14"/>
  <c r="L8" i="9"/>
  <c r="M8" i="9"/>
  <c r="M9" i="8"/>
  <c r="K12" i="27"/>
  <c r="L31" i="26"/>
  <c r="K11" i="25"/>
  <c r="D19" i="14"/>
  <c r="D118" i="14"/>
  <c r="D52" i="14"/>
  <c r="D85" i="14"/>
  <c r="D151" i="14"/>
  <c r="D148" i="14"/>
  <c r="D16" i="14"/>
  <c r="D115" i="14"/>
  <c r="D82" i="14"/>
  <c r="D49" i="14"/>
  <c r="D104" i="14"/>
  <c r="D134" i="14"/>
  <c r="D38" i="14"/>
  <c r="D68" i="14"/>
  <c r="D137" i="14"/>
  <c r="D167" i="14"/>
  <c r="D71" i="14"/>
  <c r="D101" i="14"/>
  <c r="E35" i="21"/>
  <c r="D5" i="14"/>
  <c r="D35" i="14"/>
  <c r="D161" i="14"/>
  <c r="D62" i="14"/>
  <c r="D95" i="14"/>
  <c r="D29" i="14"/>
  <c r="D128" i="14"/>
  <c r="C79" i="9"/>
  <c r="C87" i="9"/>
  <c r="L5" i="9"/>
  <c r="M5" i="9"/>
  <c r="M6" i="8"/>
  <c r="L14" i="27"/>
  <c r="L13" i="25"/>
  <c r="M33" i="26"/>
  <c r="L7" i="9"/>
  <c r="M7" i="9"/>
  <c r="M8" i="8"/>
  <c r="D94" i="14"/>
  <c r="D160" i="14"/>
  <c r="D28" i="14"/>
  <c r="D127" i="14"/>
  <c r="D61" i="14"/>
  <c r="D18" i="14"/>
  <c r="D150" i="14"/>
  <c r="D51" i="14"/>
  <c r="D84" i="14"/>
  <c r="D117" i="14"/>
  <c r="D98" i="14"/>
  <c r="D164" i="14"/>
  <c r="D32" i="14"/>
  <c r="D131" i="14"/>
  <c r="D65" i="14"/>
  <c r="D31" i="14"/>
  <c r="D163" i="14"/>
  <c r="D64" i="14"/>
  <c r="D130" i="14"/>
  <c r="D97" i="14"/>
  <c r="D143" i="14"/>
  <c r="D11" i="14"/>
  <c r="D110" i="14"/>
  <c r="D44" i="14"/>
  <c r="D77" i="14"/>
  <c r="D108" i="14"/>
  <c r="D42" i="14"/>
  <c r="D141" i="14"/>
  <c r="D75" i="14"/>
  <c r="D9" i="14"/>
  <c r="D14" i="14"/>
  <c r="D146" i="14"/>
  <c r="D47" i="14"/>
  <c r="D80" i="14"/>
  <c r="D113" i="14"/>
  <c r="D145" i="14"/>
  <c r="D46" i="14"/>
  <c r="D79" i="14"/>
  <c r="D13" i="14"/>
  <c r="D112" i="14"/>
  <c r="K15" i="9"/>
  <c r="D70" i="9"/>
  <c r="D73" i="9"/>
  <c r="D71" i="9"/>
  <c r="D72" i="9"/>
  <c r="K12" i="25"/>
  <c r="L32" i="26"/>
  <c r="K13" i="27"/>
  <c r="C78" i="9"/>
  <c r="C86" i="9"/>
  <c r="D77" i="9"/>
  <c r="D85" i="9"/>
  <c r="Q71" i="14"/>
  <c r="AD71" i="14"/>
  <c r="Q81" i="14"/>
  <c r="AD81" i="14"/>
  <c r="Q75" i="14"/>
  <c r="Q77" i="14"/>
  <c r="AD77" i="14"/>
  <c r="Q79" i="14"/>
  <c r="AD79" i="14"/>
  <c r="Q89" i="14"/>
  <c r="AD89" i="14"/>
  <c r="Q80" i="14"/>
  <c r="Q90" i="14"/>
  <c r="AD90" i="14"/>
  <c r="Q86" i="14"/>
  <c r="AD86" i="14"/>
  <c r="Q82" i="14"/>
  <c r="AD82" i="14"/>
  <c r="Q96" i="14"/>
  <c r="Q94" i="14"/>
  <c r="AD94" i="14"/>
  <c r="Q72" i="14"/>
  <c r="AD72" i="14"/>
  <c r="D13" i="15"/>
  <c r="D39" i="26"/>
  <c r="D47" i="26"/>
  <c r="D28" i="27"/>
  <c r="Q73" i="14"/>
  <c r="AD73" i="14"/>
  <c r="Q74" i="14"/>
  <c r="Q87" i="14"/>
  <c r="AD87" i="14"/>
  <c r="Q99" i="14"/>
  <c r="AD99" i="14"/>
  <c r="Q93" i="14"/>
  <c r="AD93" i="14"/>
  <c r="Q95" i="14"/>
  <c r="Q97" i="14"/>
  <c r="AD97" i="14"/>
  <c r="Q78" i="14"/>
  <c r="AD78" i="14"/>
  <c r="Q98" i="14"/>
  <c r="AD98" i="14"/>
  <c r="Q76" i="14"/>
  <c r="Q88" i="14"/>
  <c r="AD88" i="14"/>
  <c r="Q84" i="14"/>
  <c r="AD84" i="14"/>
  <c r="Q85" i="14"/>
  <c r="AD85" i="14"/>
  <c r="Q92" i="14"/>
  <c r="Q91" i="14"/>
  <c r="AD91" i="14"/>
  <c r="D13" i="22"/>
  <c r="D65" i="26"/>
  <c r="Q100" i="14"/>
  <c r="AD100" i="14"/>
  <c r="Q83" i="14"/>
  <c r="AD83" i="14"/>
  <c r="E71" i="9"/>
  <c r="E72" i="9"/>
  <c r="E73" i="9"/>
  <c r="E70" i="9"/>
  <c r="F24" i="9"/>
  <c r="M15" i="27"/>
  <c r="M14" i="25"/>
  <c r="C25" i="22"/>
  <c r="C25" i="15"/>
  <c r="D79" i="9"/>
  <c r="D87" i="9"/>
  <c r="L12" i="9"/>
  <c r="M12" i="9"/>
  <c r="M15" i="8"/>
  <c r="Q28" i="14"/>
  <c r="Q33" i="14"/>
  <c r="Q34" i="14"/>
  <c r="Q5" i="14"/>
  <c r="Q11" i="14"/>
  <c r="Q12" i="14"/>
  <c r="Q17" i="14"/>
  <c r="Q15" i="14"/>
  <c r="Q16" i="14"/>
  <c r="Q22" i="14"/>
  <c r="Q29" i="14"/>
  <c r="Q25" i="14"/>
  <c r="Q23" i="14"/>
  <c r="Q6" i="14"/>
  <c r="Q26" i="14"/>
  <c r="Q7" i="14"/>
  <c r="Q8" i="14"/>
  <c r="Q13" i="14"/>
  <c r="Q14" i="14"/>
  <c r="Q19" i="14"/>
  <c r="Q20" i="14"/>
  <c r="Q31" i="14"/>
  <c r="Q10" i="14"/>
  <c r="Q21" i="14"/>
  <c r="Q30" i="14"/>
  <c r="Q18" i="14"/>
  <c r="Q24" i="14"/>
  <c r="Q27" i="14"/>
  <c r="Q32" i="14"/>
  <c r="Q9" i="14"/>
  <c r="Q63" i="14"/>
  <c r="Q38" i="14"/>
  <c r="Q44" i="14"/>
  <c r="Q39" i="14"/>
  <c r="Q67" i="14"/>
  <c r="Q43" i="14"/>
  <c r="Q48" i="14"/>
  <c r="Q50" i="14"/>
  <c r="Q54" i="14"/>
  <c r="Q64" i="14"/>
  <c r="Q57" i="14"/>
  <c r="Q40" i="14"/>
  <c r="Q59" i="14"/>
  <c r="Q42" i="14"/>
  <c r="Q47" i="14"/>
  <c r="Q52" i="14"/>
  <c r="Q41" i="14"/>
  <c r="Q46" i="14"/>
  <c r="Q51" i="14"/>
  <c r="Q56" i="14"/>
  <c r="Q45" i="14"/>
  <c r="Q55" i="14"/>
  <c r="Q62" i="14"/>
  <c r="Q49" i="14"/>
  <c r="Q61" i="14"/>
  <c r="Q66" i="14"/>
  <c r="Q53" i="14"/>
  <c r="Q65" i="14"/>
  <c r="Q58" i="14"/>
  <c r="Q60" i="14"/>
  <c r="L14" i="9"/>
  <c r="M14" i="9"/>
  <c r="M17" i="8"/>
  <c r="M30" i="26"/>
  <c r="L11" i="27"/>
  <c r="L10" i="25"/>
  <c r="M14" i="27"/>
  <c r="M13" i="25"/>
  <c r="Q143" i="14"/>
  <c r="Q148" i="14"/>
  <c r="AD148" i="14"/>
  <c r="Q149" i="14"/>
  <c r="AD149" i="14"/>
  <c r="Q160" i="14"/>
  <c r="Q147" i="14"/>
  <c r="Q152" i="14"/>
  <c r="AD152" i="14"/>
  <c r="Q153" i="14"/>
  <c r="AD153" i="14"/>
  <c r="Q164" i="14"/>
  <c r="Q165" i="14"/>
  <c r="Q140" i="14"/>
  <c r="AD140" i="14"/>
  <c r="Q150" i="14"/>
  <c r="AD150" i="14"/>
  <c r="Q145" i="14"/>
  <c r="Q151" i="14"/>
  <c r="Q156" i="14"/>
  <c r="AD156" i="14"/>
  <c r="Q163" i="14"/>
  <c r="AD163" i="14"/>
  <c r="Q157" i="14"/>
  <c r="Q155" i="14"/>
  <c r="Q162" i="14"/>
  <c r="AD162" i="14"/>
  <c r="Q159" i="14"/>
  <c r="AD159" i="14"/>
  <c r="Q161" i="14"/>
  <c r="Q166" i="14"/>
  <c r="Q142" i="14"/>
  <c r="AD142" i="14"/>
  <c r="Q138" i="14"/>
  <c r="AD138" i="14"/>
  <c r="D15" i="15"/>
  <c r="D41" i="26"/>
  <c r="D22" i="27"/>
  <c r="Q137" i="14"/>
  <c r="Q146" i="14"/>
  <c r="Q158" i="14"/>
  <c r="AD158" i="14"/>
  <c r="Q141" i="14"/>
  <c r="AD141" i="14"/>
  <c r="Q139" i="14"/>
  <c r="Q144" i="14"/>
  <c r="Q154" i="14"/>
  <c r="AD154" i="14"/>
  <c r="F33" i="9"/>
  <c r="M32" i="26"/>
  <c r="L12" i="25"/>
  <c r="L13" i="27"/>
  <c r="D78" i="9"/>
  <c r="D86" i="9"/>
  <c r="D76" i="9"/>
  <c r="D84" i="9"/>
  <c r="Q121" i="14"/>
  <c r="Q133" i="14"/>
  <c r="Q127" i="14"/>
  <c r="Q108" i="14"/>
  <c r="Q118" i="14"/>
  <c r="Q130" i="14"/>
  <c r="Q124" i="14"/>
  <c r="AD124" i="14"/>
  <c r="D14" i="22"/>
  <c r="D66" i="26"/>
  <c r="Q128" i="14"/>
  <c r="Q113" i="14"/>
  <c r="Q129" i="14"/>
  <c r="Q131" i="14"/>
  <c r="AD131" i="14"/>
  <c r="Q110" i="14"/>
  <c r="Q120" i="14"/>
  <c r="Q114" i="14"/>
  <c r="Q126" i="14"/>
  <c r="AD126" i="14"/>
  <c r="Q107" i="14"/>
  <c r="Q117" i="14"/>
  <c r="Q111" i="14"/>
  <c r="Q125" i="14"/>
  <c r="AD125" i="14"/>
  <c r="Q105" i="14"/>
  <c r="Q132" i="14"/>
  <c r="Q123" i="14"/>
  <c r="Q106" i="14"/>
  <c r="AD106" i="14"/>
  <c r="Q104" i="14"/>
  <c r="Q115" i="14"/>
  <c r="Q109" i="14"/>
  <c r="Q119" i="14"/>
  <c r="AD119" i="14"/>
  <c r="Q112" i="14"/>
  <c r="Q122" i="14"/>
  <c r="Q116" i="14"/>
  <c r="L12" i="27"/>
  <c r="M31" i="26"/>
  <c r="L11" i="25"/>
  <c r="L15" i="9"/>
  <c r="M15" i="9"/>
  <c r="M18" i="8"/>
  <c r="D49" i="26"/>
  <c r="D30" i="27"/>
  <c r="D20" i="27"/>
  <c r="AD127" i="14"/>
  <c r="AD92" i="14"/>
  <c r="AD76" i="14"/>
  <c r="AD95" i="14"/>
  <c r="AD74" i="14"/>
  <c r="AD96" i="14"/>
  <c r="AD116" i="14"/>
  <c r="AD109" i="14"/>
  <c r="AD123" i="14"/>
  <c r="AD111" i="14"/>
  <c r="AD114" i="14"/>
  <c r="AD129" i="14"/>
  <c r="AD130" i="14"/>
  <c r="AD132" i="14"/>
  <c r="AD117" i="14"/>
  <c r="AD113" i="14"/>
  <c r="AD121" i="14"/>
  <c r="AD122" i="14"/>
  <c r="AD115" i="14"/>
  <c r="AD120" i="14"/>
  <c r="AD118" i="14"/>
  <c r="AD112" i="14"/>
  <c r="AD104" i="14"/>
  <c r="AD105" i="14"/>
  <c r="D14" i="15"/>
  <c r="D40" i="26"/>
  <c r="AD107" i="14"/>
  <c r="AD110" i="14"/>
  <c r="AD128" i="14"/>
  <c r="AD108" i="14"/>
  <c r="AD80" i="14"/>
  <c r="AD75" i="14"/>
  <c r="AD58" i="14"/>
  <c r="D12" i="22"/>
  <c r="D64" i="26"/>
  <c r="D18" i="25"/>
  <c r="AD61" i="14"/>
  <c r="AD45" i="14"/>
  <c r="AD41" i="14"/>
  <c r="AD59" i="14"/>
  <c r="AD54" i="14"/>
  <c r="AD67" i="14"/>
  <c r="AD63" i="14"/>
  <c r="AD24" i="14"/>
  <c r="AD10" i="14"/>
  <c r="AD14" i="14"/>
  <c r="AD26" i="14"/>
  <c r="AD29" i="14"/>
  <c r="AD17" i="14"/>
  <c r="AD34" i="14"/>
  <c r="AD133" i="14"/>
  <c r="G33" i="9"/>
  <c r="F9" i="21"/>
  <c r="F17" i="21"/>
  <c r="F25" i="21"/>
  <c r="F33" i="21"/>
  <c r="F12" i="21"/>
  <c r="F20" i="21"/>
  <c r="F28" i="21"/>
  <c r="E8" i="15"/>
  <c r="F11" i="21"/>
  <c r="F27" i="21"/>
  <c r="F14" i="21"/>
  <c r="F30" i="21"/>
  <c r="F5" i="21"/>
  <c r="F21" i="21"/>
  <c r="F8" i="21"/>
  <c r="F24" i="21"/>
  <c r="F34" i="21"/>
  <c r="F15" i="21"/>
  <c r="F31" i="21"/>
  <c r="F10" i="21"/>
  <c r="F26" i="21"/>
  <c r="F19" i="21"/>
  <c r="F6" i="21"/>
  <c r="F22" i="21"/>
  <c r="F13" i="21"/>
  <c r="F29" i="21"/>
  <c r="F16" i="21"/>
  <c r="F32" i="21"/>
  <c r="F7" i="21"/>
  <c r="F23" i="21"/>
  <c r="F18" i="21"/>
  <c r="E8" i="22"/>
  <c r="M12" i="27"/>
  <c r="M11" i="25"/>
  <c r="M12" i="25"/>
  <c r="M13" i="27"/>
  <c r="AD49" i="14"/>
  <c r="AD52" i="14"/>
  <c r="AD50" i="14"/>
  <c r="AP17" i="14"/>
  <c r="AD9" i="14"/>
  <c r="AD31" i="14"/>
  <c r="AD6" i="14"/>
  <c r="AD12" i="14"/>
  <c r="D74" i="26"/>
  <c r="D28" i="25"/>
  <c r="D20" i="25"/>
  <c r="AD144" i="14"/>
  <c r="AD146" i="14"/>
  <c r="AD166" i="14"/>
  <c r="AD155" i="14"/>
  <c r="AD151" i="14"/>
  <c r="AD165" i="14"/>
  <c r="AD147" i="14"/>
  <c r="AD143" i="14"/>
  <c r="M11" i="27"/>
  <c r="M10" i="25"/>
  <c r="AD53" i="14"/>
  <c r="AD62" i="14"/>
  <c r="AD51" i="14"/>
  <c r="AD47" i="14"/>
  <c r="AD57" i="14"/>
  <c r="AD48" i="14"/>
  <c r="AD44" i="14"/>
  <c r="AD32" i="14"/>
  <c r="AD30" i="14"/>
  <c r="AD20" i="14"/>
  <c r="AD8" i="14"/>
  <c r="AD23" i="14"/>
  <c r="AD16" i="14"/>
  <c r="AD11" i="14"/>
  <c r="AD28" i="14"/>
  <c r="G24" i="9"/>
  <c r="D73" i="26"/>
  <c r="D27" i="25"/>
  <c r="D19" i="25"/>
  <c r="AD65" i="14"/>
  <c r="AD56" i="14"/>
  <c r="AD40" i="14"/>
  <c r="AD39" i="14"/>
  <c r="D12" i="15"/>
  <c r="D38" i="26"/>
  <c r="AD18" i="14"/>
  <c r="AD13" i="14"/>
  <c r="AD22" i="14"/>
  <c r="AD33" i="14"/>
  <c r="F72" i="9"/>
  <c r="F73" i="9"/>
  <c r="F70" i="9"/>
  <c r="F71" i="9"/>
  <c r="AD139" i="14"/>
  <c r="AD137" i="14"/>
  <c r="AD161" i="14"/>
  <c r="AD157" i="14"/>
  <c r="D15" i="22"/>
  <c r="D67" i="26"/>
  <c r="AD145" i="14"/>
  <c r="AD164" i="14"/>
  <c r="AD160" i="14"/>
  <c r="AD60" i="14"/>
  <c r="AD66" i="14"/>
  <c r="AD55" i="14"/>
  <c r="AD46" i="14"/>
  <c r="AD42" i="14"/>
  <c r="AD64" i="14"/>
  <c r="AD43" i="14"/>
  <c r="AD38" i="14"/>
  <c r="AD27" i="14"/>
  <c r="AP27" i="14"/>
  <c r="AD21" i="14"/>
  <c r="AD19" i="14"/>
  <c r="AD7" i="14"/>
  <c r="AD25" i="14"/>
  <c r="AD15" i="14"/>
  <c r="AD5" i="14"/>
  <c r="AP26" i="14"/>
  <c r="AP34" i="14"/>
  <c r="AP5" i="14"/>
  <c r="AP35" i="14"/>
  <c r="AP10" i="14"/>
  <c r="AP8" i="14"/>
  <c r="AP15" i="14"/>
  <c r="AP21" i="14"/>
  <c r="D72" i="26"/>
  <c r="D26" i="25"/>
  <c r="AP18" i="14"/>
  <c r="AP16" i="14"/>
  <c r="AP30" i="14"/>
  <c r="AP24" i="14"/>
  <c r="AP14" i="14"/>
  <c r="AP19" i="14"/>
  <c r="D21" i="27"/>
  <c r="D48" i="26"/>
  <c r="D29" i="27"/>
  <c r="AP29" i="14"/>
  <c r="AP22" i="14"/>
  <c r="E78" i="9"/>
  <c r="E86" i="9"/>
  <c r="E76" i="9"/>
  <c r="E84" i="9"/>
  <c r="E79" i="9"/>
  <c r="E87" i="9"/>
  <c r="E21" i="14"/>
  <c r="E120" i="14"/>
  <c r="E153" i="14"/>
  <c r="E54" i="14"/>
  <c r="E87" i="14"/>
  <c r="E83" i="14"/>
  <c r="E50" i="14"/>
  <c r="E116" i="14"/>
  <c r="E17" i="14"/>
  <c r="E149" i="14"/>
  <c r="AP23" i="14"/>
  <c r="AP31" i="14"/>
  <c r="E82" i="14"/>
  <c r="E148" i="14"/>
  <c r="E115" i="14"/>
  <c r="E49" i="14"/>
  <c r="E16" i="14"/>
  <c r="E125" i="14"/>
  <c r="E59" i="14"/>
  <c r="E92" i="14"/>
  <c r="E26" i="14"/>
  <c r="E158" i="14"/>
  <c r="E67" i="14"/>
  <c r="E166" i="14"/>
  <c r="E133" i="14"/>
  <c r="E34" i="14"/>
  <c r="E100" i="14"/>
  <c r="E44" i="14"/>
  <c r="E77" i="14"/>
  <c r="E110" i="14"/>
  <c r="E143" i="14"/>
  <c r="E11" i="14"/>
  <c r="E12" i="14"/>
  <c r="E111" i="14"/>
  <c r="E45" i="14"/>
  <c r="E78" i="14"/>
  <c r="E144" i="14"/>
  <c r="E108" i="14"/>
  <c r="E141" i="14"/>
  <c r="E42" i="14"/>
  <c r="E75" i="14"/>
  <c r="E9" i="14"/>
  <c r="H33" i="9"/>
  <c r="AP25" i="14"/>
  <c r="D7" i="22"/>
  <c r="D9" i="22"/>
  <c r="D11" i="22"/>
  <c r="D21" i="25"/>
  <c r="D75" i="26"/>
  <c r="D29" i="25"/>
  <c r="H24" i="9"/>
  <c r="AP28" i="14"/>
  <c r="AP9" i="14"/>
  <c r="E122" i="14"/>
  <c r="E155" i="14"/>
  <c r="E23" i="14"/>
  <c r="E56" i="14"/>
  <c r="E89" i="14"/>
  <c r="E62" i="14"/>
  <c r="E29" i="14"/>
  <c r="E128" i="14"/>
  <c r="E161" i="14"/>
  <c r="E95" i="14"/>
  <c r="E39" i="14"/>
  <c r="E6" i="14"/>
  <c r="E138" i="14"/>
  <c r="E105" i="14"/>
  <c r="E72" i="14"/>
  <c r="E10" i="14"/>
  <c r="E142" i="14"/>
  <c r="E109" i="14"/>
  <c r="E76" i="14"/>
  <c r="E43" i="14"/>
  <c r="E57" i="14"/>
  <c r="E24" i="14"/>
  <c r="E156" i="14"/>
  <c r="E123" i="14"/>
  <c r="E90" i="14"/>
  <c r="E96" i="14"/>
  <c r="E162" i="14"/>
  <c r="E129" i="14"/>
  <c r="E63" i="14"/>
  <c r="E30" i="14"/>
  <c r="E66" i="14"/>
  <c r="E33" i="14"/>
  <c r="E132" i="14"/>
  <c r="E165" i="14"/>
  <c r="E99" i="14"/>
  <c r="E77" i="9"/>
  <c r="E85" i="9"/>
  <c r="D25" i="15"/>
  <c r="D25" i="22"/>
  <c r="AP6" i="14"/>
  <c r="D7" i="15"/>
  <c r="D9" i="15"/>
  <c r="D11" i="15"/>
  <c r="E164" i="14"/>
  <c r="E32" i="14"/>
  <c r="E131" i="14"/>
  <c r="E98" i="14"/>
  <c r="E65" i="14"/>
  <c r="E114" i="14"/>
  <c r="E147" i="14"/>
  <c r="E48" i="14"/>
  <c r="E81" i="14"/>
  <c r="E15" i="14"/>
  <c r="E27" i="14"/>
  <c r="E60" i="14"/>
  <c r="E159" i="14"/>
  <c r="E126" i="14"/>
  <c r="E93" i="14"/>
  <c r="E86" i="14"/>
  <c r="E20" i="14"/>
  <c r="E53" i="14"/>
  <c r="E152" i="14"/>
  <c r="E119" i="14"/>
  <c r="AP13" i="14"/>
  <c r="AP32" i="14"/>
  <c r="E117" i="14"/>
  <c r="E150" i="14"/>
  <c r="E84" i="14"/>
  <c r="E51" i="14"/>
  <c r="E18" i="14"/>
  <c r="E121" i="14"/>
  <c r="E154" i="14"/>
  <c r="E88" i="14"/>
  <c r="E55" i="14"/>
  <c r="E22" i="14"/>
  <c r="E104" i="14"/>
  <c r="E134" i="14"/>
  <c r="E137" i="14"/>
  <c r="E167" i="14"/>
  <c r="E5" i="14"/>
  <c r="E35" i="14"/>
  <c r="E38" i="14"/>
  <c r="E68" i="14"/>
  <c r="E71" i="14"/>
  <c r="E101" i="14"/>
  <c r="F35" i="21"/>
  <c r="AP7" i="14"/>
  <c r="AP33" i="14"/>
  <c r="D46" i="26"/>
  <c r="D27" i="27"/>
  <c r="D19" i="27"/>
  <c r="C10" i="8"/>
  <c r="C9" i="9"/>
  <c r="M9" i="9"/>
  <c r="M10" i="8"/>
  <c r="AP11" i="14"/>
  <c r="AP20" i="14"/>
  <c r="AP12" i="14"/>
  <c r="E7" i="14"/>
  <c r="E73" i="14"/>
  <c r="E106" i="14"/>
  <c r="E40" i="14"/>
  <c r="E139" i="14"/>
  <c r="E79" i="14"/>
  <c r="E112" i="14"/>
  <c r="E13" i="14"/>
  <c r="E46" i="14"/>
  <c r="E145" i="14"/>
  <c r="E151" i="14"/>
  <c r="E118" i="14"/>
  <c r="E52" i="14"/>
  <c r="E19" i="14"/>
  <c r="E85" i="14"/>
  <c r="E64" i="14"/>
  <c r="E97" i="14"/>
  <c r="E163" i="14"/>
  <c r="E31" i="14"/>
  <c r="E130" i="14"/>
  <c r="E8" i="14"/>
  <c r="E107" i="14"/>
  <c r="E41" i="14"/>
  <c r="E74" i="14"/>
  <c r="E140" i="14"/>
  <c r="E14" i="14"/>
  <c r="E146" i="14"/>
  <c r="E80" i="14"/>
  <c r="E47" i="14"/>
  <c r="E113" i="14"/>
  <c r="E61" i="14"/>
  <c r="E127" i="14"/>
  <c r="E160" i="14"/>
  <c r="E28" i="14"/>
  <c r="E94" i="14"/>
  <c r="E25" i="14"/>
  <c r="E124" i="14"/>
  <c r="E58" i="14"/>
  <c r="E157" i="14"/>
  <c r="E91" i="14"/>
  <c r="G73" i="9"/>
  <c r="G70" i="9"/>
  <c r="G71" i="9"/>
  <c r="G72" i="9"/>
  <c r="E25" i="15"/>
  <c r="E25" i="22"/>
  <c r="R93" i="14"/>
  <c r="AE93" i="14"/>
  <c r="R77" i="14"/>
  <c r="AE77" i="14"/>
  <c r="R78" i="14"/>
  <c r="AE78" i="14"/>
  <c r="R87" i="14"/>
  <c r="AE87" i="14"/>
  <c r="R76" i="14"/>
  <c r="AE76" i="14"/>
  <c r="R81" i="14"/>
  <c r="AE81" i="14"/>
  <c r="R82" i="14"/>
  <c r="AE82" i="14"/>
  <c r="R94" i="14"/>
  <c r="AE94" i="14"/>
  <c r="R80" i="14"/>
  <c r="AE80" i="14"/>
  <c r="R85" i="14"/>
  <c r="AE85" i="14"/>
  <c r="R86" i="14"/>
  <c r="AE86" i="14"/>
  <c r="R84" i="14"/>
  <c r="AE84" i="14"/>
  <c r="R89" i="14"/>
  <c r="AE89" i="14"/>
  <c r="R90" i="14"/>
  <c r="AE90" i="14"/>
  <c r="R88" i="14"/>
  <c r="AE88" i="14"/>
  <c r="R97" i="14"/>
  <c r="AE97" i="14"/>
  <c r="R95" i="14"/>
  <c r="AE95" i="14"/>
  <c r="R75" i="14"/>
  <c r="AE75" i="14"/>
  <c r="R99" i="14"/>
  <c r="AE99" i="14"/>
  <c r="R79" i="14"/>
  <c r="AE79" i="14"/>
  <c r="R74" i="14"/>
  <c r="AE74" i="14"/>
  <c r="R98" i="14"/>
  <c r="AE98" i="14"/>
  <c r="R96" i="14"/>
  <c r="AE96" i="14"/>
  <c r="R72" i="14"/>
  <c r="AE72" i="14"/>
  <c r="E13" i="15"/>
  <c r="E39" i="26"/>
  <c r="E20" i="27"/>
  <c r="R100" i="14"/>
  <c r="AE100" i="14"/>
  <c r="R92" i="14"/>
  <c r="AE92" i="14"/>
  <c r="R73" i="14"/>
  <c r="AE73" i="14"/>
  <c r="R71" i="14"/>
  <c r="AE71" i="14"/>
  <c r="R91" i="14"/>
  <c r="AE91" i="14"/>
  <c r="E13" i="22"/>
  <c r="E65" i="26"/>
  <c r="R83" i="14"/>
  <c r="AE83" i="14"/>
  <c r="R60" i="14"/>
  <c r="AE60" i="14"/>
  <c r="R47" i="14"/>
  <c r="AE47" i="14"/>
  <c r="R48" i="14"/>
  <c r="AE48" i="14"/>
  <c r="R53" i="14"/>
  <c r="AE53" i="14"/>
  <c r="R42" i="14"/>
  <c r="AE42" i="14"/>
  <c r="R51" i="14"/>
  <c r="AE51" i="14"/>
  <c r="R52" i="14"/>
  <c r="AE52" i="14"/>
  <c r="R57" i="14"/>
  <c r="AE57" i="14"/>
  <c r="R54" i="14"/>
  <c r="AE54" i="14"/>
  <c r="R66" i="14"/>
  <c r="AE66" i="14"/>
  <c r="R58" i="14"/>
  <c r="AE58" i="14"/>
  <c r="E12" i="22"/>
  <c r="E64" i="26"/>
  <c r="R38" i="14"/>
  <c r="AE38" i="14"/>
  <c r="R41" i="14"/>
  <c r="AE41" i="14"/>
  <c r="R59" i="14"/>
  <c r="AE59" i="14"/>
  <c r="R40" i="14"/>
  <c r="AE40" i="14"/>
  <c r="R39" i="14"/>
  <c r="AE39" i="14"/>
  <c r="E12" i="15"/>
  <c r="E38" i="26"/>
  <c r="E19" i="27"/>
  <c r="R44" i="14"/>
  <c r="AE44" i="14"/>
  <c r="R46" i="14"/>
  <c r="AE46" i="14"/>
  <c r="R55" i="14"/>
  <c r="AE55" i="14"/>
  <c r="R56" i="14"/>
  <c r="AE56" i="14"/>
  <c r="R64" i="14"/>
  <c r="AE64" i="14"/>
  <c r="R50" i="14"/>
  <c r="AE50" i="14"/>
  <c r="R62" i="14"/>
  <c r="AE62" i="14"/>
  <c r="R63" i="14"/>
  <c r="AE63" i="14"/>
  <c r="R67" i="14"/>
  <c r="AE67" i="14"/>
  <c r="R61" i="14"/>
  <c r="AE61" i="14"/>
  <c r="R49" i="14"/>
  <c r="AE49" i="14"/>
  <c r="R65" i="14"/>
  <c r="AE65" i="14"/>
  <c r="R45" i="14"/>
  <c r="AE45" i="14"/>
  <c r="R43" i="14"/>
  <c r="AE43" i="14"/>
  <c r="D16" i="15"/>
  <c r="D18" i="15"/>
  <c r="D37" i="26"/>
  <c r="D16" i="22"/>
  <c r="D63" i="26"/>
  <c r="H70" i="9"/>
  <c r="H71" i="9"/>
  <c r="H73" i="9"/>
  <c r="H72" i="9"/>
  <c r="R125" i="14"/>
  <c r="AE125" i="14"/>
  <c r="R104" i="14"/>
  <c r="AE104" i="14"/>
  <c r="R107" i="14"/>
  <c r="AE107" i="14"/>
  <c r="R124" i="14"/>
  <c r="AE124" i="14"/>
  <c r="E14" i="22"/>
  <c r="E66" i="26"/>
  <c r="R109" i="14"/>
  <c r="AE109" i="14"/>
  <c r="R111" i="14"/>
  <c r="AE111" i="14"/>
  <c r="R132" i="14"/>
  <c r="AE132" i="14"/>
  <c r="R131" i="14"/>
  <c r="AE131" i="14"/>
  <c r="R106" i="14"/>
  <c r="AE106" i="14"/>
  <c r="R123" i="14"/>
  <c r="AE123" i="14"/>
  <c r="R116" i="14"/>
  <c r="AE116" i="14"/>
  <c r="R120" i="14"/>
  <c r="AE120" i="14"/>
  <c r="R119" i="14"/>
  <c r="AE119" i="14"/>
  <c r="R114" i="14"/>
  <c r="AE114" i="14"/>
  <c r="R129" i="14"/>
  <c r="AE129" i="14"/>
  <c r="R105" i="14"/>
  <c r="AE105" i="14"/>
  <c r="E14" i="15"/>
  <c r="E40" i="26"/>
  <c r="E48" i="26"/>
  <c r="E29" i="27"/>
  <c r="R127" i="14"/>
  <c r="AE127" i="14"/>
  <c r="R122" i="14"/>
  <c r="AE122" i="14"/>
  <c r="R113" i="14"/>
  <c r="AE113" i="14"/>
  <c r="R112" i="14"/>
  <c r="AE112" i="14"/>
  <c r="R126" i="14"/>
  <c r="AE126" i="14"/>
  <c r="R110" i="14"/>
  <c r="AE110" i="14"/>
  <c r="R115" i="14"/>
  <c r="AE115" i="14"/>
  <c r="R108" i="14"/>
  <c r="AE108" i="14"/>
  <c r="R117" i="14"/>
  <c r="AE117" i="14"/>
  <c r="R130" i="14"/>
  <c r="AE130" i="14"/>
  <c r="R133" i="14"/>
  <c r="AE133" i="14"/>
  <c r="R121" i="14"/>
  <c r="AE121" i="14"/>
  <c r="R118" i="14"/>
  <c r="AE118" i="14"/>
  <c r="R128" i="14"/>
  <c r="AE128" i="14"/>
  <c r="R11" i="14"/>
  <c r="AE11" i="14"/>
  <c r="R16" i="14"/>
  <c r="AE16" i="14"/>
  <c r="R28" i="14"/>
  <c r="AE28" i="14"/>
  <c r="R25" i="14"/>
  <c r="AE25" i="14"/>
  <c r="R34" i="14"/>
  <c r="AE34" i="14"/>
  <c r="R6" i="14"/>
  <c r="AE6" i="14"/>
  <c r="R14" i="14"/>
  <c r="AE14" i="14"/>
  <c r="R27" i="14"/>
  <c r="AE27" i="14"/>
  <c r="R10" i="14"/>
  <c r="AE10" i="14"/>
  <c r="R12" i="14"/>
  <c r="AE12" i="14"/>
  <c r="R13" i="14"/>
  <c r="AE13" i="14"/>
  <c r="R26" i="14"/>
  <c r="AE26" i="14"/>
  <c r="R9" i="14"/>
  <c r="AE9" i="14"/>
  <c r="R15" i="14"/>
  <c r="AE15" i="14"/>
  <c r="R21" i="14"/>
  <c r="AE21" i="14"/>
  <c r="R8" i="14"/>
  <c r="AE8" i="14"/>
  <c r="R23" i="14"/>
  <c r="AE23" i="14"/>
  <c r="R32" i="14"/>
  <c r="AE32" i="14"/>
  <c r="R19" i="14"/>
  <c r="AE19" i="14"/>
  <c r="R24" i="14"/>
  <c r="AE24" i="14"/>
  <c r="R7" i="14"/>
  <c r="AE7" i="14"/>
  <c r="R22" i="14"/>
  <c r="AE22" i="14"/>
  <c r="R30" i="14"/>
  <c r="AE30" i="14"/>
  <c r="R18" i="14"/>
  <c r="AE18" i="14"/>
  <c r="R20" i="14"/>
  <c r="AE20" i="14"/>
  <c r="R33" i="14"/>
  <c r="AE33" i="14"/>
  <c r="R17" i="14"/>
  <c r="AE17" i="14"/>
  <c r="R5" i="14"/>
  <c r="AE5" i="14"/>
  <c r="R29" i="14"/>
  <c r="AE29" i="14"/>
  <c r="R31" i="14"/>
  <c r="AE31" i="14"/>
  <c r="I24" i="9"/>
  <c r="D10" i="8"/>
  <c r="D9" i="9"/>
  <c r="R148" i="14"/>
  <c r="AE148" i="14"/>
  <c r="R160" i="14"/>
  <c r="AE160" i="14"/>
  <c r="R150" i="14"/>
  <c r="AE150" i="14"/>
  <c r="R155" i="14"/>
  <c r="AE155" i="14"/>
  <c r="R152" i="14"/>
  <c r="AE152" i="14"/>
  <c r="R164" i="14"/>
  <c r="AE164" i="14"/>
  <c r="R143" i="14"/>
  <c r="AE143" i="14"/>
  <c r="R159" i="14"/>
  <c r="AE159" i="14"/>
  <c r="R141" i="14"/>
  <c r="AE141" i="14"/>
  <c r="R157" i="14"/>
  <c r="AE157" i="14"/>
  <c r="E15" i="22"/>
  <c r="E67" i="26"/>
  <c r="R137" i="14"/>
  <c r="AE137" i="14"/>
  <c r="R145" i="14"/>
  <c r="AE145" i="14"/>
  <c r="R154" i="14"/>
  <c r="AE154" i="14"/>
  <c r="R149" i="14"/>
  <c r="AE149" i="14"/>
  <c r="R142" i="14"/>
  <c r="AE142" i="14"/>
  <c r="R153" i="14"/>
  <c r="AE153" i="14"/>
  <c r="R158" i="14"/>
  <c r="AE158" i="14"/>
  <c r="R156" i="14"/>
  <c r="AE156" i="14"/>
  <c r="R138" i="14"/>
  <c r="AE138" i="14"/>
  <c r="E15" i="15"/>
  <c r="E41" i="26"/>
  <c r="E49" i="26"/>
  <c r="E30" i="27"/>
  <c r="R161" i="14"/>
  <c r="AE161" i="14"/>
  <c r="R166" i="14"/>
  <c r="AE166" i="14"/>
  <c r="R163" i="14"/>
  <c r="AE163" i="14"/>
  <c r="R146" i="14"/>
  <c r="AE146" i="14"/>
  <c r="R151" i="14"/>
  <c r="AE151" i="14"/>
  <c r="R139" i="14"/>
  <c r="AE139" i="14"/>
  <c r="R162" i="14"/>
  <c r="AE162" i="14"/>
  <c r="R147" i="14"/>
  <c r="AE147" i="14"/>
  <c r="R140" i="14"/>
  <c r="AE140" i="14"/>
  <c r="R144" i="14"/>
  <c r="AE144" i="14"/>
  <c r="R165" i="14"/>
  <c r="AE165" i="14"/>
  <c r="I33" i="9"/>
  <c r="E46" i="26"/>
  <c r="E27" i="27"/>
  <c r="E22" i="27"/>
  <c r="E47" i="26"/>
  <c r="E28" i="27"/>
  <c r="E21" i="27"/>
  <c r="AQ31" i="14"/>
  <c r="AQ33" i="14"/>
  <c r="AQ32" i="14"/>
  <c r="AQ12" i="14"/>
  <c r="AQ22" i="14"/>
  <c r="AQ16" i="14"/>
  <c r="I71" i="9"/>
  <c r="I72" i="9"/>
  <c r="I70" i="9"/>
  <c r="I73" i="9"/>
  <c r="J24" i="9"/>
  <c r="AQ15" i="14"/>
  <c r="AQ6" i="14"/>
  <c r="E11" i="15"/>
  <c r="E21" i="25"/>
  <c r="E75" i="26"/>
  <c r="E29" i="25"/>
  <c r="AQ29" i="14"/>
  <c r="AQ20" i="14"/>
  <c r="AQ7" i="14"/>
  <c r="AQ23" i="14"/>
  <c r="AQ9" i="14"/>
  <c r="AQ10" i="14"/>
  <c r="AQ34" i="14"/>
  <c r="AQ11" i="14"/>
  <c r="E18" i="25"/>
  <c r="E72" i="26"/>
  <c r="E26" i="25"/>
  <c r="J33" i="9"/>
  <c r="AQ5" i="14"/>
  <c r="AQ35" i="14"/>
  <c r="AQ18" i="14"/>
  <c r="AQ24" i="14"/>
  <c r="AQ8" i="14"/>
  <c r="AQ26" i="14"/>
  <c r="AQ27" i="14"/>
  <c r="AQ25" i="14"/>
  <c r="E11" i="22"/>
  <c r="E74" i="26"/>
  <c r="E28" i="25"/>
  <c r="E20" i="25"/>
  <c r="D45" i="26"/>
  <c r="D42" i="26"/>
  <c r="D18" i="27"/>
  <c r="D23" i="27"/>
  <c r="D19" i="22"/>
  <c r="D23" i="22"/>
  <c r="D18" i="22"/>
  <c r="D21" i="22"/>
  <c r="D20" i="22"/>
  <c r="D22" i="22"/>
  <c r="G9" i="21"/>
  <c r="G17" i="21"/>
  <c r="G25" i="21"/>
  <c r="G33" i="21"/>
  <c r="G18" i="21"/>
  <c r="G12" i="21"/>
  <c r="G16" i="21"/>
  <c r="F8" i="15"/>
  <c r="G20" i="21"/>
  <c r="G15" i="21"/>
  <c r="G14" i="21"/>
  <c r="G8" i="21"/>
  <c r="G11" i="21"/>
  <c r="G19" i="21"/>
  <c r="G27" i="21"/>
  <c r="G6" i="21"/>
  <c r="G22" i="21"/>
  <c r="G24" i="21"/>
  <c r="G7" i="21"/>
  <c r="G31" i="21"/>
  <c r="G30" i="21"/>
  <c r="G5" i="21"/>
  <c r="G13" i="21"/>
  <c r="G21" i="21"/>
  <c r="G29" i="21"/>
  <c r="G10" i="21"/>
  <c r="G26" i="21"/>
  <c r="G28" i="21"/>
  <c r="G32" i="21"/>
  <c r="G34" i="21"/>
  <c r="G23" i="21"/>
  <c r="F8" i="22"/>
  <c r="AQ17" i="14"/>
  <c r="AQ30" i="14"/>
  <c r="AQ19" i="14"/>
  <c r="AQ21" i="14"/>
  <c r="AQ13" i="14"/>
  <c r="AQ14" i="14"/>
  <c r="AQ28" i="14"/>
  <c r="D68" i="26"/>
  <c r="D71" i="26"/>
  <c r="D17" i="25"/>
  <c r="D22" i="25"/>
  <c r="D23" i="15"/>
  <c r="D22" i="15"/>
  <c r="D20" i="15"/>
  <c r="D21" i="15"/>
  <c r="D19" i="15"/>
  <c r="E73" i="26"/>
  <c r="E27" i="25"/>
  <c r="E19" i="25"/>
  <c r="E7" i="22"/>
  <c r="E9" i="22"/>
  <c r="F130" i="14"/>
  <c r="F64" i="14"/>
  <c r="F163" i="14"/>
  <c r="F31" i="14"/>
  <c r="F97" i="14"/>
  <c r="F44" i="14"/>
  <c r="F11" i="14"/>
  <c r="F110" i="14"/>
  <c r="F77" i="14"/>
  <c r="F143" i="14"/>
  <c r="F149" i="14"/>
  <c r="F116" i="14"/>
  <c r="F50" i="14"/>
  <c r="F17" i="14"/>
  <c r="F83" i="14"/>
  <c r="K33" i="9"/>
  <c r="F23" i="14"/>
  <c r="F89" i="14"/>
  <c r="F122" i="14"/>
  <c r="F56" i="14"/>
  <c r="F155" i="14"/>
  <c r="F92" i="14"/>
  <c r="F26" i="14"/>
  <c r="F125" i="14"/>
  <c r="F158" i="14"/>
  <c r="F59" i="14"/>
  <c r="F13" i="14"/>
  <c r="F46" i="14"/>
  <c r="F112" i="14"/>
  <c r="F145" i="14"/>
  <c r="F79" i="14"/>
  <c r="F139" i="14"/>
  <c r="F73" i="14"/>
  <c r="F106" i="14"/>
  <c r="F7" i="14"/>
  <c r="F40" i="14"/>
  <c r="F39" i="14"/>
  <c r="F105" i="14"/>
  <c r="F138" i="14"/>
  <c r="F6" i="14"/>
  <c r="F72" i="14"/>
  <c r="F77" i="9"/>
  <c r="F85" i="9"/>
  <c r="F25" i="22"/>
  <c r="F79" i="9"/>
  <c r="F87" i="9"/>
  <c r="F76" i="9"/>
  <c r="F84" i="9"/>
  <c r="F78" i="9"/>
  <c r="F86" i="9"/>
  <c r="F20" i="14"/>
  <c r="F152" i="14"/>
  <c r="F86" i="14"/>
  <c r="F53" i="14"/>
  <c r="F119" i="14"/>
  <c r="F51" i="14"/>
  <c r="F150" i="14"/>
  <c r="F84" i="14"/>
  <c r="F18" i="14"/>
  <c r="F117" i="14"/>
  <c r="F108" i="14"/>
  <c r="F141" i="14"/>
  <c r="F42" i="14"/>
  <c r="F9" i="14"/>
  <c r="F75" i="14"/>
  <c r="E16" i="15"/>
  <c r="E37" i="26"/>
  <c r="F54" i="14"/>
  <c r="F120" i="14"/>
  <c r="F21" i="14"/>
  <c r="F87" i="14"/>
  <c r="F153" i="14"/>
  <c r="F121" i="14"/>
  <c r="F55" i="14"/>
  <c r="F22" i="14"/>
  <c r="F88" i="14"/>
  <c r="F154" i="14"/>
  <c r="F45" i="14"/>
  <c r="F12" i="14"/>
  <c r="F144" i="14"/>
  <c r="F111" i="14"/>
  <c r="F78" i="14"/>
  <c r="K24" i="9"/>
  <c r="F67" i="14"/>
  <c r="F166" i="14"/>
  <c r="F100" i="14"/>
  <c r="F34" i="14"/>
  <c r="F133" i="14"/>
  <c r="F43" i="14"/>
  <c r="F142" i="14"/>
  <c r="F76" i="14"/>
  <c r="F10" i="14"/>
  <c r="F109" i="14"/>
  <c r="F137" i="14"/>
  <c r="F167" i="14"/>
  <c r="F5" i="14"/>
  <c r="F35" i="14"/>
  <c r="G35" i="21"/>
  <c r="F38" i="14"/>
  <c r="F68" i="14"/>
  <c r="F104" i="14"/>
  <c r="F134" i="14"/>
  <c r="F71" i="14"/>
  <c r="F101" i="14"/>
  <c r="F159" i="14"/>
  <c r="F27" i="14"/>
  <c r="F93" i="14"/>
  <c r="F60" i="14"/>
  <c r="F126" i="14"/>
  <c r="F41" i="14"/>
  <c r="F8" i="14"/>
  <c r="F140" i="14"/>
  <c r="F74" i="14"/>
  <c r="F107" i="14"/>
  <c r="F99" i="14"/>
  <c r="F132" i="14"/>
  <c r="F66" i="14"/>
  <c r="F165" i="14"/>
  <c r="F33" i="14"/>
  <c r="D26" i="27"/>
  <c r="D31" i="27"/>
  <c r="D50" i="26"/>
  <c r="D8" i="27"/>
  <c r="J72" i="9"/>
  <c r="J73" i="9"/>
  <c r="J70" i="9"/>
  <c r="J71" i="9"/>
  <c r="E7" i="15"/>
  <c r="E9" i="15"/>
  <c r="F28" i="14"/>
  <c r="F160" i="14"/>
  <c r="F94" i="14"/>
  <c r="F61" i="14"/>
  <c r="F127" i="14"/>
  <c r="F81" i="14"/>
  <c r="F15" i="14"/>
  <c r="F114" i="14"/>
  <c r="F48" i="14"/>
  <c r="F147" i="14"/>
  <c r="D76" i="26"/>
  <c r="D7" i="25"/>
  <c r="D25" i="25"/>
  <c r="D30" i="25"/>
  <c r="F98" i="14"/>
  <c r="F164" i="14"/>
  <c r="F131" i="14"/>
  <c r="F65" i="14"/>
  <c r="F32" i="14"/>
  <c r="F95" i="14"/>
  <c r="F161" i="14"/>
  <c r="F62" i="14"/>
  <c r="F29" i="14"/>
  <c r="F128" i="14"/>
  <c r="F63" i="14"/>
  <c r="F162" i="14"/>
  <c r="F129" i="14"/>
  <c r="F30" i="14"/>
  <c r="F96" i="14"/>
  <c r="F24" i="14"/>
  <c r="F156" i="14"/>
  <c r="F90" i="14"/>
  <c r="F57" i="14"/>
  <c r="F123" i="14"/>
  <c r="F118" i="14"/>
  <c r="F85" i="14"/>
  <c r="F151" i="14"/>
  <c r="F19" i="14"/>
  <c r="F52" i="14"/>
  <c r="F146" i="14"/>
  <c r="F47" i="14"/>
  <c r="F14" i="14"/>
  <c r="F113" i="14"/>
  <c r="F80" i="14"/>
  <c r="F16" i="14"/>
  <c r="F148" i="14"/>
  <c r="F82" i="14"/>
  <c r="F49" i="14"/>
  <c r="F115" i="14"/>
  <c r="F58" i="14"/>
  <c r="F25" i="14"/>
  <c r="F91" i="14"/>
  <c r="F157" i="14"/>
  <c r="F124" i="14"/>
  <c r="E16" i="22"/>
  <c r="E63" i="26"/>
  <c r="F25" i="15"/>
  <c r="E10" i="8"/>
  <c r="E9" i="9"/>
  <c r="K73" i="9"/>
  <c r="K70" i="9"/>
  <c r="K71" i="9"/>
  <c r="K72" i="9"/>
  <c r="E17" i="25"/>
  <c r="E22" i="25"/>
  <c r="E68" i="26"/>
  <c r="E71" i="26"/>
  <c r="S74" i="14"/>
  <c r="AF74" i="14"/>
  <c r="S83" i="14"/>
  <c r="AF83" i="14"/>
  <c r="S88" i="14"/>
  <c r="AF88" i="14"/>
  <c r="S96" i="14"/>
  <c r="AF96" i="14"/>
  <c r="S87" i="14"/>
  <c r="AF87" i="14"/>
  <c r="S100" i="14"/>
  <c r="AF100" i="14"/>
  <c r="S84" i="14"/>
  <c r="AF84" i="14"/>
  <c r="S97" i="14"/>
  <c r="AF97" i="14"/>
  <c r="S93" i="14"/>
  <c r="AF93" i="14"/>
  <c r="S82" i="14"/>
  <c r="AF82" i="14"/>
  <c r="S94" i="14"/>
  <c r="AF94" i="14"/>
  <c r="S99" i="14"/>
  <c r="AF99" i="14"/>
  <c r="S72" i="14"/>
  <c r="AF72" i="14"/>
  <c r="F13" i="15"/>
  <c r="F39" i="26"/>
  <c r="F20" i="27"/>
  <c r="S76" i="14"/>
  <c r="AF76" i="14"/>
  <c r="S86" i="14"/>
  <c r="AF86" i="14"/>
  <c r="S73" i="14"/>
  <c r="AF73" i="14"/>
  <c r="S92" i="14"/>
  <c r="AF92" i="14"/>
  <c r="S80" i="14"/>
  <c r="AF80" i="14"/>
  <c r="S81" i="14"/>
  <c r="AF81" i="14"/>
  <c r="S91" i="14"/>
  <c r="AF91" i="14"/>
  <c r="F13" i="22"/>
  <c r="F65" i="26"/>
  <c r="S90" i="14"/>
  <c r="AF90" i="14"/>
  <c r="S71" i="14"/>
  <c r="AF71" i="14"/>
  <c r="S77" i="14"/>
  <c r="AF77" i="14"/>
  <c r="S78" i="14"/>
  <c r="AF78" i="14"/>
  <c r="S95" i="14"/>
  <c r="AF95" i="14"/>
  <c r="S79" i="14"/>
  <c r="AF79" i="14"/>
  <c r="S89" i="14"/>
  <c r="AF89" i="14"/>
  <c r="S75" i="14"/>
  <c r="AF75" i="14"/>
  <c r="S85" i="14"/>
  <c r="AF85" i="14"/>
  <c r="S98" i="14"/>
  <c r="AF98" i="14"/>
  <c r="S26" i="14"/>
  <c r="AF26" i="14"/>
  <c r="S30" i="14"/>
  <c r="AF30" i="14"/>
  <c r="S5" i="14"/>
  <c r="AF5" i="14"/>
  <c r="S14" i="14"/>
  <c r="AF14" i="14"/>
  <c r="S10" i="14"/>
  <c r="AF10" i="14"/>
  <c r="S20" i="14"/>
  <c r="AF20" i="14"/>
  <c r="S7" i="14"/>
  <c r="AF7" i="14"/>
  <c r="S19" i="14"/>
  <c r="AF19" i="14"/>
  <c r="S34" i="14"/>
  <c r="AF34" i="14"/>
  <c r="S6" i="14"/>
  <c r="AF6" i="14"/>
  <c r="S8" i="14"/>
  <c r="AF8" i="14"/>
  <c r="S13" i="14"/>
  <c r="AF13" i="14"/>
  <c r="S22" i="14"/>
  <c r="AF22" i="14"/>
  <c r="S29" i="14"/>
  <c r="AF29" i="14"/>
  <c r="S9" i="14"/>
  <c r="AF9" i="14"/>
  <c r="S23" i="14"/>
  <c r="AF23" i="14"/>
  <c r="S32" i="14"/>
  <c r="AF32" i="14"/>
  <c r="S18" i="14"/>
  <c r="AF18" i="14"/>
  <c r="S27" i="14"/>
  <c r="AF27" i="14"/>
  <c r="S11" i="14"/>
  <c r="AF11" i="14"/>
  <c r="S16" i="14"/>
  <c r="AF16" i="14"/>
  <c r="S21" i="14"/>
  <c r="AF21" i="14"/>
  <c r="S33" i="14"/>
  <c r="AF33" i="14"/>
  <c r="S15" i="14"/>
  <c r="AF15" i="14"/>
  <c r="S28" i="14"/>
  <c r="AF28" i="14"/>
  <c r="S12" i="14"/>
  <c r="AF12" i="14"/>
  <c r="S25" i="14"/>
  <c r="AF25" i="14"/>
  <c r="S24" i="14"/>
  <c r="AF24" i="14"/>
  <c r="S17" i="14"/>
  <c r="AF17" i="14"/>
  <c r="S31" i="14"/>
  <c r="AF31" i="14"/>
  <c r="L24" i="9"/>
  <c r="E18" i="15"/>
  <c r="E21" i="15"/>
  <c r="E19" i="15"/>
  <c r="E23" i="15"/>
  <c r="E20" i="15"/>
  <c r="E22" i="15"/>
  <c r="E20" i="22"/>
  <c r="E22" i="22"/>
  <c r="E18" i="22"/>
  <c r="E19" i="22"/>
  <c r="E23" i="22"/>
  <c r="E21" i="22"/>
  <c r="S125" i="14"/>
  <c r="AF125" i="14"/>
  <c r="S129" i="14"/>
  <c r="AF129" i="14"/>
  <c r="S104" i="14"/>
  <c r="AF104" i="14"/>
  <c r="S113" i="14"/>
  <c r="AF113" i="14"/>
  <c r="S122" i="14"/>
  <c r="AF122" i="14"/>
  <c r="S109" i="14"/>
  <c r="AF109" i="14"/>
  <c r="S133" i="14"/>
  <c r="AF133" i="14"/>
  <c r="S117" i="14"/>
  <c r="AF117" i="14"/>
  <c r="S123" i="14"/>
  <c r="AF123" i="14"/>
  <c r="S124" i="14"/>
  <c r="AF124" i="14"/>
  <c r="F14" i="22"/>
  <c r="F66" i="26"/>
  <c r="S107" i="14"/>
  <c r="AF107" i="14"/>
  <c r="S112" i="14"/>
  <c r="AF112" i="14"/>
  <c r="S121" i="14"/>
  <c r="AF121" i="14"/>
  <c r="S111" i="14"/>
  <c r="AF111" i="14"/>
  <c r="S128" i="14"/>
  <c r="AF128" i="14"/>
  <c r="S119" i="14"/>
  <c r="AF119" i="14"/>
  <c r="S126" i="14"/>
  <c r="AF126" i="14"/>
  <c r="S131" i="14"/>
  <c r="AF131" i="14"/>
  <c r="S116" i="14"/>
  <c r="AF116" i="14"/>
  <c r="S127" i="14"/>
  <c r="AF127" i="14"/>
  <c r="S110" i="14"/>
  <c r="AF110" i="14"/>
  <c r="S115" i="14"/>
  <c r="AF115" i="14"/>
  <c r="S120" i="14"/>
  <c r="AF120" i="14"/>
  <c r="S132" i="14"/>
  <c r="AF132" i="14"/>
  <c r="S130" i="14"/>
  <c r="AF130" i="14"/>
  <c r="S105" i="14"/>
  <c r="AF105" i="14"/>
  <c r="F14" i="15"/>
  <c r="F40" i="26"/>
  <c r="F48" i="26"/>
  <c r="F29" i="27"/>
  <c r="S108" i="14"/>
  <c r="AF108" i="14"/>
  <c r="S118" i="14"/>
  <c r="AF118" i="14"/>
  <c r="S106" i="14"/>
  <c r="AF106" i="14"/>
  <c r="S114" i="14"/>
  <c r="AF114" i="14"/>
  <c r="S159" i="14"/>
  <c r="AF159" i="14"/>
  <c r="S150" i="14"/>
  <c r="AF150" i="14"/>
  <c r="S155" i="14"/>
  <c r="AF155" i="14"/>
  <c r="S156" i="14"/>
  <c r="AF156" i="14"/>
  <c r="S146" i="14"/>
  <c r="AF146" i="14"/>
  <c r="S144" i="14"/>
  <c r="AF144" i="14"/>
  <c r="S154" i="14"/>
  <c r="AF154" i="14"/>
  <c r="S145" i="14"/>
  <c r="AF145" i="14"/>
  <c r="S147" i="14"/>
  <c r="AF147" i="14"/>
  <c r="S137" i="14"/>
  <c r="AF137" i="14"/>
  <c r="S157" i="14"/>
  <c r="AF157" i="14"/>
  <c r="F15" i="22"/>
  <c r="F67" i="26"/>
  <c r="S161" i="14"/>
  <c r="AF161" i="14"/>
  <c r="S166" i="14"/>
  <c r="AF166" i="14"/>
  <c r="S141" i="14"/>
  <c r="AF141" i="14"/>
  <c r="S165" i="14"/>
  <c r="AF165" i="14"/>
  <c r="S163" i="14"/>
  <c r="AF163" i="14"/>
  <c r="S143" i="14"/>
  <c r="AF143" i="14"/>
  <c r="S164" i="14"/>
  <c r="AF164" i="14"/>
  <c r="S160" i="14"/>
  <c r="AF160" i="14"/>
  <c r="S152" i="14"/>
  <c r="AF152" i="14"/>
  <c r="S158" i="14"/>
  <c r="AF158" i="14"/>
  <c r="S139" i="14"/>
  <c r="AF139" i="14"/>
  <c r="S140" i="14"/>
  <c r="AF140" i="14"/>
  <c r="S149" i="14"/>
  <c r="AF149" i="14"/>
  <c r="S151" i="14"/>
  <c r="AF151" i="14"/>
  <c r="S153" i="14"/>
  <c r="AF153" i="14"/>
  <c r="S162" i="14"/>
  <c r="AF162" i="14"/>
  <c r="S142" i="14"/>
  <c r="AF142" i="14"/>
  <c r="S148" i="14"/>
  <c r="AF148" i="14"/>
  <c r="S138" i="14"/>
  <c r="AF138" i="14"/>
  <c r="F15" i="15"/>
  <c r="F41" i="26"/>
  <c r="F22" i="27"/>
  <c r="L33" i="9"/>
  <c r="S42" i="14"/>
  <c r="AF42" i="14"/>
  <c r="S51" i="14"/>
  <c r="AF51" i="14"/>
  <c r="S52" i="14"/>
  <c r="AF52" i="14"/>
  <c r="S57" i="14"/>
  <c r="AF57" i="14"/>
  <c r="S66" i="14"/>
  <c r="AF66" i="14"/>
  <c r="S64" i="14"/>
  <c r="AF64" i="14"/>
  <c r="S48" i="14"/>
  <c r="AF48" i="14"/>
  <c r="S58" i="14"/>
  <c r="AF58" i="14"/>
  <c r="F12" i="22"/>
  <c r="F64" i="26"/>
  <c r="S45" i="14"/>
  <c r="AF45" i="14"/>
  <c r="S60" i="14"/>
  <c r="AF60" i="14"/>
  <c r="S50" i="14"/>
  <c r="AF50" i="14"/>
  <c r="S62" i="14"/>
  <c r="AF62" i="14"/>
  <c r="S63" i="14"/>
  <c r="AF63" i="14"/>
  <c r="S38" i="14"/>
  <c r="AF38" i="14"/>
  <c r="S40" i="14"/>
  <c r="AF40" i="14"/>
  <c r="S46" i="14"/>
  <c r="AF46" i="14"/>
  <c r="S67" i="14"/>
  <c r="AF67" i="14"/>
  <c r="S44" i="14"/>
  <c r="AF44" i="14"/>
  <c r="S47" i="14"/>
  <c r="AF47" i="14"/>
  <c r="S59" i="14"/>
  <c r="AF59" i="14"/>
  <c r="S61" i="14"/>
  <c r="AF61" i="14"/>
  <c r="S39" i="14"/>
  <c r="AF39" i="14"/>
  <c r="F12" i="15"/>
  <c r="F38" i="26"/>
  <c r="F19" i="27"/>
  <c r="S41" i="14"/>
  <c r="AF41" i="14"/>
  <c r="S54" i="14"/>
  <c r="AF54" i="14"/>
  <c r="S56" i="14"/>
  <c r="AF56" i="14"/>
  <c r="S65" i="14"/>
  <c r="AF65" i="14"/>
  <c r="S53" i="14"/>
  <c r="AF53" i="14"/>
  <c r="S43" i="14"/>
  <c r="AF43" i="14"/>
  <c r="S49" i="14"/>
  <c r="AF49" i="14"/>
  <c r="S55" i="14"/>
  <c r="AF55" i="14"/>
  <c r="E45" i="26"/>
  <c r="E18" i="27"/>
  <c r="E23" i="27"/>
  <c r="E42" i="26"/>
  <c r="F47" i="26"/>
  <c r="F28" i="27"/>
  <c r="F49" i="26"/>
  <c r="F30" i="27"/>
  <c r="F21" i="27"/>
  <c r="F46" i="26"/>
  <c r="F27" i="27"/>
  <c r="AR12" i="14"/>
  <c r="AR20" i="14"/>
  <c r="AR30" i="14"/>
  <c r="M33" i="9"/>
  <c r="AR31" i="14"/>
  <c r="AR29" i="14"/>
  <c r="AR6" i="14"/>
  <c r="F11" i="15"/>
  <c r="F73" i="26"/>
  <c r="F27" i="25"/>
  <c r="F19" i="25"/>
  <c r="F20" i="25"/>
  <c r="F74" i="26"/>
  <c r="F28" i="25"/>
  <c r="M24" i="9"/>
  <c r="AR17" i="14"/>
  <c r="AR28" i="14"/>
  <c r="AR16" i="14"/>
  <c r="AR32" i="14"/>
  <c r="AR22" i="14"/>
  <c r="AR34" i="14"/>
  <c r="AR10" i="14"/>
  <c r="AR26" i="14"/>
  <c r="AR21" i="14"/>
  <c r="E26" i="27"/>
  <c r="E31" i="27"/>
  <c r="E50" i="26"/>
  <c r="E8" i="27"/>
  <c r="F18" i="25"/>
  <c r="F72" i="26"/>
  <c r="F26" i="25"/>
  <c r="L70" i="9"/>
  <c r="L71" i="9"/>
  <c r="L72" i="9"/>
  <c r="L73" i="9"/>
  <c r="F21" i="25"/>
  <c r="F75" i="26"/>
  <c r="F29" i="25"/>
  <c r="AR24" i="14"/>
  <c r="AR15" i="14"/>
  <c r="AR11" i="14"/>
  <c r="AR23" i="14"/>
  <c r="AR13" i="14"/>
  <c r="AR19" i="14"/>
  <c r="AR14" i="14"/>
  <c r="AR18" i="14"/>
  <c r="E76" i="26"/>
  <c r="E7" i="25"/>
  <c r="E25" i="25"/>
  <c r="E30" i="25"/>
  <c r="H6" i="21"/>
  <c r="H14" i="21"/>
  <c r="H22" i="21"/>
  <c r="H30" i="21"/>
  <c r="H11" i="21"/>
  <c r="H19" i="21"/>
  <c r="H27" i="21"/>
  <c r="G8" i="22"/>
  <c r="H12" i="21"/>
  <c r="H28" i="21"/>
  <c r="H25" i="21"/>
  <c r="H8" i="21"/>
  <c r="H16" i="21"/>
  <c r="H24" i="21"/>
  <c r="H32" i="21"/>
  <c r="H13" i="21"/>
  <c r="H21" i="21"/>
  <c r="H29" i="21"/>
  <c r="G8" i="15"/>
  <c r="H5" i="21"/>
  <c r="H9" i="21"/>
  <c r="H33" i="21"/>
  <c r="H10" i="21"/>
  <c r="H18" i="21"/>
  <c r="H26" i="21"/>
  <c r="H7" i="21"/>
  <c r="H15" i="21"/>
  <c r="H23" i="21"/>
  <c r="H31" i="21"/>
  <c r="H20" i="21"/>
  <c r="H17" i="21"/>
  <c r="H34" i="21"/>
  <c r="F11" i="22"/>
  <c r="AR25" i="14"/>
  <c r="AR33" i="14"/>
  <c r="AR27" i="14"/>
  <c r="AR9" i="14"/>
  <c r="AR8" i="14"/>
  <c r="AR7" i="14"/>
  <c r="AR5" i="14"/>
  <c r="AR35" i="14"/>
  <c r="F7" i="22"/>
  <c r="F9" i="22"/>
  <c r="G26" i="14"/>
  <c r="G125" i="14"/>
  <c r="G92" i="14"/>
  <c r="G158" i="14"/>
  <c r="G59" i="14"/>
  <c r="G57" i="14"/>
  <c r="G90" i="14"/>
  <c r="G123" i="14"/>
  <c r="G24" i="14"/>
  <c r="G156" i="14"/>
  <c r="G80" i="14"/>
  <c r="G47" i="14"/>
  <c r="G146" i="14"/>
  <c r="G14" i="14"/>
  <c r="G113" i="14"/>
  <c r="G83" i="14"/>
  <c r="G149" i="14"/>
  <c r="G17" i="14"/>
  <c r="G50" i="14"/>
  <c r="G116" i="14"/>
  <c r="G122" i="14"/>
  <c r="G23" i="14"/>
  <c r="G155" i="14"/>
  <c r="G56" i="14"/>
  <c r="G89" i="14"/>
  <c r="G150" i="14"/>
  <c r="G18" i="14"/>
  <c r="G117" i="14"/>
  <c r="G51" i="14"/>
  <c r="G84" i="14"/>
  <c r="G9" i="14"/>
  <c r="G42" i="14"/>
  <c r="G108" i="14"/>
  <c r="G75" i="14"/>
  <c r="G141" i="14"/>
  <c r="G54" i="14"/>
  <c r="G87" i="14"/>
  <c r="G21" i="14"/>
  <c r="G120" i="14"/>
  <c r="G153" i="14"/>
  <c r="G148" i="14"/>
  <c r="G115" i="14"/>
  <c r="G49" i="14"/>
  <c r="G82" i="14"/>
  <c r="G16" i="14"/>
  <c r="G12" i="14"/>
  <c r="G45" i="14"/>
  <c r="G111" i="14"/>
  <c r="G144" i="14"/>
  <c r="G78" i="14"/>
  <c r="G44" i="14"/>
  <c r="G77" i="14"/>
  <c r="G110" i="14"/>
  <c r="G143" i="14"/>
  <c r="G11" i="14"/>
  <c r="G39" i="14"/>
  <c r="G138" i="14"/>
  <c r="G105" i="14"/>
  <c r="G72" i="14"/>
  <c r="G6" i="14"/>
  <c r="G34" i="14"/>
  <c r="G166" i="14"/>
  <c r="G133" i="14"/>
  <c r="G67" i="14"/>
  <c r="G100" i="14"/>
  <c r="G33" i="14"/>
  <c r="G99" i="14"/>
  <c r="G66" i="14"/>
  <c r="G132" i="14"/>
  <c r="G165" i="14"/>
  <c r="G61" i="14"/>
  <c r="G127" i="14"/>
  <c r="G160" i="14"/>
  <c r="G28" i="14"/>
  <c r="G94" i="14"/>
  <c r="F63" i="26"/>
  <c r="F16" i="22"/>
  <c r="G119" i="14"/>
  <c r="G86" i="14"/>
  <c r="G20" i="14"/>
  <c r="G53" i="14"/>
  <c r="G152" i="14"/>
  <c r="G147" i="14"/>
  <c r="G48" i="14"/>
  <c r="G81" i="14"/>
  <c r="G114" i="14"/>
  <c r="G15" i="14"/>
  <c r="G76" i="14"/>
  <c r="G10" i="14"/>
  <c r="G142" i="14"/>
  <c r="G109" i="14"/>
  <c r="G43" i="14"/>
  <c r="G5" i="14"/>
  <c r="G35" i="14"/>
  <c r="G104" i="14"/>
  <c r="G134" i="14"/>
  <c r="G38" i="14"/>
  <c r="G68" i="14"/>
  <c r="G71" i="14"/>
  <c r="G101" i="14"/>
  <c r="H35" i="21"/>
  <c r="G137" i="14"/>
  <c r="G167" i="14"/>
  <c r="G145" i="14"/>
  <c r="G46" i="14"/>
  <c r="G13" i="14"/>
  <c r="G79" i="14"/>
  <c r="G112" i="14"/>
  <c r="G107" i="14"/>
  <c r="G41" i="14"/>
  <c r="G140" i="14"/>
  <c r="G74" i="14"/>
  <c r="G8" i="14"/>
  <c r="G63" i="14"/>
  <c r="G30" i="14"/>
  <c r="G162" i="14"/>
  <c r="G96" i="14"/>
  <c r="G129" i="14"/>
  <c r="F37" i="26"/>
  <c r="F16" i="15"/>
  <c r="G31" i="14"/>
  <c r="G130" i="14"/>
  <c r="G97" i="14"/>
  <c r="G163" i="14"/>
  <c r="G64" i="14"/>
  <c r="G95" i="14"/>
  <c r="G29" i="14"/>
  <c r="G62" i="14"/>
  <c r="G161" i="14"/>
  <c r="G128" i="14"/>
  <c r="G118" i="14"/>
  <c r="G52" i="14"/>
  <c r="G151" i="14"/>
  <c r="G85" i="14"/>
  <c r="G19" i="14"/>
  <c r="G40" i="14"/>
  <c r="G73" i="14"/>
  <c r="G106" i="14"/>
  <c r="G7" i="14"/>
  <c r="G139" i="14"/>
  <c r="G77" i="9"/>
  <c r="G85" i="9"/>
  <c r="G79" i="9"/>
  <c r="G87" i="9"/>
  <c r="G78" i="9"/>
  <c r="G86" i="9"/>
  <c r="G76" i="9"/>
  <c r="G84" i="9"/>
  <c r="G32" i="14"/>
  <c r="G131" i="14"/>
  <c r="G164" i="14"/>
  <c r="G65" i="14"/>
  <c r="G98" i="14"/>
  <c r="G157" i="14"/>
  <c r="G91" i="14"/>
  <c r="G124" i="14"/>
  <c r="G25" i="14"/>
  <c r="G58" i="14"/>
  <c r="G159" i="14"/>
  <c r="G27" i="14"/>
  <c r="G93" i="14"/>
  <c r="G60" i="14"/>
  <c r="G126" i="14"/>
  <c r="G154" i="14"/>
  <c r="G22" i="14"/>
  <c r="G121" i="14"/>
  <c r="G88" i="14"/>
  <c r="G55" i="14"/>
  <c r="F7" i="15"/>
  <c r="F9" i="15"/>
  <c r="M71" i="9"/>
  <c r="M72" i="9"/>
  <c r="M73" i="9"/>
  <c r="M70" i="9"/>
  <c r="F18" i="15"/>
  <c r="F22" i="15"/>
  <c r="F21" i="15"/>
  <c r="F20" i="15"/>
  <c r="F19" i="15"/>
  <c r="F23" i="15"/>
  <c r="T41" i="14"/>
  <c r="AG41" i="14"/>
  <c r="T50" i="14"/>
  <c r="AG50" i="14"/>
  <c r="T55" i="14"/>
  <c r="AG55" i="14"/>
  <c r="T63" i="14"/>
  <c r="AG63" i="14"/>
  <c r="T65" i="14"/>
  <c r="AG65" i="14"/>
  <c r="T45" i="14"/>
  <c r="AG45" i="14"/>
  <c r="T62" i="14"/>
  <c r="AG62" i="14"/>
  <c r="T44" i="14"/>
  <c r="AG44" i="14"/>
  <c r="T39" i="14"/>
  <c r="AG39" i="14"/>
  <c r="G12" i="15"/>
  <c r="G38" i="26"/>
  <c r="G46" i="26"/>
  <c r="G27" i="27"/>
  <c r="T58" i="14"/>
  <c r="AG58" i="14"/>
  <c r="G12" i="22"/>
  <c r="G64" i="26"/>
  <c r="T52" i="14"/>
  <c r="AG52" i="14"/>
  <c r="T56" i="14"/>
  <c r="AG56" i="14"/>
  <c r="T60" i="14"/>
  <c r="AG60" i="14"/>
  <c r="T49" i="14"/>
  <c r="AG49" i="14"/>
  <c r="T61" i="14"/>
  <c r="AG61" i="14"/>
  <c r="T66" i="14"/>
  <c r="AG66" i="14"/>
  <c r="T67" i="14"/>
  <c r="AG67" i="14"/>
  <c r="T51" i="14"/>
  <c r="AG51" i="14"/>
  <c r="T64" i="14"/>
  <c r="AG64" i="14"/>
  <c r="T48" i="14"/>
  <c r="AG48" i="14"/>
  <c r="T57" i="14"/>
  <c r="AG57" i="14"/>
  <c r="T53" i="14"/>
  <c r="AG53" i="14"/>
  <c r="T54" i="14"/>
  <c r="AG54" i="14"/>
  <c r="T42" i="14"/>
  <c r="AG42" i="14"/>
  <c r="T46" i="14"/>
  <c r="AG46" i="14"/>
  <c r="T43" i="14"/>
  <c r="AG43" i="14"/>
  <c r="T59" i="14"/>
  <c r="AG59" i="14"/>
  <c r="T38" i="14"/>
  <c r="AG38" i="14"/>
  <c r="T40" i="14"/>
  <c r="AG40" i="14"/>
  <c r="T47" i="14"/>
  <c r="AG47" i="14"/>
  <c r="T73" i="14"/>
  <c r="AG73" i="14"/>
  <c r="T82" i="14"/>
  <c r="AG82" i="14"/>
  <c r="T87" i="14"/>
  <c r="AG87" i="14"/>
  <c r="T99" i="14"/>
  <c r="AG99" i="14"/>
  <c r="T97" i="14"/>
  <c r="AG97" i="14"/>
  <c r="T77" i="14"/>
  <c r="AG77" i="14"/>
  <c r="T94" i="14"/>
  <c r="AG94" i="14"/>
  <c r="T92" i="14"/>
  <c r="AG92" i="14"/>
  <c r="T71" i="14"/>
  <c r="AG71" i="14"/>
  <c r="T85" i="14"/>
  <c r="AG85" i="14"/>
  <c r="T86" i="14"/>
  <c r="AG86" i="14"/>
  <c r="T91" i="14"/>
  <c r="AG91" i="14"/>
  <c r="G13" i="22"/>
  <c r="G65" i="26"/>
  <c r="T79" i="14"/>
  <c r="AG79" i="14"/>
  <c r="T88" i="14"/>
  <c r="AG88" i="14"/>
  <c r="T95" i="14"/>
  <c r="AG95" i="14"/>
  <c r="T93" i="14"/>
  <c r="AG93" i="14"/>
  <c r="T81" i="14"/>
  <c r="AG81" i="14"/>
  <c r="T90" i="14"/>
  <c r="AG90" i="14"/>
  <c r="T98" i="14"/>
  <c r="AG98" i="14"/>
  <c r="T100" i="14"/>
  <c r="AG100" i="14"/>
  <c r="T83" i="14"/>
  <c r="AG83" i="14"/>
  <c r="T96" i="14"/>
  <c r="AG96" i="14"/>
  <c r="T84" i="14"/>
  <c r="AG84" i="14"/>
  <c r="T89" i="14"/>
  <c r="AG89" i="14"/>
  <c r="T80" i="14"/>
  <c r="AG80" i="14"/>
  <c r="T76" i="14"/>
  <c r="AG76" i="14"/>
  <c r="T72" i="14"/>
  <c r="AG72" i="14"/>
  <c r="G13" i="15"/>
  <c r="G39" i="26"/>
  <c r="G47" i="26"/>
  <c r="G28" i="27"/>
  <c r="T74" i="14"/>
  <c r="AG74" i="14"/>
  <c r="T78" i="14"/>
  <c r="AG78" i="14"/>
  <c r="T75" i="14"/>
  <c r="AG75" i="14"/>
  <c r="F45" i="26"/>
  <c r="F42" i="26"/>
  <c r="F18" i="27"/>
  <c r="F23" i="27"/>
  <c r="T141" i="14"/>
  <c r="AG141" i="14"/>
  <c r="T150" i="14"/>
  <c r="AG150" i="14"/>
  <c r="T151" i="14"/>
  <c r="AG151" i="14"/>
  <c r="T163" i="14"/>
  <c r="AG163" i="14"/>
  <c r="T146" i="14"/>
  <c r="AG146" i="14"/>
  <c r="T148" i="14"/>
  <c r="AG148" i="14"/>
  <c r="T147" i="14"/>
  <c r="AG147" i="14"/>
  <c r="T138" i="14"/>
  <c r="AG138" i="14"/>
  <c r="G15" i="15"/>
  <c r="G41" i="26"/>
  <c r="G49" i="26"/>
  <c r="G30" i="27"/>
  <c r="T137" i="14"/>
  <c r="AG137" i="14"/>
  <c r="T164" i="14"/>
  <c r="AG164" i="14"/>
  <c r="T157" i="14"/>
  <c r="AG157" i="14"/>
  <c r="G15" i="22"/>
  <c r="G67" i="26"/>
  <c r="T143" i="14"/>
  <c r="AG143" i="14"/>
  <c r="T153" i="14"/>
  <c r="AG153" i="14"/>
  <c r="T154" i="14"/>
  <c r="AG154" i="14"/>
  <c r="T159" i="14"/>
  <c r="AG159" i="14"/>
  <c r="T149" i="14"/>
  <c r="AG149" i="14"/>
  <c r="T161" i="14"/>
  <c r="AG161" i="14"/>
  <c r="T162" i="14"/>
  <c r="AG162" i="14"/>
  <c r="T166" i="14"/>
  <c r="AG166" i="14"/>
  <c r="T165" i="14"/>
  <c r="AG165" i="14"/>
  <c r="T145" i="14"/>
  <c r="AG145" i="14"/>
  <c r="T140" i="14"/>
  <c r="AG140" i="14"/>
  <c r="T160" i="14"/>
  <c r="AG160" i="14"/>
  <c r="T144" i="14"/>
  <c r="AG144" i="14"/>
  <c r="T139" i="14"/>
  <c r="AG139" i="14"/>
  <c r="T156" i="14"/>
  <c r="AG156" i="14"/>
  <c r="T142" i="14"/>
  <c r="AG142" i="14"/>
  <c r="T152" i="14"/>
  <c r="AG152" i="14"/>
  <c r="T155" i="14"/>
  <c r="AG155" i="14"/>
  <c r="T158" i="14"/>
  <c r="AG158" i="14"/>
  <c r="T109" i="14"/>
  <c r="AG109" i="14"/>
  <c r="T114" i="14"/>
  <c r="AG114" i="14"/>
  <c r="T130" i="14"/>
  <c r="AG130" i="14"/>
  <c r="T104" i="14"/>
  <c r="AG104" i="14"/>
  <c r="T107" i="14"/>
  <c r="AG107" i="14"/>
  <c r="T113" i="14"/>
  <c r="AG113" i="14"/>
  <c r="T115" i="14"/>
  <c r="AG115" i="14"/>
  <c r="T126" i="14"/>
  <c r="AG126" i="14"/>
  <c r="T117" i="14"/>
  <c r="AG117" i="14"/>
  <c r="T122" i="14"/>
  <c r="AG122" i="14"/>
  <c r="T112" i="14"/>
  <c r="AG112" i="14"/>
  <c r="T121" i="14"/>
  <c r="AG121" i="14"/>
  <c r="T123" i="14"/>
  <c r="AG123" i="14"/>
  <c r="T132" i="14"/>
  <c r="AG132" i="14"/>
  <c r="T108" i="14"/>
  <c r="AG108" i="14"/>
  <c r="T124" i="14"/>
  <c r="AG124" i="14"/>
  <c r="G14" i="22"/>
  <c r="G66" i="26"/>
  <c r="T106" i="14"/>
  <c r="AG106" i="14"/>
  <c r="T119" i="14"/>
  <c r="AG119" i="14"/>
  <c r="T131" i="14"/>
  <c r="AG131" i="14"/>
  <c r="T129" i="14"/>
  <c r="AG129" i="14"/>
  <c r="T105" i="14"/>
  <c r="AG105" i="14"/>
  <c r="G14" i="15"/>
  <c r="G40" i="26"/>
  <c r="G21" i="27"/>
  <c r="T125" i="14"/>
  <c r="AG125" i="14"/>
  <c r="T128" i="14"/>
  <c r="AG128" i="14"/>
  <c r="T111" i="14"/>
  <c r="AG111" i="14"/>
  <c r="T120" i="14"/>
  <c r="AG120" i="14"/>
  <c r="T110" i="14"/>
  <c r="AG110" i="14"/>
  <c r="T116" i="14"/>
  <c r="AG116" i="14"/>
  <c r="T118" i="14"/>
  <c r="AG118" i="14"/>
  <c r="T127" i="14"/>
  <c r="AG127" i="14"/>
  <c r="T133" i="14"/>
  <c r="AG133" i="14"/>
  <c r="F17" i="25"/>
  <c r="F22" i="25"/>
  <c r="F71" i="26"/>
  <c r="F68" i="26"/>
  <c r="T27" i="14"/>
  <c r="AG27" i="14"/>
  <c r="T17" i="14"/>
  <c r="AG17" i="14"/>
  <c r="T34" i="14"/>
  <c r="AG34" i="14"/>
  <c r="T32" i="14"/>
  <c r="AG32" i="14"/>
  <c r="T8" i="14"/>
  <c r="AG8" i="14"/>
  <c r="T28" i="14"/>
  <c r="AG28" i="14"/>
  <c r="T14" i="14"/>
  <c r="AG14" i="14"/>
  <c r="T23" i="14"/>
  <c r="AG23" i="14"/>
  <c r="T26" i="14"/>
  <c r="AG26" i="14"/>
  <c r="T13" i="14"/>
  <c r="AG13" i="14"/>
  <c r="T24" i="14"/>
  <c r="AG24" i="14"/>
  <c r="T25" i="14"/>
  <c r="AG25" i="14"/>
  <c r="T10" i="14"/>
  <c r="AG10" i="14"/>
  <c r="T5" i="14"/>
  <c r="AG5" i="14"/>
  <c r="T22" i="14"/>
  <c r="AG22" i="14"/>
  <c r="T21" i="14"/>
  <c r="AG21" i="14"/>
  <c r="T7" i="14"/>
  <c r="AG7" i="14"/>
  <c r="T19" i="14"/>
  <c r="AG19" i="14"/>
  <c r="T31" i="14"/>
  <c r="AG31" i="14"/>
  <c r="T15" i="14"/>
  <c r="AG15" i="14"/>
  <c r="T20" i="14"/>
  <c r="AG20" i="14"/>
  <c r="T18" i="14"/>
  <c r="AG18" i="14"/>
  <c r="T12" i="14"/>
  <c r="AG12" i="14"/>
  <c r="T29" i="14"/>
  <c r="AG29" i="14"/>
  <c r="T16" i="14"/>
  <c r="AG16" i="14"/>
  <c r="T11" i="14"/>
  <c r="AG11" i="14"/>
  <c r="T33" i="14"/>
  <c r="AG33" i="14"/>
  <c r="T6" i="14"/>
  <c r="AG6" i="14"/>
  <c r="T9" i="14"/>
  <c r="AG9" i="14"/>
  <c r="T30" i="14"/>
  <c r="AG30" i="14"/>
  <c r="F22" i="22"/>
  <c r="F23" i="22"/>
  <c r="F21" i="22"/>
  <c r="F19" i="22"/>
  <c r="F20" i="22"/>
  <c r="F18" i="22"/>
  <c r="G19" i="27"/>
  <c r="G20" i="27"/>
  <c r="AS26" i="14"/>
  <c r="AS29" i="14"/>
  <c r="AS21" i="14"/>
  <c r="AS32" i="14"/>
  <c r="AS5" i="14"/>
  <c r="AS35" i="14"/>
  <c r="AS13" i="14"/>
  <c r="AS15" i="14"/>
  <c r="AS23" i="14"/>
  <c r="G22" i="27"/>
  <c r="AS33" i="14"/>
  <c r="AS31" i="14"/>
  <c r="F10" i="8"/>
  <c r="F9" i="9"/>
  <c r="G48" i="26"/>
  <c r="G29" i="27"/>
  <c r="AS12" i="14"/>
  <c r="AS22" i="14"/>
  <c r="AS24" i="14"/>
  <c r="AS14" i="14"/>
  <c r="AS34" i="14"/>
  <c r="F25" i="25"/>
  <c r="F30" i="25"/>
  <c r="F76" i="26"/>
  <c r="F7" i="25"/>
  <c r="G20" i="25"/>
  <c r="G74" i="26"/>
  <c r="G28" i="25"/>
  <c r="F50" i="26"/>
  <c r="F8" i="27"/>
  <c r="F26" i="27"/>
  <c r="F31" i="27"/>
  <c r="G72" i="26"/>
  <c r="G26" i="25"/>
  <c r="G18" i="25"/>
  <c r="AS30" i="14"/>
  <c r="AS11" i="14"/>
  <c r="AS18" i="14"/>
  <c r="AS19" i="14"/>
  <c r="AS28" i="14"/>
  <c r="AS17" i="14"/>
  <c r="G73" i="26"/>
  <c r="G27" i="25"/>
  <c r="G19" i="25"/>
  <c r="G11" i="15"/>
  <c r="AS6" i="14"/>
  <c r="G11" i="22"/>
  <c r="AS25" i="14"/>
  <c r="G7" i="22"/>
  <c r="G9" i="22"/>
  <c r="G21" i="25"/>
  <c r="G75" i="26"/>
  <c r="G29" i="25"/>
  <c r="AS9" i="14"/>
  <c r="AS16" i="14"/>
  <c r="AS20" i="14"/>
  <c r="AS7" i="14"/>
  <c r="AS10" i="14"/>
  <c r="AS8" i="14"/>
  <c r="AS27" i="14"/>
  <c r="G25" i="15"/>
  <c r="G25" i="22"/>
  <c r="I12" i="21"/>
  <c r="I5" i="21"/>
  <c r="I13" i="21"/>
  <c r="I21" i="21"/>
  <c r="I29" i="21"/>
  <c r="I28" i="21"/>
  <c r="I32" i="21"/>
  <c r="I27" i="21"/>
  <c r="I6" i="21"/>
  <c r="I14" i="21"/>
  <c r="I7" i="21"/>
  <c r="I15" i="21"/>
  <c r="I23" i="21"/>
  <c r="I31" i="21"/>
  <c r="I22" i="21"/>
  <c r="I26" i="21"/>
  <c r="I34" i="21"/>
  <c r="I18" i="21"/>
  <c r="I19" i="21"/>
  <c r="I20" i="21"/>
  <c r="H8" i="15"/>
  <c r="I8" i="21"/>
  <c r="I16" i="21"/>
  <c r="I9" i="21"/>
  <c r="I17" i="21"/>
  <c r="I25" i="21"/>
  <c r="I33" i="21"/>
  <c r="I30" i="21"/>
  <c r="H8" i="22"/>
  <c r="I10" i="21"/>
  <c r="I11" i="21"/>
  <c r="I24" i="21"/>
  <c r="G7" i="15"/>
  <c r="G9" i="15"/>
  <c r="H24" i="14"/>
  <c r="H90" i="14"/>
  <c r="H123" i="14"/>
  <c r="H57" i="14"/>
  <c r="H156" i="14"/>
  <c r="H53" i="14"/>
  <c r="H20" i="14"/>
  <c r="H86" i="14"/>
  <c r="H119" i="14"/>
  <c r="H152" i="14"/>
  <c r="H81" i="14"/>
  <c r="H48" i="14"/>
  <c r="H147" i="14"/>
  <c r="H114" i="14"/>
  <c r="H15" i="14"/>
  <c r="H144" i="14"/>
  <c r="H45" i="14"/>
  <c r="H111" i="14"/>
  <c r="H12" i="14"/>
  <c r="H78" i="14"/>
  <c r="H143" i="14"/>
  <c r="H110" i="14"/>
  <c r="H11" i="14"/>
  <c r="H77" i="14"/>
  <c r="H44" i="14"/>
  <c r="H132" i="14"/>
  <c r="H33" i="14"/>
  <c r="H66" i="14"/>
  <c r="H99" i="14"/>
  <c r="H165" i="14"/>
  <c r="H148" i="14"/>
  <c r="H115" i="14"/>
  <c r="H49" i="14"/>
  <c r="H16" i="14"/>
  <c r="H82" i="14"/>
  <c r="H19" i="14"/>
  <c r="H52" i="14"/>
  <c r="H151" i="14"/>
  <c r="H85" i="14"/>
  <c r="H118" i="14"/>
  <c r="H88" i="14"/>
  <c r="H121" i="14"/>
  <c r="H55" i="14"/>
  <c r="H22" i="14"/>
  <c r="H154" i="14"/>
  <c r="H40" i="14"/>
  <c r="H73" i="14"/>
  <c r="H7" i="14"/>
  <c r="H139" i="14"/>
  <c r="H106" i="14"/>
  <c r="H120" i="14"/>
  <c r="H153" i="14"/>
  <c r="H87" i="14"/>
  <c r="H54" i="14"/>
  <c r="H21" i="14"/>
  <c r="H25" i="22"/>
  <c r="H78" i="9"/>
  <c r="H86" i="9"/>
  <c r="H77" i="9"/>
  <c r="H85" i="9"/>
  <c r="H79" i="9"/>
  <c r="H87" i="9"/>
  <c r="H76" i="9"/>
  <c r="H84" i="9"/>
  <c r="G37" i="26"/>
  <c r="G16" i="15"/>
  <c r="H42" i="14"/>
  <c r="H75" i="14"/>
  <c r="H141" i="14"/>
  <c r="H108" i="14"/>
  <c r="H9" i="14"/>
  <c r="H125" i="14"/>
  <c r="H92" i="14"/>
  <c r="H26" i="14"/>
  <c r="H158" i="14"/>
  <c r="H59" i="14"/>
  <c r="H161" i="14"/>
  <c r="H128" i="14"/>
  <c r="H95" i="14"/>
  <c r="H62" i="14"/>
  <c r="H29" i="14"/>
  <c r="H76" i="14"/>
  <c r="H109" i="14"/>
  <c r="H10" i="14"/>
  <c r="H142" i="14"/>
  <c r="H43" i="14"/>
  <c r="H25" i="14"/>
  <c r="H124" i="14"/>
  <c r="H91" i="14"/>
  <c r="H58" i="14"/>
  <c r="H157" i="14"/>
  <c r="H107" i="14"/>
  <c r="H140" i="14"/>
  <c r="H74" i="14"/>
  <c r="H41" i="14"/>
  <c r="H8" i="14"/>
  <c r="H117" i="14"/>
  <c r="H84" i="14"/>
  <c r="H18" i="14"/>
  <c r="H150" i="14"/>
  <c r="H51" i="14"/>
  <c r="H31" i="14"/>
  <c r="H64" i="14"/>
  <c r="H130" i="14"/>
  <c r="H97" i="14"/>
  <c r="H163" i="14"/>
  <c r="H47" i="14"/>
  <c r="H80" i="14"/>
  <c r="H146" i="14"/>
  <c r="H113" i="14"/>
  <c r="H14" i="14"/>
  <c r="H164" i="14"/>
  <c r="H131" i="14"/>
  <c r="H65" i="14"/>
  <c r="H32" i="14"/>
  <c r="H98" i="14"/>
  <c r="H13" i="14"/>
  <c r="H46" i="14"/>
  <c r="H112" i="14"/>
  <c r="H79" i="14"/>
  <c r="H145" i="14"/>
  <c r="H129" i="14"/>
  <c r="H30" i="14"/>
  <c r="H162" i="14"/>
  <c r="H63" i="14"/>
  <c r="H96" i="14"/>
  <c r="H60" i="14"/>
  <c r="H27" i="14"/>
  <c r="H93" i="14"/>
  <c r="H159" i="14"/>
  <c r="H126" i="14"/>
  <c r="H83" i="14"/>
  <c r="H149" i="14"/>
  <c r="H17" i="14"/>
  <c r="H116" i="14"/>
  <c r="H50" i="14"/>
  <c r="H67" i="14"/>
  <c r="H166" i="14"/>
  <c r="H100" i="14"/>
  <c r="H34" i="14"/>
  <c r="H133" i="14"/>
  <c r="H155" i="14"/>
  <c r="H122" i="14"/>
  <c r="H23" i="14"/>
  <c r="H56" i="14"/>
  <c r="H89" i="14"/>
  <c r="H6" i="14"/>
  <c r="H138" i="14"/>
  <c r="H105" i="14"/>
  <c r="H39" i="14"/>
  <c r="H72" i="14"/>
  <c r="H28" i="14"/>
  <c r="H94" i="14"/>
  <c r="H127" i="14"/>
  <c r="H160" i="14"/>
  <c r="H61" i="14"/>
  <c r="H71" i="14"/>
  <c r="H101" i="14"/>
  <c r="H38" i="14"/>
  <c r="H68" i="14"/>
  <c r="H5" i="14"/>
  <c r="H35" i="14"/>
  <c r="I35" i="21"/>
  <c r="H104" i="14"/>
  <c r="H134" i="14"/>
  <c r="H137" i="14"/>
  <c r="H167" i="14"/>
  <c r="G63" i="26"/>
  <c r="G16" i="22"/>
  <c r="H25" i="15"/>
  <c r="G10" i="8"/>
  <c r="G9" i="9"/>
  <c r="U157" i="14"/>
  <c r="AH157" i="14"/>
  <c r="H15" i="22"/>
  <c r="H67" i="26"/>
  <c r="U156" i="14"/>
  <c r="AH156" i="14"/>
  <c r="U137" i="14"/>
  <c r="AH137" i="14"/>
  <c r="U143" i="14"/>
  <c r="AH143" i="14"/>
  <c r="U144" i="14"/>
  <c r="AH144" i="14"/>
  <c r="U153" i="14"/>
  <c r="AH153" i="14"/>
  <c r="U161" i="14"/>
  <c r="AH161" i="14"/>
  <c r="U148" i="14"/>
  <c r="AH148" i="14"/>
  <c r="U155" i="14"/>
  <c r="AH155" i="14"/>
  <c r="U166" i="14"/>
  <c r="AH166" i="14"/>
  <c r="U141" i="14"/>
  <c r="AH141" i="14"/>
  <c r="U146" i="14"/>
  <c r="AH146" i="14"/>
  <c r="U151" i="14"/>
  <c r="AH151" i="14"/>
  <c r="U152" i="14"/>
  <c r="AH152" i="14"/>
  <c r="U164" i="14"/>
  <c r="AH164" i="14"/>
  <c r="U139" i="14"/>
  <c r="AH139" i="14"/>
  <c r="U158" i="14"/>
  <c r="AH158" i="14"/>
  <c r="U160" i="14"/>
  <c r="AH160" i="14"/>
  <c r="U138" i="14"/>
  <c r="AH138" i="14"/>
  <c r="H15" i="15"/>
  <c r="H41" i="26"/>
  <c r="H22" i="27"/>
  <c r="U150" i="14"/>
  <c r="AH150" i="14"/>
  <c r="U159" i="14"/>
  <c r="AH159" i="14"/>
  <c r="U140" i="14"/>
  <c r="AH140" i="14"/>
  <c r="U149" i="14"/>
  <c r="AH149" i="14"/>
  <c r="U154" i="14"/>
  <c r="AH154" i="14"/>
  <c r="U162" i="14"/>
  <c r="AH162" i="14"/>
  <c r="U163" i="14"/>
  <c r="AH163" i="14"/>
  <c r="U142" i="14"/>
  <c r="AH142" i="14"/>
  <c r="U147" i="14"/>
  <c r="AH147" i="14"/>
  <c r="U165" i="14"/>
  <c r="AH165" i="14"/>
  <c r="U145" i="14"/>
  <c r="AH145" i="14"/>
  <c r="U124" i="14"/>
  <c r="AH124" i="14"/>
  <c r="H14" i="22"/>
  <c r="H66" i="26"/>
  <c r="U131" i="14"/>
  <c r="AH131" i="14"/>
  <c r="U114" i="14"/>
  <c r="AH114" i="14"/>
  <c r="U130" i="14"/>
  <c r="AH130" i="14"/>
  <c r="U106" i="14"/>
  <c r="AH106" i="14"/>
  <c r="U107" i="14"/>
  <c r="AH107" i="14"/>
  <c r="U127" i="14"/>
  <c r="AH127" i="14"/>
  <c r="U110" i="14"/>
  <c r="AH110" i="14"/>
  <c r="U104" i="14"/>
  <c r="AH104" i="14"/>
  <c r="U113" i="14"/>
  <c r="AH113" i="14"/>
  <c r="U129" i="14"/>
  <c r="AH129" i="14"/>
  <c r="U116" i="14"/>
  <c r="AH116" i="14"/>
  <c r="U118" i="14"/>
  <c r="AH118" i="14"/>
  <c r="U115" i="14"/>
  <c r="AH115" i="14"/>
  <c r="U117" i="14"/>
  <c r="AH117" i="14"/>
  <c r="U120" i="14"/>
  <c r="AH120" i="14"/>
  <c r="U119" i="14"/>
  <c r="AH119" i="14"/>
  <c r="U108" i="14"/>
  <c r="AH108" i="14"/>
  <c r="U126" i="14"/>
  <c r="AH126" i="14"/>
  <c r="U112" i="14"/>
  <c r="AH112" i="14"/>
  <c r="U121" i="14"/>
  <c r="AH121" i="14"/>
  <c r="U111" i="14"/>
  <c r="AH111" i="14"/>
  <c r="U109" i="14"/>
  <c r="AH109" i="14"/>
  <c r="U105" i="14"/>
  <c r="AH105" i="14"/>
  <c r="H14" i="15"/>
  <c r="H40" i="26"/>
  <c r="H21" i="27"/>
  <c r="U123" i="14"/>
  <c r="AH123" i="14"/>
  <c r="U132" i="14"/>
  <c r="AH132" i="14"/>
  <c r="U125" i="14"/>
  <c r="AH125" i="14"/>
  <c r="U133" i="14"/>
  <c r="AH133" i="14"/>
  <c r="U128" i="14"/>
  <c r="AH128" i="14"/>
  <c r="U122" i="14"/>
  <c r="AH122" i="14"/>
  <c r="U93" i="14"/>
  <c r="AH93" i="14"/>
  <c r="U88" i="14"/>
  <c r="AH88" i="14"/>
  <c r="U96" i="14"/>
  <c r="AH96" i="14"/>
  <c r="U75" i="14"/>
  <c r="AH75" i="14"/>
  <c r="U84" i="14"/>
  <c r="AH84" i="14"/>
  <c r="U79" i="14"/>
  <c r="AH79" i="14"/>
  <c r="U81" i="14"/>
  <c r="AH81" i="14"/>
  <c r="U87" i="14"/>
  <c r="AH87" i="14"/>
  <c r="U90" i="14"/>
  <c r="AH90" i="14"/>
  <c r="U91" i="14"/>
  <c r="AH91" i="14"/>
  <c r="H13" i="22"/>
  <c r="H65" i="26"/>
  <c r="U99" i="14"/>
  <c r="AH99" i="14"/>
  <c r="U74" i="14"/>
  <c r="AH74" i="14"/>
  <c r="U83" i="14"/>
  <c r="AH83" i="14"/>
  <c r="U73" i="14"/>
  <c r="AH73" i="14"/>
  <c r="U98" i="14"/>
  <c r="AH98" i="14"/>
  <c r="U72" i="14"/>
  <c r="AH72" i="14"/>
  <c r="H13" i="15"/>
  <c r="H39" i="26"/>
  <c r="H47" i="26"/>
  <c r="H28" i="27"/>
  <c r="U92" i="14"/>
  <c r="AH92" i="14"/>
  <c r="U85" i="14"/>
  <c r="AH85" i="14"/>
  <c r="U86" i="14"/>
  <c r="AH86" i="14"/>
  <c r="U97" i="14"/>
  <c r="AH97" i="14"/>
  <c r="U71" i="14"/>
  <c r="AH71" i="14"/>
  <c r="U77" i="14"/>
  <c r="AH77" i="14"/>
  <c r="U82" i="14"/>
  <c r="AH82" i="14"/>
  <c r="U94" i="14"/>
  <c r="AH94" i="14"/>
  <c r="U89" i="14"/>
  <c r="AH89" i="14"/>
  <c r="U76" i="14"/>
  <c r="AH76" i="14"/>
  <c r="U78" i="14"/>
  <c r="AH78" i="14"/>
  <c r="U80" i="14"/>
  <c r="AH80" i="14"/>
  <c r="U100" i="14"/>
  <c r="AH100" i="14"/>
  <c r="U95" i="14"/>
  <c r="AH95" i="14"/>
  <c r="G45" i="26"/>
  <c r="G18" i="27"/>
  <c r="G23" i="27"/>
  <c r="G42" i="26"/>
  <c r="U40" i="14"/>
  <c r="AH40" i="14"/>
  <c r="U49" i="14"/>
  <c r="AH49" i="14"/>
  <c r="U54" i="14"/>
  <c r="AH54" i="14"/>
  <c r="U66" i="14"/>
  <c r="AH66" i="14"/>
  <c r="U63" i="14"/>
  <c r="AH63" i="14"/>
  <c r="U42" i="14"/>
  <c r="AH42" i="14"/>
  <c r="U51" i="14"/>
  <c r="AH51" i="14"/>
  <c r="U55" i="14"/>
  <c r="AH55" i="14"/>
  <c r="U58" i="14"/>
  <c r="AH58" i="14"/>
  <c r="H12" i="22"/>
  <c r="H64" i="26"/>
  <c r="U48" i="14"/>
  <c r="AH48" i="14"/>
  <c r="U57" i="14"/>
  <c r="AH57" i="14"/>
  <c r="U65" i="14"/>
  <c r="AH65" i="14"/>
  <c r="U67" i="14"/>
  <c r="AH67" i="14"/>
  <c r="U45" i="14"/>
  <c r="AH45" i="14"/>
  <c r="U50" i="14"/>
  <c r="AH50" i="14"/>
  <c r="U62" i="14"/>
  <c r="AH62" i="14"/>
  <c r="U59" i="14"/>
  <c r="AH59" i="14"/>
  <c r="U46" i="14"/>
  <c r="AH46" i="14"/>
  <c r="U64" i="14"/>
  <c r="AH64" i="14"/>
  <c r="U60" i="14"/>
  <c r="AH60" i="14"/>
  <c r="U56" i="14"/>
  <c r="AH56" i="14"/>
  <c r="U38" i="14"/>
  <c r="AH38" i="14"/>
  <c r="U47" i="14"/>
  <c r="AH47" i="14"/>
  <c r="U44" i="14"/>
  <c r="AH44" i="14"/>
  <c r="U53" i="14"/>
  <c r="AH53" i="14"/>
  <c r="U61" i="14"/>
  <c r="AH61" i="14"/>
  <c r="U39" i="14"/>
  <c r="AH39" i="14"/>
  <c r="H12" i="15"/>
  <c r="H38" i="26"/>
  <c r="H19" i="27"/>
  <c r="U41" i="14"/>
  <c r="AH41" i="14"/>
  <c r="U52" i="14"/>
  <c r="AH52" i="14"/>
  <c r="U43" i="14"/>
  <c r="AH43" i="14"/>
  <c r="G18" i="22"/>
  <c r="G19" i="22"/>
  <c r="G22" i="22"/>
  <c r="G20" i="22"/>
  <c r="G23" i="22"/>
  <c r="G21" i="22"/>
  <c r="G22" i="15"/>
  <c r="G23" i="15"/>
  <c r="G19" i="15"/>
  <c r="G20" i="15"/>
  <c r="G21" i="15"/>
  <c r="G18" i="15"/>
  <c r="G17" i="25"/>
  <c r="G22" i="25"/>
  <c r="G68" i="26"/>
  <c r="G71" i="26"/>
  <c r="U34" i="14"/>
  <c r="AH34" i="14"/>
  <c r="U17" i="14"/>
  <c r="AH17" i="14"/>
  <c r="U15" i="14"/>
  <c r="AH15" i="14"/>
  <c r="U10" i="14"/>
  <c r="AH10" i="14"/>
  <c r="U22" i="14"/>
  <c r="AH22" i="14"/>
  <c r="U11" i="14"/>
  <c r="AH11" i="14"/>
  <c r="U23" i="14"/>
  <c r="AH23" i="14"/>
  <c r="U25" i="14"/>
  <c r="AH25" i="14"/>
  <c r="U32" i="14"/>
  <c r="AH32" i="14"/>
  <c r="U27" i="14"/>
  <c r="AH27" i="14"/>
  <c r="U19" i="14"/>
  <c r="AH19" i="14"/>
  <c r="U14" i="14"/>
  <c r="AH14" i="14"/>
  <c r="U12" i="14"/>
  <c r="AH12" i="14"/>
  <c r="U29" i="14"/>
  <c r="AH29" i="14"/>
  <c r="U7" i="14"/>
  <c r="AH7" i="14"/>
  <c r="U16" i="14"/>
  <c r="AH16" i="14"/>
  <c r="U13" i="14"/>
  <c r="AH13" i="14"/>
  <c r="U18" i="14"/>
  <c r="AH18" i="14"/>
  <c r="U24" i="14"/>
  <c r="AH24" i="14"/>
  <c r="U21" i="14"/>
  <c r="AH21" i="14"/>
  <c r="U6" i="14"/>
  <c r="AH6" i="14"/>
  <c r="U26" i="14"/>
  <c r="AH26" i="14"/>
  <c r="U8" i="14"/>
  <c r="AH8" i="14"/>
  <c r="U33" i="14"/>
  <c r="AH33" i="14"/>
  <c r="U31" i="14"/>
  <c r="AH31" i="14"/>
  <c r="U30" i="14"/>
  <c r="AH30" i="14"/>
  <c r="U20" i="14"/>
  <c r="AH20" i="14"/>
  <c r="U28" i="14"/>
  <c r="AH28" i="14"/>
  <c r="U5" i="14"/>
  <c r="AH5" i="14"/>
  <c r="U9" i="14"/>
  <c r="AH9" i="14"/>
  <c r="H46" i="26"/>
  <c r="H27" i="27"/>
  <c r="H48" i="26"/>
  <c r="H29" i="27"/>
  <c r="AT24" i="14"/>
  <c r="AT13" i="14"/>
  <c r="AT28" i="14"/>
  <c r="AT21" i="14"/>
  <c r="AT14" i="14"/>
  <c r="H49" i="26"/>
  <c r="H30" i="27"/>
  <c r="AT29" i="14"/>
  <c r="AT27" i="14"/>
  <c r="AT17" i="14"/>
  <c r="AT5" i="14"/>
  <c r="AT35" i="14"/>
  <c r="AT33" i="14"/>
  <c r="AT16" i="14"/>
  <c r="AT10" i="14"/>
  <c r="AT20" i="14"/>
  <c r="AT8" i="14"/>
  <c r="AT7" i="14"/>
  <c r="AT19" i="14"/>
  <c r="AT23" i="14"/>
  <c r="AT15" i="14"/>
  <c r="G26" i="27"/>
  <c r="G31" i="27"/>
  <c r="G50" i="26"/>
  <c r="G8" i="27"/>
  <c r="H20" i="25"/>
  <c r="H74" i="26"/>
  <c r="H28" i="25"/>
  <c r="G25" i="25"/>
  <c r="G30" i="25"/>
  <c r="G76" i="26"/>
  <c r="G7" i="25"/>
  <c r="H18" i="25"/>
  <c r="H72" i="26"/>
  <c r="H26" i="25"/>
  <c r="H20" i="27"/>
  <c r="AT9" i="14"/>
  <c r="AT30" i="14"/>
  <c r="AT26" i="14"/>
  <c r="AT18" i="14"/>
  <c r="AT11" i="14"/>
  <c r="J11" i="21"/>
  <c r="J19" i="21"/>
  <c r="J27" i="21"/>
  <c r="J6" i="21"/>
  <c r="J14" i="21"/>
  <c r="J22" i="21"/>
  <c r="J30" i="21"/>
  <c r="J34" i="21"/>
  <c r="J24" i="21"/>
  <c r="J25" i="21"/>
  <c r="I8" i="22"/>
  <c r="J5" i="21"/>
  <c r="J13" i="21"/>
  <c r="J21" i="21"/>
  <c r="J29" i="21"/>
  <c r="J8" i="21"/>
  <c r="J16" i="21"/>
  <c r="J32" i="21"/>
  <c r="J9" i="21"/>
  <c r="J33" i="21"/>
  <c r="J20" i="21"/>
  <c r="J7" i="21"/>
  <c r="J15" i="21"/>
  <c r="J23" i="21"/>
  <c r="J31" i="21"/>
  <c r="J10" i="21"/>
  <c r="J18" i="21"/>
  <c r="J26" i="21"/>
  <c r="I8" i="15"/>
  <c r="J17" i="21"/>
  <c r="J12" i="21"/>
  <c r="J28" i="21"/>
  <c r="H19" i="25"/>
  <c r="H73" i="26"/>
  <c r="H27" i="25"/>
  <c r="H11" i="22"/>
  <c r="AT25" i="14"/>
  <c r="H7" i="22"/>
  <c r="H9" i="22"/>
  <c r="AT31" i="14"/>
  <c r="AT6" i="14"/>
  <c r="H11" i="15"/>
  <c r="AT12" i="14"/>
  <c r="AT32" i="14"/>
  <c r="AT22" i="14"/>
  <c r="AT34" i="14"/>
  <c r="H21" i="25"/>
  <c r="H75" i="26"/>
  <c r="H29" i="25"/>
  <c r="H7" i="15"/>
  <c r="H9" i="15"/>
  <c r="I10" i="14"/>
  <c r="I109" i="14"/>
  <c r="I76" i="14"/>
  <c r="I142" i="14"/>
  <c r="I43" i="14"/>
  <c r="I131" i="14"/>
  <c r="I164" i="14"/>
  <c r="I32" i="14"/>
  <c r="I65" i="14"/>
  <c r="I98" i="14"/>
  <c r="I124" i="14"/>
  <c r="I25" i="14"/>
  <c r="I58" i="14"/>
  <c r="I157" i="14"/>
  <c r="I91" i="14"/>
  <c r="I126" i="14"/>
  <c r="I93" i="14"/>
  <c r="I27" i="14"/>
  <c r="I60" i="14"/>
  <c r="I159" i="14"/>
  <c r="I64" i="14"/>
  <c r="I163" i="14"/>
  <c r="I130" i="14"/>
  <c r="I97" i="14"/>
  <c r="I31" i="14"/>
  <c r="I119" i="14"/>
  <c r="I152" i="14"/>
  <c r="I86" i="14"/>
  <c r="I20" i="14"/>
  <c r="I53" i="14"/>
  <c r="I82" i="14"/>
  <c r="I115" i="14"/>
  <c r="I16" i="14"/>
  <c r="I148" i="14"/>
  <c r="I49" i="14"/>
  <c r="I46" i="14"/>
  <c r="I145" i="14"/>
  <c r="I112" i="14"/>
  <c r="I79" i="14"/>
  <c r="I13" i="14"/>
  <c r="I154" i="14"/>
  <c r="I22" i="14"/>
  <c r="I55" i="14"/>
  <c r="I121" i="14"/>
  <c r="I88" i="14"/>
  <c r="I52" i="14"/>
  <c r="I118" i="14"/>
  <c r="I85" i="14"/>
  <c r="I151" i="14"/>
  <c r="I19" i="14"/>
  <c r="I17" i="14"/>
  <c r="I116" i="14"/>
  <c r="I83" i="14"/>
  <c r="I50" i="14"/>
  <c r="I149" i="14"/>
  <c r="I106" i="14"/>
  <c r="I73" i="14"/>
  <c r="I139" i="14"/>
  <c r="I7" i="14"/>
  <c r="I40" i="14"/>
  <c r="I120" i="14"/>
  <c r="I54" i="14"/>
  <c r="I153" i="14"/>
  <c r="I87" i="14"/>
  <c r="I21" i="14"/>
  <c r="I96" i="14"/>
  <c r="I30" i="14"/>
  <c r="I129" i="14"/>
  <c r="I162" i="14"/>
  <c r="I63" i="14"/>
  <c r="I160" i="14"/>
  <c r="I127" i="14"/>
  <c r="I28" i="14"/>
  <c r="I61" i="14"/>
  <c r="I94" i="14"/>
  <c r="I59" i="14"/>
  <c r="I92" i="14"/>
  <c r="I26" i="14"/>
  <c r="I125" i="14"/>
  <c r="I158" i="14"/>
  <c r="I23" i="14"/>
  <c r="I56" i="14"/>
  <c r="I122" i="14"/>
  <c r="I89" i="14"/>
  <c r="I155" i="14"/>
  <c r="I66" i="14"/>
  <c r="I165" i="14"/>
  <c r="I99" i="14"/>
  <c r="I33" i="14"/>
  <c r="I132" i="14"/>
  <c r="I74" i="14"/>
  <c r="I8" i="14"/>
  <c r="I107" i="14"/>
  <c r="I41" i="14"/>
  <c r="I140" i="14"/>
  <c r="I5" i="14"/>
  <c r="I35" i="14"/>
  <c r="I71" i="14"/>
  <c r="I101" i="14"/>
  <c r="I104" i="14"/>
  <c r="I134" i="14"/>
  <c r="I38" i="14"/>
  <c r="I68" i="14"/>
  <c r="I137" i="14"/>
  <c r="I167" i="14"/>
  <c r="J35" i="21"/>
  <c r="I123" i="14"/>
  <c r="I156" i="14"/>
  <c r="I24" i="14"/>
  <c r="I57" i="14"/>
  <c r="I90" i="14"/>
  <c r="I47" i="14"/>
  <c r="I80" i="14"/>
  <c r="I113" i="14"/>
  <c r="I14" i="14"/>
  <c r="I146" i="14"/>
  <c r="I11" i="14"/>
  <c r="I44" i="14"/>
  <c r="I77" i="14"/>
  <c r="I110" i="14"/>
  <c r="I143" i="14"/>
  <c r="H37" i="26"/>
  <c r="H16" i="15"/>
  <c r="H16" i="22"/>
  <c r="H63" i="26"/>
  <c r="I78" i="14"/>
  <c r="I12" i="14"/>
  <c r="I111" i="14"/>
  <c r="I45" i="14"/>
  <c r="I144" i="14"/>
  <c r="I150" i="14"/>
  <c r="I18" i="14"/>
  <c r="I51" i="14"/>
  <c r="I84" i="14"/>
  <c r="I117" i="14"/>
  <c r="I147" i="14"/>
  <c r="I48" i="14"/>
  <c r="I114" i="14"/>
  <c r="I15" i="14"/>
  <c r="I81" i="14"/>
  <c r="I75" i="14"/>
  <c r="I42" i="14"/>
  <c r="I9" i="14"/>
  <c r="I141" i="14"/>
  <c r="I108" i="14"/>
  <c r="I62" i="14"/>
  <c r="I161" i="14"/>
  <c r="I95" i="14"/>
  <c r="I128" i="14"/>
  <c r="I29" i="14"/>
  <c r="I67" i="14"/>
  <c r="I100" i="14"/>
  <c r="I166" i="14"/>
  <c r="I34" i="14"/>
  <c r="I133" i="14"/>
  <c r="I138" i="14"/>
  <c r="I6" i="14"/>
  <c r="I39" i="14"/>
  <c r="I105" i="14"/>
  <c r="I72" i="14"/>
  <c r="I77" i="9"/>
  <c r="I85" i="9"/>
  <c r="I79" i="9"/>
  <c r="I87" i="9"/>
  <c r="I76" i="9"/>
  <c r="I84" i="9"/>
  <c r="I78" i="9"/>
  <c r="I86" i="9"/>
  <c r="H71" i="26"/>
  <c r="H68" i="26"/>
  <c r="H17" i="25"/>
  <c r="H22" i="25"/>
  <c r="H18" i="27"/>
  <c r="H23" i="27"/>
  <c r="H42" i="26"/>
  <c r="H45" i="26"/>
  <c r="V100" i="14"/>
  <c r="AI100" i="14"/>
  <c r="V74" i="14"/>
  <c r="AI74" i="14"/>
  <c r="V79" i="14"/>
  <c r="AI79" i="14"/>
  <c r="V88" i="14"/>
  <c r="AI88" i="14"/>
  <c r="V96" i="14"/>
  <c r="AI96" i="14"/>
  <c r="V75" i="14"/>
  <c r="AI75" i="14"/>
  <c r="V84" i="14"/>
  <c r="AI84" i="14"/>
  <c r="V71" i="14"/>
  <c r="AI71" i="14"/>
  <c r="V93" i="14"/>
  <c r="AI93" i="14"/>
  <c r="V73" i="14"/>
  <c r="AI73" i="14"/>
  <c r="V82" i="14"/>
  <c r="AI82" i="14"/>
  <c r="V87" i="14"/>
  <c r="AI87" i="14"/>
  <c r="V99" i="14"/>
  <c r="AI99" i="14"/>
  <c r="V78" i="14"/>
  <c r="AI78" i="14"/>
  <c r="V83" i="14"/>
  <c r="AI83" i="14"/>
  <c r="V95" i="14"/>
  <c r="AI95" i="14"/>
  <c r="V92" i="14"/>
  <c r="AI92" i="14"/>
  <c r="V80" i="14"/>
  <c r="AI80" i="14"/>
  <c r="V97" i="14"/>
  <c r="AI97" i="14"/>
  <c r="V91" i="14"/>
  <c r="AI91" i="14"/>
  <c r="I13" i="22"/>
  <c r="I65" i="26"/>
  <c r="V81" i="14"/>
  <c r="AI81" i="14"/>
  <c r="V90" i="14"/>
  <c r="AI90" i="14"/>
  <c r="V98" i="14"/>
  <c r="AI98" i="14"/>
  <c r="V77" i="14"/>
  <c r="AI77" i="14"/>
  <c r="V86" i="14"/>
  <c r="AI86" i="14"/>
  <c r="V94" i="14"/>
  <c r="AI94" i="14"/>
  <c r="V72" i="14"/>
  <c r="AI72" i="14"/>
  <c r="I13" i="15"/>
  <c r="I39" i="26"/>
  <c r="I20" i="27"/>
  <c r="V89" i="14"/>
  <c r="AI89" i="14"/>
  <c r="V85" i="14"/>
  <c r="AI85" i="14"/>
  <c r="V76" i="14"/>
  <c r="AI76" i="14"/>
  <c r="H22" i="22"/>
  <c r="H20" i="22"/>
  <c r="H23" i="22"/>
  <c r="H21" i="22"/>
  <c r="H18" i="22"/>
  <c r="H19" i="22"/>
  <c r="V158" i="14"/>
  <c r="AI158" i="14"/>
  <c r="V160" i="14"/>
  <c r="AI160" i="14"/>
  <c r="V138" i="14"/>
  <c r="AI138" i="14"/>
  <c r="I15" i="15"/>
  <c r="I41" i="26"/>
  <c r="I49" i="26"/>
  <c r="I30" i="27"/>
  <c r="V144" i="14"/>
  <c r="AI144" i="14"/>
  <c r="V145" i="14"/>
  <c r="AI145" i="14"/>
  <c r="V154" i="14"/>
  <c r="AI154" i="14"/>
  <c r="V155" i="14"/>
  <c r="AI155" i="14"/>
  <c r="V147" i="14"/>
  <c r="AI147" i="14"/>
  <c r="V166" i="14"/>
  <c r="AI166" i="14"/>
  <c r="V142" i="14"/>
  <c r="AI142" i="14"/>
  <c r="V143" i="14"/>
  <c r="AI143" i="14"/>
  <c r="V152" i="14"/>
  <c r="AI152" i="14"/>
  <c r="V153" i="14"/>
  <c r="AI153" i="14"/>
  <c r="V165" i="14"/>
  <c r="AI165" i="14"/>
  <c r="V140" i="14"/>
  <c r="AI140" i="14"/>
  <c r="V157" i="14"/>
  <c r="AI157" i="14"/>
  <c r="I15" i="22"/>
  <c r="I67" i="26"/>
  <c r="V161" i="14"/>
  <c r="AI161" i="14"/>
  <c r="V137" i="14"/>
  <c r="AI137" i="14"/>
  <c r="V156" i="14"/>
  <c r="AI156" i="14"/>
  <c r="V159" i="14"/>
  <c r="AI159" i="14"/>
  <c r="V141" i="14"/>
  <c r="AI141" i="14"/>
  <c r="V150" i="14"/>
  <c r="AI150" i="14"/>
  <c r="V151" i="14"/>
  <c r="AI151" i="14"/>
  <c r="V163" i="14"/>
  <c r="AI163" i="14"/>
  <c r="V164" i="14"/>
  <c r="AI164" i="14"/>
  <c r="V139" i="14"/>
  <c r="AI139" i="14"/>
  <c r="V148" i="14"/>
  <c r="AI148" i="14"/>
  <c r="V149" i="14"/>
  <c r="AI149" i="14"/>
  <c r="V162" i="14"/>
  <c r="AI162" i="14"/>
  <c r="V146" i="14"/>
  <c r="AI146" i="14"/>
  <c r="V25" i="14"/>
  <c r="AI25" i="14"/>
  <c r="V31" i="14"/>
  <c r="AI31" i="14"/>
  <c r="V15" i="14"/>
  <c r="AI15" i="14"/>
  <c r="V21" i="14"/>
  <c r="AI21" i="14"/>
  <c r="V20" i="14"/>
  <c r="AI20" i="14"/>
  <c r="V7" i="14"/>
  <c r="AI7" i="14"/>
  <c r="V13" i="14"/>
  <c r="AI13" i="14"/>
  <c r="V19" i="14"/>
  <c r="AI19" i="14"/>
  <c r="V12" i="14"/>
  <c r="AI12" i="14"/>
  <c r="V18" i="14"/>
  <c r="AI18" i="14"/>
  <c r="V26" i="14"/>
  <c r="AI26" i="14"/>
  <c r="V17" i="14"/>
  <c r="AI17" i="14"/>
  <c r="V6" i="14"/>
  <c r="AI6" i="14"/>
  <c r="V22" i="14"/>
  <c r="AI22" i="14"/>
  <c r="V9" i="14"/>
  <c r="AI9" i="14"/>
  <c r="V23" i="14"/>
  <c r="AI23" i="14"/>
  <c r="V32" i="14"/>
  <c r="AI32" i="14"/>
  <c r="V24" i="14"/>
  <c r="AI24" i="14"/>
  <c r="V16" i="14"/>
  <c r="AI16" i="14"/>
  <c r="V34" i="14"/>
  <c r="AI34" i="14"/>
  <c r="V10" i="14"/>
  <c r="AI10" i="14"/>
  <c r="V8" i="14"/>
  <c r="AI8" i="14"/>
  <c r="V11" i="14"/>
  <c r="AI11" i="14"/>
  <c r="V28" i="14"/>
  <c r="AI28" i="14"/>
  <c r="V5" i="14"/>
  <c r="AI5" i="14"/>
  <c r="V14" i="14"/>
  <c r="AI14" i="14"/>
  <c r="V27" i="14"/>
  <c r="AI27" i="14"/>
  <c r="V29" i="14"/>
  <c r="AI29" i="14"/>
  <c r="V30" i="14"/>
  <c r="AI30" i="14"/>
  <c r="V33" i="14"/>
  <c r="AI33" i="14"/>
  <c r="H22" i="15"/>
  <c r="H19" i="15"/>
  <c r="H21" i="15"/>
  <c r="H23" i="15"/>
  <c r="H20" i="15"/>
  <c r="V133" i="14"/>
  <c r="AI133" i="14"/>
  <c r="V106" i="14"/>
  <c r="AI106" i="14"/>
  <c r="V119" i="14"/>
  <c r="AI119" i="14"/>
  <c r="V131" i="14"/>
  <c r="AI131" i="14"/>
  <c r="V132" i="14"/>
  <c r="AI132" i="14"/>
  <c r="V105" i="14"/>
  <c r="AI105" i="14"/>
  <c r="I14" i="15"/>
  <c r="I40" i="26"/>
  <c r="I21" i="27"/>
  <c r="V108" i="14"/>
  <c r="AI108" i="14"/>
  <c r="V124" i="14"/>
  <c r="AI124" i="14"/>
  <c r="I14" i="22"/>
  <c r="I66" i="26"/>
  <c r="V120" i="14"/>
  <c r="AI120" i="14"/>
  <c r="V121" i="14"/>
  <c r="AI121" i="14"/>
  <c r="V126" i="14"/>
  <c r="AI126" i="14"/>
  <c r="V109" i="14"/>
  <c r="AI109" i="14"/>
  <c r="V114" i="14"/>
  <c r="AI114" i="14"/>
  <c r="V130" i="14"/>
  <c r="AI130" i="14"/>
  <c r="V104" i="14"/>
  <c r="AI104" i="14"/>
  <c r="V110" i="14"/>
  <c r="AI110" i="14"/>
  <c r="V107" i="14"/>
  <c r="AI107" i="14"/>
  <c r="V116" i="14"/>
  <c r="AI116" i="14"/>
  <c r="V111" i="14"/>
  <c r="AI111" i="14"/>
  <c r="V123" i="14"/>
  <c r="AI123" i="14"/>
  <c r="V125" i="14"/>
  <c r="AI125" i="14"/>
  <c r="V117" i="14"/>
  <c r="AI117" i="14"/>
  <c r="V122" i="14"/>
  <c r="AI122" i="14"/>
  <c r="V112" i="14"/>
  <c r="AI112" i="14"/>
  <c r="V113" i="14"/>
  <c r="AI113" i="14"/>
  <c r="V118" i="14"/>
  <c r="AI118" i="14"/>
  <c r="V115" i="14"/>
  <c r="AI115" i="14"/>
  <c r="V127" i="14"/>
  <c r="AI127" i="14"/>
  <c r="V128" i="14"/>
  <c r="AI128" i="14"/>
  <c r="V129" i="14"/>
  <c r="AI129" i="14"/>
  <c r="H18" i="15"/>
  <c r="V60" i="14"/>
  <c r="AI60" i="14"/>
  <c r="V49" i="14"/>
  <c r="AI49" i="14"/>
  <c r="V61" i="14"/>
  <c r="AI61" i="14"/>
  <c r="V66" i="14"/>
  <c r="AI66" i="14"/>
  <c r="V67" i="14"/>
  <c r="AI67" i="14"/>
  <c r="V64" i="14"/>
  <c r="AI64" i="14"/>
  <c r="V43" i="14"/>
  <c r="AI43" i="14"/>
  <c r="V48" i="14"/>
  <c r="AI48" i="14"/>
  <c r="V53" i="14"/>
  <c r="AI53" i="14"/>
  <c r="V59" i="14"/>
  <c r="AI59" i="14"/>
  <c r="V57" i="14"/>
  <c r="AI57" i="14"/>
  <c r="V38" i="14"/>
  <c r="AI38" i="14"/>
  <c r="V44" i="14"/>
  <c r="AI44" i="14"/>
  <c r="V39" i="14"/>
  <c r="AI39" i="14"/>
  <c r="I12" i="15"/>
  <c r="I38" i="26"/>
  <c r="I19" i="27"/>
  <c r="V46" i="14"/>
  <c r="AI46" i="14"/>
  <c r="V51" i="14"/>
  <c r="AI51" i="14"/>
  <c r="V56" i="14"/>
  <c r="AI56" i="14"/>
  <c r="V50" i="14"/>
  <c r="AI50" i="14"/>
  <c r="V63" i="14"/>
  <c r="AI63" i="14"/>
  <c r="V40" i="14"/>
  <c r="AI40" i="14"/>
  <c r="V58" i="14"/>
  <c r="AI58" i="14"/>
  <c r="I12" i="22"/>
  <c r="I64" i="26"/>
  <c r="V42" i="14"/>
  <c r="AI42" i="14"/>
  <c r="V47" i="14"/>
  <c r="AI47" i="14"/>
  <c r="V52" i="14"/>
  <c r="AI52" i="14"/>
  <c r="V45" i="14"/>
  <c r="AI45" i="14"/>
  <c r="V54" i="14"/>
  <c r="AI54" i="14"/>
  <c r="V62" i="14"/>
  <c r="AI62" i="14"/>
  <c r="V41" i="14"/>
  <c r="AI41" i="14"/>
  <c r="V55" i="14"/>
  <c r="AI55" i="14"/>
  <c r="V65" i="14"/>
  <c r="AI65" i="14"/>
  <c r="I47" i="26"/>
  <c r="I28" i="27"/>
  <c r="I48" i="26"/>
  <c r="I29" i="27"/>
  <c r="I46" i="26"/>
  <c r="I27" i="27"/>
  <c r="I22" i="27"/>
  <c r="AU28" i="14"/>
  <c r="AU23" i="14"/>
  <c r="AU17" i="14"/>
  <c r="AU21" i="14"/>
  <c r="K6" i="21"/>
  <c r="K14" i="21"/>
  <c r="K22" i="21"/>
  <c r="K30" i="21"/>
  <c r="K15" i="21"/>
  <c r="K31" i="21"/>
  <c r="K17" i="21"/>
  <c r="K33" i="21"/>
  <c r="K16" i="21"/>
  <c r="K19" i="21"/>
  <c r="K21" i="21"/>
  <c r="K11" i="21"/>
  <c r="K8" i="21"/>
  <c r="K24" i="21"/>
  <c r="K32" i="21"/>
  <c r="K5" i="21"/>
  <c r="J8" i="22"/>
  <c r="K12" i="21"/>
  <c r="K28" i="21"/>
  <c r="K13" i="21"/>
  <c r="K34" i="21"/>
  <c r="K10" i="21"/>
  <c r="K18" i="21"/>
  <c r="K26" i="21"/>
  <c r="K7" i="21"/>
  <c r="K23" i="21"/>
  <c r="K9" i="21"/>
  <c r="K25" i="21"/>
  <c r="J8" i="15"/>
  <c r="K20" i="21"/>
  <c r="K27" i="21"/>
  <c r="K29" i="21"/>
  <c r="I25" i="22"/>
  <c r="I25" i="15"/>
  <c r="I20" i="25"/>
  <c r="I74" i="26"/>
  <c r="I28" i="25"/>
  <c r="AU27" i="14"/>
  <c r="AU11" i="14"/>
  <c r="AU16" i="14"/>
  <c r="AU9" i="14"/>
  <c r="AU26" i="14"/>
  <c r="AU13" i="14"/>
  <c r="AU15" i="14"/>
  <c r="H10" i="8"/>
  <c r="H9" i="9"/>
  <c r="AU33" i="14"/>
  <c r="AU14" i="14"/>
  <c r="AU8" i="14"/>
  <c r="AU24" i="14"/>
  <c r="AU22" i="14"/>
  <c r="AU18" i="14"/>
  <c r="AU7" i="14"/>
  <c r="AU31" i="14"/>
  <c r="I21" i="25"/>
  <c r="I75" i="26"/>
  <c r="I29" i="25"/>
  <c r="I19" i="25"/>
  <c r="I73" i="26"/>
  <c r="I27" i="25"/>
  <c r="H26" i="27"/>
  <c r="H31" i="27"/>
  <c r="H50" i="26"/>
  <c r="H8" i="27"/>
  <c r="AU29" i="14"/>
  <c r="AU34" i="14"/>
  <c r="AU19" i="14"/>
  <c r="I72" i="26"/>
  <c r="I26" i="25"/>
  <c r="I18" i="25"/>
  <c r="AU30" i="14"/>
  <c r="AU5" i="14"/>
  <c r="AU35" i="14"/>
  <c r="AU10" i="14"/>
  <c r="AU32" i="14"/>
  <c r="AU6" i="14"/>
  <c r="I11" i="15"/>
  <c r="AU12" i="14"/>
  <c r="AU20" i="14"/>
  <c r="AU25" i="14"/>
  <c r="I11" i="22"/>
  <c r="H76" i="26"/>
  <c r="H7" i="25"/>
  <c r="H25" i="25"/>
  <c r="H30" i="25"/>
  <c r="I7" i="15"/>
  <c r="I9" i="15"/>
  <c r="I7" i="22"/>
  <c r="I9" i="22"/>
  <c r="J77" i="9"/>
  <c r="J85" i="9"/>
  <c r="J25" i="22"/>
  <c r="J79" i="9"/>
  <c r="J87" i="9"/>
  <c r="J76" i="9"/>
  <c r="J84" i="9"/>
  <c r="J78" i="9"/>
  <c r="J86" i="9"/>
  <c r="J45" i="14"/>
  <c r="J144" i="14"/>
  <c r="J78" i="14"/>
  <c r="J111" i="14"/>
  <c r="J12" i="14"/>
  <c r="J151" i="14"/>
  <c r="J85" i="14"/>
  <c r="J52" i="14"/>
  <c r="J19" i="14"/>
  <c r="J118" i="14"/>
  <c r="J121" i="14"/>
  <c r="J55" i="14"/>
  <c r="J22" i="14"/>
  <c r="J88" i="14"/>
  <c r="J154" i="14"/>
  <c r="J62" i="14"/>
  <c r="J95" i="14"/>
  <c r="J128" i="14"/>
  <c r="J29" i="14"/>
  <c r="J161" i="14"/>
  <c r="J139" i="14"/>
  <c r="J7" i="14"/>
  <c r="J106" i="14"/>
  <c r="J40" i="14"/>
  <c r="J73" i="14"/>
  <c r="J34" i="14"/>
  <c r="J133" i="14"/>
  <c r="J67" i="14"/>
  <c r="J166" i="14"/>
  <c r="J100" i="14"/>
  <c r="J8" i="14"/>
  <c r="J140" i="14"/>
  <c r="J107" i="14"/>
  <c r="J41" i="14"/>
  <c r="J74" i="14"/>
  <c r="J148" i="14"/>
  <c r="J49" i="14"/>
  <c r="J82" i="14"/>
  <c r="J115" i="14"/>
  <c r="J16" i="14"/>
  <c r="J64" i="14"/>
  <c r="J130" i="14"/>
  <c r="J163" i="14"/>
  <c r="J97" i="14"/>
  <c r="J31" i="14"/>
  <c r="J47" i="14"/>
  <c r="J113" i="14"/>
  <c r="J80" i="14"/>
  <c r="J14" i="14"/>
  <c r="J146" i="14"/>
  <c r="J23" i="14"/>
  <c r="J122" i="14"/>
  <c r="J56" i="14"/>
  <c r="J89" i="14"/>
  <c r="J155" i="14"/>
  <c r="J57" i="14"/>
  <c r="J90" i="14"/>
  <c r="J156" i="14"/>
  <c r="J123" i="14"/>
  <c r="J24" i="14"/>
  <c r="J116" i="14"/>
  <c r="J149" i="14"/>
  <c r="J17" i="14"/>
  <c r="J50" i="14"/>
  <c r="J83" i="14"/>
  <c r="J27" i="14"/>
  <c r="J126" i="14"/>
  <c r="J93" i="14"/>
  <c r="J60" i="14"/>
  <c r="J159" i="14"/>
  <c r="J124" i="14"/>
  <c r="J157" i="14"/>
  <c r="J91" i="14"/>
  <c r="J25" i="14"/>
  <c r="J58" i="14"/>
  <c r="J125" i="14"/>
  <c r="J26" i="14"/>
  <c r="J92" i="14"/>
  <c r="J59" i="14"/>
  <c r="J158" i="14"/>
  <c r="J46" i="14"/>
  <c r="J112" i="14"/>
  <c r="J13" i="14"/>
  <c r="J79" i="14"/>
  <c r="J145" i="14"/>
  <c r="J5" i="14"/>
  <c r="J35" i="14"/>
  <c r="J137" i="14"/>
  <c r="J167" i="14"/>
  <c r="J38" i="14"/>
  <c r="J68" i="14"/>
  <c r="K35" i="21"/>
  <c r="J104" i="14"/>
  <c r="J134" i="14"/>
  <c r="J71" i="14"/>
  <c r="J101" i="14"/>
  <c r="J143" i="14"/>
  <c r="J11" i="14"/>
  <c r="J110" i="14"/>
  <c r="J77" i="14"/>
  <c r="J44" i="14"/>
  <c r="J15" i="14"/>
  <c r="J114" i="14"/>
  <c r="J48" i="14"/>
  <c r="J147" i="14"/>
  <c r="J81" i="14"/>
  <c r="J72" i="14"/>
  <c r="J138" i="14"/>
  <c r="J6" i="14"/>
  <c r="J39" i="14"/>
  <c r="J105" i="14"/>
  <c r="J76" i="14"/>
  <c r="J142" i="14"/>
  <c r="J43" i="14"/>
  <c r="J10" i="14"/>
  <c r="J109" i="14"/>
  <c r="I63" i="26"/>
  <c r="I16" i="22"/>
  <c r="I16" i="15"/>
  <c r="I37" i="26"/>
  <c r="J119" i="14"/>
  <c r="J20" i="14"/>
  <c r="J86" i="14"/>
  <c r="J152" i="14"/>
  <c r="J53" i="14"/>
  <c r="J75" i="14"/>
  <c r="J42" i="14"/>
  <c r="J108" i="14"/>
  <c r="J141" i="14"/>
  <c r="J9" i="14"/>
  <c r="J84" i="14"/>
  <c r="J51" i="14"/>
  <c r="J117" i="14"/>
  <c r="J18" i="14"/>
  <c r="J150" i="14"/>
  <c r="J28" i="14"/>
  <c r="J127" i="14"/>
  <c r="J160" i="14"/>
  <c r="J61" i="14"/>
  <c r="J94" i="14"/>
  <c r="J131" i="14"/>
  <c r="J32" i="14"/>
  <c r="J98" i="14"/>
  <c r="J164" i="14"/>
  <c r="J65" i="14"/>
  <c r="J87" i="14"/>
  <c r="J54" i="14"/>
  <c r="J153" i="14"/>
  <c r="J120" i="14"/>
  <c r="J21" i="14"/>
  <c r="J165" i="14"/>
  <c r="J132" i="14"/>
  <c r="J33" i="14"/>
  <c r="J66" i="14"/>
  <c r="J99" i="14"/>
  <c r="J30" i="14"/>
  <c r="J96" i="14"/>
  <c r="J162" i="14"/>
  <c r="J63" i="14"/>
  <c r="J129" i="14"/>
  <c r="J25" i="15"/>
  <c r="I10" i="8"/>
  <c r="I9" i="9"/>
  <c r="I71" i="26"/>
  <c r="I68" i="26"/>
  <c r="I17" i="25"/>
  <c r="I22" i="25"/>
  <c r="W126" i="14"/>
  <c r="AJ126" i="14"/>
  <c r="W108" i="14"/>
  <c r="AJ108" i="14"/>
  <c r="W122" i="14"/>
  <c r="AJ122" i="14"/>
  <c r="W121" i="14"/>
  <c r="AJ121" i="14"/>
  <c r="W116" i="14"/>
  <c r="AJ116" i="14"/>
  <c r="W119" i="14"/>
  <c r="AJ119" i="14"/>
  <c r="W120" i="14"/>
  <c r="AJ120" i="14"/>
  <c r="W130" i="14"/>
  <c r="AJ130" i="14"/>
  <c r="W115" i="14"/>
  <c r="AJ115" i="14"/>
  <c r="W125" i="14"/>
  <c r="AJ125" i="14"/>
  <c r="W127" i="14"/>
  <c r="AJ127" i="14"/>
  <c r="W107" i="14"/>
  <c r="AJ107" i="14"/>
  <c r="W111" i="14"/>
  <c r="AJ111" i="14"/>
  <c r="W109" i="14"/>
  <c r="AJ109" i="14"/>
  <c r="W118" i="14"/>
  <c r="AJ118" i="14"/>
  <c r="W113" i="14"/>
  <c r="AJ113" i="14"/>
  <c r="W129" i="14"/>
  <c r="AJ129" i="14"/>
  <c r="W105" i="14"/>
  <c r="AJ105" i="14"/>
  <c r="J14" i="15"/>
  <c r="J40" i="26"/>
  <c r="J48" i="26"/>
  <c r="J29" i="27"/>
  <c r="W106" i="14"/>
  <c r="AJ106" i="14"/>
  <c r="W114" i="14"/>
  <c r="AJ114" i="14"/>
  <c r="W124" i="14"/>
  <c r="AJ124" i="14"/>
  <c r="J14" i="22"/>
  <c r="J66" i="26"/>
  <c r="W117" i="14"/>
  <c r="AJ117" i="14"/>
  <c r="W112" i="14"/>
  <c r="AJ112" i="14"/>
  <c r="W110" i="14"/>
  <c r="AJ110" i="14"/>
  <c r="W128" i="14"/>
  <c r="AJ128" i="14"/>
  <c r="W123" i="14"/>
  <c r="AJ123" i="14"/>
  <c r="W132" i="14"/>
  <c r="AJ132" i="14"/>
  <c r="W133" i="14"/>
  <c r="AJ133" i="14"/>
  <c r="W131" i="14"/>
  <c r="AJ131" i="14"/>
  <c r="W104" i="14"/>
  <c r="AJ104" i="14"/>
  <c r="W26" i="14"/>
  <c r="AJ26" i="14"/>
  <c r="W13" i="14"/>
  <c r="AJ13" i="14"/>
  <c r="W22" i="14"/>
  <c r="AJ22" i="14"/>
  <c r="W19" i="14"/>
  <c r="AJ19" i="14"/>
  <c r="W31" i="14"/>
  <c r="AJ31" i="14"/>
  <c r="W10" i="14"/>
  <c r="AJ10" i="14"/>
  <c r="W15" i="14"/>
  <c r="AJ15" i="14"/>
  <c r="W24" i="14"/>
  <c r="AJ24" i="14"/>
  <c r="W5" i="14"/>
  <c r="AJ5" i="14"/>
  <c r="W20" i="14"/>
  <c r="AJ20" i="14"/>
  <c r="W25" i="14"/>
  <c r="AJ25" i="14"/>
  <c r="W21" i="14"/>
  <c r="AJ21" i="14"/>
  <c r="W33" i="14"/>
  <c r="AJ33" i="14"/>
  <c r="W30" i="14"/>
  <c r="AJ30" i="14"/>
  <c r="W9" i="14"/>
  <c r="AJ9" i="14"/>
  <c r="W18" i="14"/>
  <c r="AJ18" i="14"/>
  <c r="W23" i="14"/>
  <c r="AJ23" i="14"/>
  <c r="W14" i="14"/>
  <c r="AJ14" i="14"/>
  <c r="W28" i="14"/>
  <c r="AJ28" i="14"/>
  <c r="W16" i="14"/>
  <c r="AJ16" i="14"/>
  <c r="W34" i="14"/>
  <c r="AJ34" i="14"/>
  <c r="W32" i="14"/>
  <c r="AJ32" i="14"/>
  <c r="W6" i="14"/>
  <c r="AJ6" i="14"/>
  <c r="W12" i="14"/>
  <c r="AJ12" i="14"/>
  <c r="W17" i="14"/>
  <c r="AJ17" i="14"/>
  <c r="W29" i="14"/>
  <c r="AJ29" i="14"/>
  <c r="W8" i="14"/>
  <c r="AJ8" i="14"/>
  <c r="W27" i="14"/>
  <c r="AJ27" i="14"/>
  <c r="W11" i="14"/>
  <c r="AJ11" i="14"/>
  <c r="W7" i="14"/>
  <c r="AJ7" i="14"/>
  <c r="W91" i="14"/>
  <c r="AJ91" i="14"/>
  <c r="J13" i="22"/>
  <c r="J65" i="26"/>
  <c r="W95" i="14"/>
  <c r="AJ95" i="14"/>
  <c r="W72" i="14"/>
  <c r="AJ72" i="14"/>
  <c r="J13" i="15"/>
  <c r="J39" i="26"/>
  <c r="J47" i="26"/>
  <c r="J28" i="27"/>
  <c r="W79" i="14"/>
  <c r="AJ79" i="14"/>
  <c r="W80" i="14"/>
  <c r="AJ80" i="14"/>
  <c r="W85" i="14"/>
  <c r="AJ85" i="14"/>
  <c r="W90" i="14"/>
  <c r="AJ90" i="14"/>
  <c r="W92" i="14"/>
  <c r="AJ92" i="14"/>
  <c r="W77" i="14"/>
  <c r="AJ77" i="14"/>
  <c r="W100" i="14"/>
  <c r="AJ100" i="14"/>
  <c r="W73" i="14"/>
  <c r="AJ73" i="14"/>
  <c r="W78" i="14"/>
  <c r="AJ78" i="14"/>
  <c r="W87" i="14"/>
  <c r="AJ87" i="14"/>
  <c r="W88" i="14"/>
  <c r="AJ88" i="14"/>
  <c r="W96" i="14"/>
  <c r="AJ96" i="14"/>
  <c r="W75" i="14"/>
  <c r="AJ75" i="14"/>
  <c r="W89" i="14"/>
  <c r="AJ89" i="14"/>
  <c r="W71" i="14"/>
  <c r="AJ71" i="14"/>
  <c r="W94" i="14"/>
  <c r="AJ94" i="14"/>
  <c r="W93" i="14"/>
  <c r="AJ93" i="14"/>
  <c r="W76" i="14"/>
  <c r="AJ76" i="14"/>
  <c r="W81" i="14"/>
  <c r="AJ81" i="14"/>
  <c r="W86" i="14"/>
  <c r="AJ86" i="14"/>
  <c r="W98" i="14"/>
  <c r="AJ98" i="14"/>
  <c r="W99" i="14"/>
  <c r="AJ99" i="14"/>
  <c r="W74" i="14"/>
  <c r="AJ74" i="14"/>
  <c r="W83" i="14"/>
  <c r="AJ83" i="14"/>
  <c r="W84" i="14"/>
  <c r="AJ84" i="14"/>
  <c r="W97" i="14"/>
  <c r="AJ97" i="14"/>
  <c r="W82" i="14"/>
  <c r="AJ82" i="14"/>
  <c r="I45" i="26"/>
  <c r="I42" i="26"/>
  <c r="I18" i="27"/>
  <c r="I23" i="27"/>
  <c r="I23" i="22"/>
  <c r="I19" i="22"/>
  <c r="I22" i="22"/>
  <c r="I21" i="22"/>
  <c r="I20" i="22"/>
  <c r="I18" i="22"/>
  <c r="W166" i="14"/>
  <c r="AJ166" i="14"/>
  <c r="W141" i="14"/>
  <c r="AJ141" i="14"/>
  <c r="W146" i="14"/>
  <c r="AJ146" i="14"/>
  <c r="W144" i="14"/>
  <c r="AJ144" i="14"/>
  <c r="W153" i="14"/>
  <c r="AJ153" i="14"/>
  <c r="W161" i="14"/>
  <c r="AJ161" i="14"/>
  <c r="W138" i="14"/>
  <c r="AJ138" i="14"/>
  <c r="J15" i="15"/>
  <c r="J41" i="26"/>
  <c r="J49" i="26"/>
  <c r="J30" i="27"/>
  <c r="W157" i="14"/>
  <c r="AJ157" i="14"/>
  <c r="J15" i="22"/>
  <c r="J67" i="26"/>
  <c r="W137" i="14"/>
  <c r="AJ137" i="14"/>
  <c r="W145" i="14"/>
  <c r="AJ145" i="14"/>
  <c r="W155" i="14"/>
  <c r="AJ155" i="14"/>
  <c r="W159" i="14"/>
  <c r="AJ159" i="14"/>
  <c r="W140" i="14"/>
  <c r="AJ140" i="14"/>
  <c r="W149" i="14"/>
  <c r="AJ149" i="14"/>
  <c r="W154" i="14"/>
  <c r="AJ154" i="14"/>
  <c r="W152" i="14"/>
  <c r="AJ152" i="14"/>
  <c r="W164" i="14"/>
  <c r="AJ164" i="14"/>
  <c r="W139" i="14"/>
  <c r="AJ139" i="14"/>
  <c r="W162" i="14"/>
  <c r="AJ162" i="14"/>
  <c r="W156" i="14"/>
  <c r="AJ156" i="14"/>
  <c r="W150" i="14"/>
  <c r="AJ150" i="14"/>
  <c r="W158" i="14"/>
  <c r="AJ158" i="14"/>
  <c r="W148" i="14"/>
  <c r="AJ148" i="14"/>
  <c r="W160" i="14"/>
  <c r="AJ160" i="14"/>
  <c r="W165" i="14"/>
  <c r="AJ165" i="14"/>
  <c r="W163" i="14"/>
  <c r="AJ163" i="14"/>
  <c r="W142" i="14"/>
  <c r="AJ142" i="14"/>
  <c r="W147" i="14"/>
  <c r="AJ147" i="14"/>
  <c r="W151" i="14"/>
  <c r="AJ151" i="14"/>
  <c r="W143" i="14"/>
  <c r="AJ143" i="14"/>
  <c r="I22" i="15"/>
  <c r="I23" i="15"/>
  <c r="I20" i="15"/>
  <c r="I19" i="15"/>
  <c r="I18" i="15"/>
  <c r="I21" i="15"/>
  <c r="W60" i="14"/>
  <c r="AJ60" i="14"/>
  <c r="W42" i="14"/>
  <c r="AJ42" i="14"/>
  <c r="W43" i="14"/>
  <c r="AJ43" i="14"/>
  <c r="W48" i="14"/>
  <c r="AJ48" i="14"/>
  <c r="W57" i="14"/>
  <c r="AJ57" i="14"/>
  <c r="W50" i="14"/>
  <c r="AJ50" i="14"/>
  <c r="W44" i="14"/>
  <c r="AJ44" i="14"/>
  <c r="W53" i="14"/>
  <c r="AJ53" i="14"/>
  <c r="W67" i="14"/>
  <c r="AJ67" i="14"/>
  <c r="W39" i="14"/>
  <c r="AJ39" i="14"/>
  <c r="J12" i="15"/>
  <c r="J38" i="26"/>
  <c r="J46" i="26"/>
  <c r="J27" i="27"/>
  <c r="W59" i="14"/>
  <c r="AJ59" i="14"/>
  <c r="W54" i="14"/>
  <c r="AJ54" i="14"/>
  <c r="W55" i="14"/>
  <c r="AJ55" i="14"/>
  <c r="W56" i="14"/>
  <c r="AJ56" i="14"/>
  <c r="W38" i="14"/>
  <c r="AJ38" i="14"/>
  <c r="W65" i="14"/>
  <c r="AJ65" i="14"/>
  <c r="W52" i="14"/>
  <c r="AJ52" i="14"/>
  <c r="W64" i="14"/>
  <c r="AJ64" i="14"/>
  <c r="W40" i="14"/>
  <c r="AJ40" i="14"/>
  <c r="W47" i="14"/>
  <c r="AJ47" i="14"/>
  <c r="W58" i="14"/>
  <c r="AJ58" i="14"/>
  <c r="J12" i="22"/>
  <c r="J64" i="26"/>
  <c r="W51" i="14"/>
  <c r="AJ51" i="14"/>
  <c r="W66" i="14"/>
  <c r="AJ66" i="14"/>
  <c r="W41" i="14"/>
  <c r="AJ41" i="14"/>
  <c r="W61" i="14"/>
  <c r="AJ61" i="14"/>
  <c r="W62" i="14"/>
  <c r="AJ62" i="14"/>
  <c r="W63" i="14"/>
  <c r="AJ63" i="14"/>
  <c r="W46" i="14"/>
  <c r="AJ46" i="14"/>
  <c r="W49" i="14"/>
  <c r="AJ49" i="14"/>
  <c r="W45" i="14"/>
  <c r="AJ45" i="14"/>
  <c r="J21" i="27"/>
  <c r="J22" i="27"/>
  <c r="J20" i="27"/>
  <c r="J19" i="27"/>
  <c r="AV11" i="14"/>
  <c r="AV34" i="14"/>
  <c r="AV23" i="14"/>
  <c r="AV33" i="14"/>
  <c r="AV5" i="14"/>
  <c r="AV35" i="14"/>
  <c r="AV31" i="14"/>
  <c r="AV26" i="14"/>
  <c r="AV27" i="14"/>
  <c r="AV12" i="14"/>
  <c r="AV16" i="14"/>
  <c r="AV18" i="14"/>
  <c r="AV21" i="14"/>
  <c r="AV24" i="14"/>
  <c r="AV19" i="14"/>
  <c r="J21" i="25"/>
  <c r="J75" i="26"/>
  <c r="J29" i="25"/>
  <c r="J19" i="25"/>
  <c r="J73" i="26"/>
  <c r="J27" i="25"/>
  <c r="AV8" i="14"/>
  <c r="AV6" i="14"/>
  <c r="J11" i="15"/>
  <c r="AV28" i="14"/>
  <c r="AV9" i="14"/>
  <c r="AV25" i="14"/>
  <c r="J11" i="22"/>
  <c r="AV15" i="14"/>
  <c r="AV22" i="14"/>
  <c r="J74" i="26"/>
  <c r="J28" i="25"/>
  <c r="J20" i="25"/>
  <c r="I50" i="26"/>
  <c r="I8" i="27"/>
  <c r="I26" i="27"/>
  <c r="I31" i="27"/>
  <c r="AV17" i="14"/>
  <c r="J18" i="25"/>
  <c r="J72" i="26"/>
  <c r="J26" i="25"/>
  <c r="AV7" i="14"/>
  <c r="AV29" i="14"/>
  <c r="AV32" i="14"/>
  <c r="AV14" i="14"/>
  <c r="AV30" i="14"/>
  <c r="AV20" i="14"/>
  <c r="AV10" i="14"/>
  <c r="AV13" i="14"/>
  <c r="L8" i="21"/>
  <c r="L16" i="21"/>
  <c r="L24" i="21"/>
  <c r="L32" i="21"/>
  <c r="L19" i="21"/>
  <c r="L5" i="21"/>
  <c r="L21" i="21"/>
  <c r="K8" i="15"/>
  <c r="L11" i="21"/>
  <c r="L13" i="21"/>
  <c r="L14" i="21"/>
  <c r="L15" i="21"/>
  <c r="L33" i="21"/>
  <c r="L10" i="21"/>
  <c r="L18" i="21"/>
  <c r="L26" i="21"/>
  <c r="L7" i="21"/>
  <c r="L23" i="21"/>
  <c r="L9" i="21"/>
  <c r="L25" i="21"/>
  <c r="K8" i="22"/>
  <c r="L28" i="21"/>
  <c r="L29" i="21"/>
  <c r="L6" i="21"/>
  <c r="L30" i="21"/>
  <c r="L31" i="21"/>
  <c r="L34" i="21"/>
  <c r="L12" i="21"/>
  <c r="L20" i="21"/>
  <c r="L27" i="21"/>
  <c r="L22" i="21"/>
  <c r="L17" i="21"/>
  <c r="I25" i="25"/>
  <c r="I30" i="25"/>
  <c r="I76" i="26"/>
  <c r="I7" i="25"/>
  <c r="J7" i="22"/>
  <c r="J9" i="22"/>
  <c r="J7" i="15"/>
  <c r="J9" i="15"/>
  <c r="K79" i="9"/>
  <c r="K87" i="9"/>
  <c r="K76" i="9"/>
  <c r="K84" i="9"/>
  <c r="K78" i="9"/>
  <c r="K86" i="9"/>
  <c r="K77" i="9"/>
  <c r="K85" i="9"/>
  <c r="K91" i="14"/>
  <c r="K157" i="14"/>
  <c r="K124" i="14"/>
  <c r="K58" i="14"/>
  <c r="K25" i="14"/>
  <c r="K114" i="14"/>
  <c r="K147" i="14"/>
  <c r="K48" i="14"/>
  <c r="K81" i="14"/>
  <c r="K15" i="14"/>
  <c r="K93" i="14"/>
  <c r="K159" i="14"/>
  <c r="K27" i="14"/>
  <c r="K126" i="14"/>
  <c r="K60" i="14"/>
  <c r="K166" i="14"/>
  <c r="K133" i="14"/>
  <c r="K100" i="14"/>
  <c r="K34" i="14"/>
  <c r="K67" i="14"/>
  <c r="K62" i="14"/>
  <c r="K95" i="14"/>
  <c r="K29" i="14"/>
  <c r="K128" i="14"/>
  <c r="K161" i="14"/>
  <c r="K9" i="14"/>
  <c r="K141" i="14"/>
  <c r="K108" i="14"/>
  <c r="K42" i="14"/>
  <c r="K75" i="14"/>
  <c r="K150" i="14"/>
  <c r="K117" i="14"/>
  <c r="K51" i="14"/>
  <c r="K84" i="14"/>
  <c r="K18" i="14"/>
  <c r="K113" i="14"/>
  <c r="K47" i="14"/>
  <c r="K80" i="14"/>
  <c r="K14" i="14"/>
  <c r="K146" i="14"/>
  <c r="K131" i="14"/>
  <c r="K98" i="14"/>
  <c r="K65" i="14"/>
  <c r="K164" i="14"/>
  <c r="K32" i="14"/>
  <c r="K88" i="14"/>
  <c r="K22" i="14"/>
  <c r="K121" i="14"/>
  <c r="K55" i="14"/>
  <c r="K154" i="14"/>
  <c r="K138" i="14"/>
  <c r="K39" i="14"/>
  <c r="K6" i="14"/>
  <c r="K72" i="14"/>
  <c r="K105" i="14"/>
  <c r="K59" i="14"/>
  <c r="K158" i="14"/>
  <c r="K125" i="14"/>
  <c r="K92" i="14"/>
  <c r="K26" i="14"/>
  <c r="K44" i="14"/>
  <c r="K11" i="14"/>
  <c r="K77" i="14"/>
  <c r="K143" i="14"/>
  <c r="K110" i="14"/>
  <c r="K41" i="14"/>
  <c r="K140" i="14"/>
  <c r="K107" i="14"/>
  <c r="K8" i="14"/>
  <c r="K74" i="14"/>
  <c r="K20" i="14"/>
  <c r="K53" i="14"/>
  <c r="K86" i="14"/>
  <c r="K152" i="14"/>
  <c r="K119" i="14"/>
  <c r="K130" i="14"/>
  <c r="K163" i="14"/>
  <c r="K97" i="14"/>
  <c r="K64" i="14"/>
  <c r="K31" i="14"/>
  <c r="K94" i="14"/>
  <c r="K61" i="14"/>
  <c r="K160" i="14"/>
  <c r="K127" i="14"/>
  <c r="K28" i="14"/>
  <c r="K122" i="14"/>
  <c r="K23" i="14"/>
  <c r="K56" i="14"/>
  <c r="K155" i="14"/>
  <c r="K89" i="14"/>
  <c r="K10" i="14"/>
  <c r="K43" i="14"/>
  <c r="K109" i="14"/>
  <c r="K142" i="14"/>
  <c r="K76" i="14"/>
  <c r="K120" i="14"/>
  <c r="K21" i="14"/>
  <c r="K153" i="14"/>
  <c r="K87" i="14"/>
  <c r="K54" i="14"/>
  <c r="K90" i="14"/>
  <c r="K57" i="14"/>
  <c r="K123" i="14"/>
  <c r="K156" i="14"/>
  <c r="K24" i="14"/>
  <c r="J16" i="22"/>
  <c r="J63" i="26"/>
  <c r="J16" i="15"/>
  <c r="J37" i="26"/>
  <c r="K85" i="14"/>
  <c r="K151" i="14"/>
  <c r="K19" i="14"/>
  <c r="K118" i="14"/>
  <c r="K52" i="14"/>
  <c r="K17" i="14"/>
  <c r="K116" i="14"/>
  <c r="K50" i="14"/>
  <c r="K83" i="14"/>
  <c r="K149" i="14"/>
  <c r="K45" i="14"/>
  <c r="K111" i="14"/>
  <c r="K78" i="14"/>
  <c r="K144" i="14"/>
  <c r="K12" i="14"/>
  <c r="K129" i="14"/>
  <c r="K63" i="14"/>
  <c r="K96" i="14"/>
  <c r="K30" i="14"/>
  <c r="K162" i="14"/>
  <c r="K73" i="14"/>
  <c r="K7" i="14"/>
  <c r="K40" i="14"/>
  <c r="K106" i="14"/>
  <c r="K139" i="14"/>
  <c r="K99" i="14"/>
  <c r="K66" i="14"/>
  <c r="K165" i="14"/>
  <c r="K132" i="14"/>
  <c r="K33" i="14"/>
  <c r="K46" i="14"/>
  <c r="K79" i="14"/>
  <c r="K13" i="14"/>
  <c r="K112" i="14"/>
  <c r="K145" i="14"/>
  <c r="K5" i="14"/>
  <c r="K35" i="14"/>
  <c r="L35" i="21"/>
  <c r="K104" i="14"/>
  <c r="K134" i="14"/>
  <c r="K137" i="14"/>
  <c r="K167" i="14"/>
  <c r="K71" i="14"/>
  <c r="K101" i="14"/>
  <c r="K38" i="14"/>
  <c r="K68" i="14"/>
  <c r="K16" i="14"/>
  <c r="K115" i="14"/>
  <c r="K49" i="14"/>
  <c r="K82" i="14"/>
  <c r="K148" i="14"/>
  <c r="K25" i="22"/>
  <c r="J10" i="8"/>
  <c r="J9" i="9"/>
  <c r="X158" i="14"/>
  <c r="AK158" i="14"/>
  <c r="X143" i="14"/>
  <c r="AK143" i="14"/>
  <c r="X152" i="14"/>
  <c r="AK152" i="14"/>
  <c r="X160" i="14"/>
  <c r="AK160" i="14"/>
  <c r="X139" i="14"/>
  <c r="AK139" i="14"/>
  <c r="X148" i="14"/>
  <c r="AK148" i="14"/>
  <c r="X153" i="14"/>
  <c r="AK153" i="14"/>
  <c r="X165" i="14"/>
  <c r="AK165" i="14"/>
  <c r="X138" i="14"/>
  <c r="AK138" i="14"/>
  <c r="K15" i="15"/>
  <c r="K41" i="26"/>
  <c r="X149" i="14"/>
  <c r="AK149" i="14"/>
  <c r="X145" i="14"/>
  <c r="AK145" i="14"/>
  <c r="X157" i="14"/>
  <c r="AK157" i="14"/>
  <c r="K15" i="22"/>
  <c r="K67" i="26"/>
  <c r="X151" i="14"/>
  <c r="AK151" i="14"/>
  <c r="X163" i="14"/>
  <c r="AK163" i="14"/>
  <c r="X142" i="14"/>
  <c r="AK142" i="14"/>
  <c r="X147" i="14"/>
  <c r="AK147" i="14"/>
  <c r="X156" i="14"/>
  <c r="AK156" i="14"/>
  <c r="X164" i="14"/>
  <c r="AK164" i="14"/>
  <c r="X159" i="14"/>
  <c r="AK159" i="14"/>
  <c r="X144" i="14"/>
  <c r="AK144" i="14"/>
  <c r="X161" i="14"/>
  <c r="AK161" i="14"/>
  <c r="X140" i="14"/>
  <c r="AK140" i="14"/>
  <c r="X166" i="14"/>
  <c r="AK166" i="14"/>
  <c r="X162" i="14"/>
  <c r="AK162" i="14"/>
  <c r="X141" i="14"/>
  <c r="AK141" i="14"/>
  <c r="X150" i="14"/>
  <c r="AK150" i="14"/>
  <c r="X155" i="14"/>
  <c r="AK155" i="14"/>
  <c r="X137" i="14"/>
  <c r="AK137" i="14"/>
  <c r="X146" i="14"/>
  <c r="AK146" i="14"/>
  <c r="X154" i="14"/>
  <c r="AK154" i="14"/>
  <c r="J18" i="15"/>
  <c r="J19" i="15"/>
  <c r="J20" i="15"/>
  <c r="J23" i="15"/>
  <c r="J22" i="15"/>
  <c r="J21" i="15"/>
  <c r="X34" i="14"/>
  <c r="AK34" i="14"/>
  <c r="X23" i="14"/>
  <c r="AK23" i="14"/>
  <c r="X16" i="14"/>
  <c r="AK16" i="14"/>
  <c r="X28" i="14"/>
  <c r="AK28" i="14"/>
  <c r="X11" i="14"/>
  <c r="AK11" i="14"/>
  <c r="X29" i="14"/>
  <c r="AK29" i="14"/>
  <c r="X13" i="14"/>
  <c r="AK13" i="14"/>
  <c r="X15" i="14"/>
  <c r="AK15" i="14"/>
  <c r="X31" i="14"/>
  <c r="AK31" i="14"/>
  <c r="X27" i="14"/>
  <c r="AK27" i="14"/>
  <c r="X5" i="14"/>
  <c r="AK5" i="14"/>
  <c r="X14" i="14"/>
  <c r="AK14" i="14"/>
  <c r="X24" i="14"/>
  <c r="AK24" i="14"/>
  <c r="X6" i="14"/>
  <c r="AK6" i="14"/>
  <c r="X19" i="14"/>
  <c r="AK19" i="14"/>
  <c r="X12" i="14"/>
  <c r="AK12" i="14"/>
  <c r="X21" i="14"/>
  <c r="AK21" i="14"/>
  <c r="X8" i="14"/>
  <c r="AK8" i="14"/>
  <c r="X33" i="14"/>
  <c r="AK33" i="14"/>
  <c r="X26" i="14"/>
  <c r="AK26" i="14"/>
  <c r="X7" i="14"/>
  <c r="AK7" i="14"/>
  <c r="X22" i="14"/>
  <c r="AK22" i="14"/>
  <c r="X9" i="14"/>
  <c r="AK9" i="14"/>
  <c r="X10" i="14"/>
  <c r="AK10" i="14"/>
  <c r="X30" i="14"/>
  <c r="AK30" i="14"/>
  <c r="X20" i="14"/>
  <c r="AK20" i="14"/>
  <c r="X32" i="14"/>
  <c r="AK32" i="14"/>
  <c r="X25" i="14"/>
  <c r="AK25" i="14"/>
  <c r="X17" i="14"/>
  <c r="AK17" i="14"/>
  <c r="X18" i="14"/>
  <c r="AK18" i="14"/>
  <c r="J45" i="26"/>
  <c r="J42" i="26"/>
  <c r="J18" i="27"/>
  <c r="J23" i="27"/>
  <c r="K25" i="15"/>
  <c r="X133" i="14"/>
  <c r="AK133" i="14"/>
  <c r="X132" i="14"/>
  <c r="AK132" i="14"/>
  <c r="X105" i="14"/>
  <c r="AK105" i="14"/>
  <c r="K14" i="15"/>
  <c r="K40" i="26"/>
  <c r="K48" i="26"/>
  <c r="K29" i="27"/>
  <c r="X108" i="14"/>
  <c r="AK108" i="14"/>
  <c r="X117" i="14"/>
  <c r="AK117" i="14"/>
  <c r="X122" i="14"/>
  <c r="AK122" i="14"/>
  <c r="X112" i="14"/>
  <c r="AK112" i="14"/>
  <c r="X121" i="14"/>
  <c r="AK121" i="14"/>
  <c r="X109" i="14"/>
  <c r="AK109" i="14"/>
  <c r="X126" i="14"/>
  <c r="AK126" i="14"/>
  <c r="X104" i="14"/>
  <c r="AK104" i="14"/>
  <c r="X110" i="14"/>
  <c r="AK110" i="14"/>
  <c r="X107" i="14"/>
  <c r="AK107" i="14"/>
  <c r="X116" i="14"/>
  <c r="AK116" i="14"/>
  <c r="X128" i="14"/>
  <c r="AK128" i="14"/>
  <c r="X111" i="14"/>
  <c r="AK111" i="14"/>
  <c r="X120" i="14"/>
  <c r="AK120" i="14"/>
  <c r="X129" i="14"/>
  <c r="AK129" i="14"/>
  <c r="X114" i="14"/>
  <c r="AK114" i="14"/>
  <c r="X125" i="14"/>
  <c r="AK125" i="14"/>
  <c r="X113" i="14"/>
  <c r="AK113" i="14"/>
  <c r="X118" i="14"/>
  <c r="AK118" i="14"/>
  <c r="X115" i="14"/>
  <c r="AK115" i="14"/>
  <c r="X127" i="14"/>
  <c r="AK127" i="14"/>
  <c r="X106" i="14"/>
  <c r="AK106" i="14"/>
  <c r="X119" i="14"/>
  <c r="AK119" i="14"/>
  <c r="X131" i="14"/>
  <c r="AK131" i="14"/>
  <c r="X124" i="14"/>
  <c r="AK124" i="14"/>
  <c r="K14" i="22"/>
  <c r="K66" i="26"/>
  <c r="X123" i="14"/>
  <c r="AK123" i="14"/>
  <c r="X130" i="14"/>
  <c r="AK130" i="14"/>
  <c r="J68" i="26"/>
  <c r="J71" i="26"/>
  <c r="J17" i="25"/>
  <c r="J22" i="25"/>
  <c r="X100" i="14"/>
  <c r="AK100" i="14"/>
  <c r="X98" i="14"/>
  <c r="AK98" i="14"/>
  <c r="X73" i="14"/>
  <c r="AK73" i="14"/>
  <c r="X82" i="14"/>
  <c r="AK82" i="14"/>
  <c r="X94" i="14"/>
  <c r="AK94" i="14"/>
  <c r="X72" i="14"/>
  <c r="AK72" i="14"/>
  <c r="K13" i="15"/>
  <c r="K39" i="26"/>
  <c r="K20" i="27"/>
  <c r="X78" i="14"/>
  <c r="AK78" i="14"/>
  <c r="X87" i="14"/>
  <c r="AK87" i="14"/>
  <c r="X83" i="14"/>
  <c r="AK83" i="14"/>
  <c r="X93" i="14"/>
  <c r="AK93" i="14"/>
  <c r="X71" i="14"/>
  <c r="AK71" i="14"/>
  <c r="X80" i="14"/>
  <c r="AK80" i="14"/>
  <c r="X81" i="14"/>
  <c r="AK81" i="14"/>
  <c r="X90" i="14"/>
  <c r="AK90" i="14"/>
  <c r="X76" i="14"/>
  <c r="AK76" i="14"/>
  <c r="X77" i="14"/>
  <c r="AK77" i="14"/>
  <c r="X86" i="14"/>
  <c r="AK86" i="14"/>
  <c r="X91" i="14"/>
  <c r="AK91" i="14"/>
  <c r="K13" i="22"/>
  <c r="K65" i="26"/>
  <c r="X99" i="14"/>
  <c r="AK99" i="14"/>
  <c r="X74" i="14"/>
  <c r="AK74" i="14"/>
  <c r="X95" i="14"/>
  <c r="AK95" i="14"/>
  <c r="X92" i="14"/>
  <c r="AK92" i="14"/>
  <c r="X79" i="14"/>
  <c r="AK79" i="14"/>
  <c r="X88" i="14"/>
  <c r="AK88" i="14"/>
  <c r="X89" i="14"/>
  <c r="AK89" i="14"/>
  <c r="X75" i="14"/>
  <c r="AK75" i="14"/>
  <c r="X84" i="14"/>
  <c r="AK84" i="14"/>
  <c r="X85" i="14"/>
  <c r="AK85" i="14"/>
  <c r="X97" i="14"/>
  <c r="AK97" i="14"/>
  <c r="X96" i="14"/>
  <c r="AK96" i="14"/>
  <c r="X59" i="14"/>
  <c r="AK59" i="14"/>
  <c r="X45" i="14"/>
  <c r="AK45" i="14"/>
  <c r="X54" i="14"/>
  <c r="AK54" i="14"/>
  <c r="X62" i="14"/>
  <c r="AK62" i="14"/>
  <c r="X41" i="14"/>
  <c r="AK41" i="14"/>
  <c r="X50" i="14"/>
  <c r="AK50" i="14"/>
  <c r="X55" i="14"/>
  <c r="AK55" i="14"/>
  <c r="X63" i="14"/>
  <c r="AK63" i="14"/>
  <c r="X39" i="14"/>
  <c r="AK39" i="14"/>
  <c r="K12" i="15"/>
  <c r="K38" i="26"/>
  <c r="K19" i="27"/>
  <c r="X42" i="14"/>
  <c r="AK42" i="14"/>
  <c r="X52" i="14"/>
  <c r="AK52" i="14"/>
  <c r="X58" i="14"/>
  <c r="AK58" i="14"/>
  <c r="K12" i="22"/>
  <c r="K64" i="26"/>
  <c r="X53" i="14"/>
  <c r="AK53" i="14"/>
  <c r="X65" i="14"/>
  <c r="AK65" i="14"/>
  <c r="X40" i="14"/>
  <c r="AK40" i="14"/>
  <c r="X49" i="14"/>
  <c r="AK49" i="14"/>
  <c r="X61" i="14"/>
  <c r="AK61" i="14"/>
  <c r="X66" i="14"/>
  <c r="AK66" i="14"/>
  <c r="X60" i="14"/>
  <c r="AK60" i="14"/>
  <c r="X46" i="14"/>
  <c r="AK46" i="14"/>
  <c r="X51" i="14"/>
  <c r="AK51" i="14"/>
  <c r="X56" i="14"/>
  <c r="AK56" i="14"/>
  <c r="X47" i="14"/>
  <c r="AK47" i="14"/>
  <c r="X67" i="14"/>
  <c r="AK67" i="14"/>
  <c r="X64" i="14"/>
  <c r="AK64" i="14"/>
  <c r="X43" i="14"/>
  <c r="AK43" i="14"/>
  <c r="X48" i="14"/>
  <c r="AK48" i="14"/>
  <c r="X57" i="14"/>
  <c r="AK57" i="14"/>
  <c r="X38" i="14"/>
  <c r="AK38" i="14"/>
  <c r="X44" i="14"/>
  <c r="AK44" i="14"/>
  <c r="J21" i="22"/>
  <c r="J23" i="22"/>
  <c r="J20" i="22"/>
  <c r="J18" i="22"/>
  <c r="J19" i="22"/>
  <c r="J22" i="22"/>
  <c r="K46" i="26"/>
  <c r="K27" i="27"/>
  <c r="K22" i="27"/>
  <c r="K49" i="26"/>
  <c r="K30" i="27"/>
  <c r="K21" i="27"/>
  <c r="AW33" i="14"/>
  <c r="AW19" i="14"/>
  <c r="AW5" i="14"/>
  <c r="AW35" i="14"/>
  <c r="K18" i="25"/>
  <c r="K72" i="26"/>
  <c r="K26" i="25"/>
  <c r="J50" i="26"/>
  <c r="J8" i="27"/>
  <c r="J26" i="27"/>
  <c r="J31" i="27"/>
  <c r="AW9" i="14"/>
  <c r="AW16" i="14"/>
  <c r="K47" i="26"/>
  <c r="K28" i="27"/>
  <c r="J25" i="25"/>
  <c r="J30" i="25"/>
  <c r="J76" i="26"/>
  <c r="J7" i="25"/>
  <c r="K20" i="25"/>
  <c r="K74" i="26"/>
  <c r="K28" i="25"/>
  <c r="AW18" i="14"/>
  <c r="AW20" i="14"/>
  <c r="AW22" i="14"/>
  <c r="AW8" i="14"/>
  <c r="K11" i="15"/>
  <c r="AW6" i="14"/>
  <c r="AW27" i="14"/>
  <c r="AW29" i="14"/>
  <c r="AW23" i="14"/>
  <c r="K73" i="26"/>
  <c r="K27" i="25"/>
  <c r="K19" i="25"/>
  <c r="AW13" i="14"/>
  <c r="AW17" i="14"/>
  <c r="AW30" i="14"/>
  <c r="AW7" i="14"/>
  <c r="AW21" i="14"/>
  <c r="AW24" i="14"/>
  <c r="AW31" i="14"/>
  <c r="AW11" i="14"/>
  <c r="AW34" i="14"/>
  <c r="AW32" i="14"/>
  <c r="M11" i="21"/>
  <c r="M19" i="21"/>
  <c r="M27" i="21"/>
  <c r="M6" i="21"/>
  <c r="M22" i="21"/>
  <c r="M20" i="21"/>
  <c r="M24" i="21"/>
  <c r="M25" i="21"/>
  <c r="L8" i="15"/>
  <c r="M5" i="21"/>
  <c r="M13" i="21"/>
  <c r="M21" i="21"/>
  <c r="M29" i="21"/>
  <c r="M10" i="21"/>
  <c r="M26" i="21"/>
  <c r="M28" i="21"/>
  <c r="M32" i="21"/>
  <c r="M34" i="21"/>
  <c r="M17" i="21"/>
  <c r="M18" i="21"/>
  <c r="M16" i="21"/>
  <c r="M7" i="21"/>
  <c r="M15" i="21"/>
  <c r="M23" i="21"/>
  <c r="M31" i="21"/>
  <c r="M14" i="21"/>
  <c r="M30" i="21"/>
  <c r="M8" i="21"/>
  <c r="L8" i="22"/>
  <c r="M9" i="21"/>
  <c r="M33" i="21"/>
  <c r="M12" i="21"/>
  <c r="K11" i="22"/>
  <c r="AW25" i="14"/>
  <c r="K7" i="22"/>
  <c r="K9" i="22"/>
  <c r="AW10" i="14"/>
  <c r="AW26" i="14"/>
  <c r="AW12" i="14"/>
  <c r="AW14" i="14"/>
  <c r="AW15" i="14"/>
  <c r="AW28" i="14"/>
  <c r="K75" i="26"/>
  <c r="K29" i="25"/>
  <c r="K21" i="25"/>
  <c r="K7" i="15"/>
  <c r="K9" i="15"/>
  <c r="L42" i="14"/>
  <c r="L141" i="14"/>
  <c r="L75" i="14"/>
  <c r="L9" i="14"/>
  <c r="L108" i="14"/>
  <c r="L43" i="14"/>
  <c r="L109" i="14"/>
  <c r="L142" i="14"/>
  <c r="L10" i="14"/>
  <c r="L76" i="14"/>
  <c r="K63" i="26"/>
  <c r="K16" i="22"/>
  <c r="L31" i="14"/>
  <c r="L163" i="14"/>
  <c r="L97" i="14"/>
  <c r="L64" i="14"/>
  <c r="L130" i="14"/>
  <c r="L49" i="14"/>
  <c r="L16" i="14"/>
  <c r="L148" i="14"/>
  <c r="L82" i="14"/>
  <c r="L115" i="14"/>
  <c r="L32" i="14"/>
  <c r="L164" i="14"/>
  <c r="L98" i="14"/>
  <c r="L131" i="14"/>
  <c r="L65" i="14"/>
  <c r="L62" i="14"/>
  <c r="L161" i="14"/>
  <c r="L95" i="14"/>
  <c r="L128" i="14"/>
  <c r="L29" i="14"/>
  <c r="L53" i="14"/>
  <c r="L119" i="14"/>
  <c r="L20" i="14"/>
  <c r="L152" i="14"/>
  <c r="L86" i="14"/>
  <c r="L151" i="14"/>
  <c r="L118" i="14"/>
  <c r="L85" i="14"/>
  <c r="L52" i="14"/>
  <c r="L19" i="14"/>
  <c r="L7" i="14"/>
  <c r="L139" i="14"/>
  <c r="L106" i="14"/>
  <c r="L40" i="14"/>
  <c r="L73" i="14"/>
  <c r="L71" i="14"/>
  <c r="L101" i="14"/>
  <c r="M35" i="21"/>
  <c r="L38" i="14"/>
  <c r="L68" i="14"/>
  <c r="L5" i="14"/>
  <c r="L35" i="14"/>
  <c r="L137" i="14"/>
  <c r="L167" i="14"/>
  <c r="L104" i="14"/>
  <c r="L134" i="14"/>
  <c r="L111" i="14"/>
  <c r="L144" i="14"/>
  <c r="L78" i="14"/>
  <c r="L12" i="14"/>
  <c r="L45" i="14"/>
  <c r="L74" i="14"/>
  <c r="L107" i="14"/>
  <c r="L140" i="14"/>
  <c r="L41" i="14"/>
  <c r="L8" i="14"/>
  <c r="L155" i="14"/>
  <c r="L122" i="14"/>
  <c r="L56" i="14"/>
  <c r="L23" i="14"/>
  <c r="L89" i="14"/>
  <c r="L150" i="14"/>
  <c r="L84" i="14"/>
  <c r="L51" i="14"/>
  <c r="L18" i="14"/>
  <c r="L117" i="14"/>
  <c r="L160" i="14"/>
  <c r="L28" i="14"/>
  <c r="L61" i="14"/>
  <c r="L94" i="14"/>
  <c r="L127" i="14"/>
  <c r="L120" i="14"/>
  <c r="L54" i="14"/>
  <c r="L153" i="14"/>
  <c r="L21" i="14"/>
  <c r="L87" i="14"/>
  <c r="L91" i="14"/>
  <c r="L58" i="14"/>
  <c r="L124" i="14"/>
  <c r="L25" i="14"/>
  <c r="L157" i="14"/>
  <c r="L121" i="14"/>
  <c r="L154" i="14"/>
  <c r="L22" i="14"/>
  <c r="L88" i="14"/>
  <c r="L55" i="14"/>
  <c r="L44" i="14"/>
  <c r="L11" i="14"/>
  <c r="L143" i="14"/>
  <c r="L110" i="14"/>
  <c r="L77" i="14"/>
  <c r="L14" i="14"/>
  <c r="L80" i="14"/>
  <c r="L146" i="14"/>
  <c r="L47" i="14"/>
  <c r="L113" i="14"/>
  <c r="L67" i="14"/>
  <c r="L133" i="14"/>
  <c r="L166" i="14"/>
  <c r="L100" i="14"/>
  <c r="L34" i="14"/>
  <c r="L24" i="14"/>
  <c r="L156" i="14"/>
  <c r="L90" i="14"/>
  <c r="L123" i="14"/>
  <c r="L57" i="14"/>
  <c r="L126" i="14"/>
  <c r="L93" i="14"/>
  <c r="L27" i="14"/>
  <c r="L60" i="14"/>
  <c r="L159" i="14"/>
  <c r="K37" i="26"/>
  <c r="K16" i="15"/>
  <c r="L99" i="14"/>
  <c r="L132" i="14"/>
  <c r="L33" i="14"/>
  <c r="L66" i="14"/>
  <c r="L165" i="14"/>
  <c r="L129" i="14"/>
  <c r="L162" i="14"/>
  <c r="L30" i="14"/>
  <c r="L96" i="14"/>
  <c r="L63" i="14"/>
  <c r="L81" i="14"/>
  <c r="L48" i="14"/>
  <c r="L15" i="14"/>
  <c r="L114" i="14"/>
  <c r="L147" i="14"/>
  <c r="L50" i="14"/>
  <c r="L149" i="14"/>
  <c r="L83" i="14"/>
  <c r="L17" i="14"/>
  <c r="L116" i="14"/>
  <c r="L158" i="14"/>
  <c r="L92" i="14"/>
  <c r="L26" i="14"/>
  <c r="L125" i="14"/>
  <c r="L59" i="14"/>
  <c r="L13" i="14"/>
  <c r="L145" i="14"/>
  <c r="L46" i="14"/>
  <c r="L112" i="14"/>
  <c r="L79" i="14"/>
  <c r="L39" i="14"/>
  <c r="L72" i="14"/>
  <c r="L105" i="14"/>
  <c r="L6" i="14"/>
  <c r="L138" i="14"/>
  <c r="L25" i="15"/>
  <c r="L77" i="9"/>
  <c r="L85" i="9"/>
  <c r="L79" i="9"/>
  <c r="L87" i="9"/>
  <c r="L76" i="9"/>
  <c r="L84" i="9"/>
  <c r="L78" i="9"/>
  <c r="L86" i="9"/>
  <c r="K10" i="8"/>
  <c r="K9" i="9"/>
  <c r="L25" i="22"/>
  <c r="K23" i="15"/>
  <c r="K19" i="15"/>
  <c r="K21" i="15"/>
  <c r="K20" i="15"/>
  <c r="K22" i="15"/>
  <c r="K18" i="15"/>
  <c r="K20" i="22"/>
  <c r="K23" i="22"/>
  <c r="K22" i="22"/>
  <c r="K21" i="22"/>
  <c r="K19" i="22"/>
  <c r="K18" i="22"/>
  <c r="K18" i="27"/>
  <c r="K23" i="27"/>
  <c r="K42" i="26"/>
  <c r="K45" i="26"/>
  <c r="Y26" i="14"/>
  <c r="AL26" i="14"/>
  <c r="Y23" i="14"/>
  <c r="AL23" i="14"/>
  <c r="Y6" i="14"/>
  <c r="AL6" i="14"/>
  <c r="Y10" i="14"/>
  <c r="AL10" i="14"/>
  <c r="Y11" i="14"/>
  <c r="AL11" i="14"/>
  <c r="Y20" i="14"/>
  <c r="AL20" i="14"/>
  <c r="Y21" i="14"/>
  <c r="AL21" i="14"/>
  <c r="Y33" i="14"/>
  <c r="AL33" i="14"/>
  <c r="Y16" i="14"/>
  <c r="AL16" i="14"/>
  <c r="Y30" i="14"/>
  <c r="AL30" i="14"/>
  <c r="Y27" i="14"/>
  <c r="AL27" i="14"/>
  <c r="Y15" i="14"/>
  <c r="AL15" i="14"/>
  <c r="Y34" i="14"/>
  <c r="AL34" i="14"/>
  <c r="Y13" i="14"/>
  <c r="AL13" i="14"/>
  <c r="Y25" i="14"/>
  <c r="AL25" i="14"/>
  <c r="Y8" i="14"/>
  <c r="AL8" i="14"/>
  <c r="Y9" i="14"/>
  <c r="AL9" i="14"/>
  <c r="Y18" i="14"/>
  <c r="AL18" i="14"/>
  <c r="Y19" i="14"/>
  <c r="AL19" i="14"/>
  <c r="Y31" i="14"/>
  <c r="AL31" i="14"/>
  <c r="Y32" i="14"/>
  <c r="AL32" i="14"/>
  <c r="Y7" i="14"/>
  <c r="AL7" i="14"/>
  <c r="Y29" i="14"/>
  <c r="AL29" i="14"/>
  <c r="Y14" i="14"/>
  <c r="AL14" i="14"/>
  <c r="Y24" i="14"/>
  <c r="AL24" i="14"/>
  <c r="Y12" i="14"/>
  <c r="AL12" i="14"/>
  <c r="Y22" i="14"/>
  <c r="AL22" i="14"/>
  <c r="Y17" i="14"/>
  <c r="AL17" i="14"/>
  <c r="Y5" i="14"/>
  <c r="AL5" i="14"/>
  <c r="Y28" i="14"/>
  <c r="AL28" i="14"/>
  <c r="K17" i="25"/>
  <c r="K22" i="25"/>
  <c r="K68" i="26"/>
  <c r="K71" i="26"/>
  <c r="Y74" i="14"/>
  <c r="AL74" i="14"/>
  <c r="Y83" i="14"/>
  <c r="AL83" i="14"/>
  <c r="Y99" i="14"/>
  <c r="AL99" i="14"/>
  <c r="Y94" i="14"/>
  <c r="AL94" i="14"/>
  <c r="Y97" i="14"/>
  <c r="AL97" i="14"/>
  <c r="Y84" i="14"/>
  <c r="AL84" i="14"/>
  <c r="Y89" i="14"/>
  <c r="AL89" i="14"/>
  <c r="Y91" i="14"/>
  <c r="AL91" i="14"/>
  <c r="L13" i="22"/>
  <c r="L65" i="26"/>
  <c r="Y88" i="14"/>
  <c r="AL88" i="14"/>
  <c r="Y86" i="14"/>
  <c r="AL86" i="14"/>
  <c r="Y81" i="14"/>
  <c r="AL81" i="14"/>
  <c r="Y93" i="14"/>
  <c r="AL93" i="14"/>
  <c r="Y82" i="14"/>
  <c r="AL82" i="14"/>
  <c r="Y71" i="14"/>
  <c r="AL71" i="14"/>
  <c r="Y77" i="14"/>
  <c r="AL77" i="14"/>
  <c r="Y72" i="14"/>
  <c r="AL72" i="14"/>
  <c r="L13" i="15"/>
  <c r="L39" i="26"/>
  <c r="L20" i="27"/>
  <c r="Y79" i="14"/>
  <c r="AL79" i="14"/>
  <c r="Y95" i="14"/>
  <c r="AL95" i="14"/>
  <c r="Y98" i="14"/>
  <c r="AL98" i="14"/>
  <c r="Y92" i="14"/>
  <c r="AL92" i="14"/>
  <c r="Y90" i="14"/>
  <c r="AL90" i="14"/>
  <c r="Y80" i="14"/>
  <c r="AL80" i="14"/>
  <c r="Y85" i="14"/>
  <c r="AL85" i="14"/>
  <c r="Y78" i="14"/>
  <c r="AL78" i="14"/>
  <c r="Y87" i="14"/>
  <c r="AL87" i="14"/>
  <c r="Y73" i="14"/>
  <c r="AL73" i="14"/>
  <c r="Y100" i="14"/>
  <c r="AL100" i="14"/>
  <c r="Y75" i="14"/>
  <c r="AL75" i="14"/>
  <c r="Y96" i="14"/>
  <c r="AL96" i="14"/>
  <c r="Y76" i="14"/>
  <c r="AL76" i="14"/>
  <c r="Y59" i="14"/>
  <c r="AL59" i="14"/>
  <c r="Y43" i="14"/>
  <c r="AL43" i="14"/>
  <c r="Y44" i="14"/>
  <c r="AL44" i="14"/>
  <c r="Y53" i="14"/>
  <c r="AL53" i="14"/>
  <c r="Y46" i="14"/>
  <c r="AL46" i="14"/>
  <c r="Y55" i="14"/>
  <c r="AL55" i="14"/>
  <c r="Y56" i="14"/>
  <c r="AL56" i="14"/>
  <c r="Y50" i="14"/>
  <c r="AL50" i="14"/>
  <c r="Y63" i="14"/>
  <c r="AL63" i="14"/>
  <c r="Y40" i="14"/>
  <c r="AL40" i="14"/>
  <c r="Y61" i="14"/>
  <c r="AL61" i="14"/>
  <c r="Y45" i="14"/>
  <c r="AL45" i="14"/>
  <c r="Y48" i="14"/>
  <c r="AL48" i="14"/>
  <c r="Y42" i="14"/>
  <c r="AL42" i="14"/>
  <c r="Y51" i="14"/>
  <c r="AL51" i="14"/>
  <c r="Y52" i="14"/>
  <c r="AL52" i="14"/>
  <c r="Y64" i="14"/>
  <c r="AL64" i="14"/>
  <c r="Y54" i="14"/>
  <c r="AL54" i="14"/>
  <c r="Y66" i="14"/>
  <c r="AL66" i="14"/>
  <c r="Y41" i="14"/>
  <c r="AL41" i="14"/>
  <c r="Y60" i="14"/>
  <c r="AL60" i="14"/>
  <c r="Y62" i="14"/>
  <c r="AL62" i="14"/>
  <c r="Y65" i="14"/>
  <c r="AL65" i="14"/>
  <c r="Y49" i="14"/>
  <c r="AL49" i="14"/>
  <c r="Y58" i="14"/>
  <c r="AL58" i="14"/>
  <c r="L12" i="22"/>
  <c r="L64" i="26"/>
  <c r="Y39" i="14"/>
  <c r="AL39" i="14"/>
  <c r="L12" i="15"/>
  <c r="L38" i="26"/>
  <c r="L19" i="27"/>
  <c r="Y47" i="14"/>
  <c r="AL47" i="14"/>
  <c r="Y57" i="14"/>
  <c r="AL57" i="14"/>
  <c r="Y67" i="14"/>
  <c r="AL67" i="14"/>
  <c r="Y38" i="14"/>
  <c r="AL38" i="14"/>
  <c r="Y159" i="14"/>
  <c r="AL159" i="14"/>
  <c r="Y152" i="14"/>
  <c r="AL152" i="14"/>
  <c r="Y164" i="14"/>
  <c r="AL164" i="14"/>
  <c r="Y146" i="14"/>
  <c r="AL146" i="14"/>
  <c r="Y148" i="14"/>
  <c r="AL148" i="14"/>
  <c r="Y160" i="14"/>
  <c r="AL160" i="14"/>
  <c r="Y138" i="14"/>
  <c r="AL138" i="14"/>
  <c r="L15" i="15"/>
  <c r="L41" i="26"/>
  <c r="L22" i="27"/>
  <c r="Y162" i="14"/>
  <c r="AL162" i="14"/>
  <c r="Y151" i="14"/>
  <c r="AL151" i="14"/>
  <c r="Y154" i="14"/>
  <c r="AL154" i="14"/>
  <c r="Y149" i="14"/>
  <c r="AL149" i="14"/>
  <c r="Y158" i="14"/>
  <c r="AL158" i="14"/>
  <c r="Y163" i="14"/>
  <c r="AL163" i="14"/>
  <c r="Y150" i="14"/>
  <c r="AL150" i="14"/>
  <c r="Y165" i="14"/>
  <c r="AL165" i="14"/>
  <c r="Y156" i="14"/>
  <c r="AL156" i="14"/>
  <c r="Y142" i="14"/>
  <c r="AL142" i="14"/>
  <c r="Y137" i="14"/>
  <c r="AL137" i="14"/>
  <c r="Y166" i="14"/>
  <c r="AL166" i="14"/>
  <c r="Y157" i="14"/>
  <c r="AL157" i="14"/>
  <c r="L15" i="22"/>
  <c r="L67" i="26"/>
  <c r="Y145" i="14"/>
  <c r="AL145" i="14"/>
  <c r="Y141" i="14"/>
  <c r="AL141" i="14"/>
  <c r="Y161" i="14"/>
  <c r="AL161" i="14"/>
  <c r="Y153" i="14"/>
  <c r="AL153" i="14"/>
  <c r="Y155" i="14"/>
  <c r="AL155" i="14"/>
  <c r="Y147" i="14"/>
  <c r="AL147" i="14"/>
  <c r="Y139" i="14"/>
  <c r="AL139" i="14"/>
  <c r="Y144" i="14"/>
  <c r="AL144" i="14"/>
  <c r="Y140" i="14"/>
  <c r="AL140" i="14"/>
  <c r="Y143" i="14"/>
  <c r="AL143" i="14"/>
  <c r="Y124" i="14"/>
  <c r="AL124" i="14"/>
  <c r="L14" i="22"/>
  <c r="L66" i="26"/>
  <c r="Y118" i="14"/>
  <c r="AL118" i="14"/>
  <c r="Y130" i="14"/>
  <c r="AL130" i="14"/>
  <c r="Y109" i="14"/>
  <c r="AL109" i="14"/>
  <c r="Y106" i="14"/>
  <c r="AL106" i="14"/>
  <c r="Y115" i="14"/>
  <c r="AL115" i="14"/>
  <c r="Y120" i="14"/>
  <c r="AL120" i="14"/>
  <c r="Y132" i="14"/>
  <c r="AL132" i="14"/>
  <c r="Y128" i="14"/>
  <c r="AL128" i="14"/>
  <c r="Y113" i="14"/>
  <c r="AL113" i="14"/>
  <c r="Y126" i="14"/>
  <c r="AL126" i="14"/>
  <c r="Y127" i="14"/>
  <c r="AL127" i="14"/>
  <c r="Y107" i="14"/>
  <c r="AL107" i="14"/>
  <c r="Y121" i="14"/>
  <c r="AL121" i="14"/>
  <c r="Y125" i="14"/>
  <c r="AL125" i="14"/>
  <c r="Y129" i="14"/>
  <c r="AL129" i="14"/>
  <c r="Y108" i="14"/>
  <c r="AL108" i="14"/>
  <c r="Y117" i="14"/>
  <c r="AL117" i="14"/>
  <c r="Y114" i="14"/>
  <c r="AL114" i="14"/>
  <c r="Y123" i="14"/>
  <c r="AL123" i="14"/>
  <c r="Y131" i="14"/>
  <c r="AL131" i="14"/>
  <c r="Y133" i="14"/>
  <c r="AL133" i="14"/>
  <c r="Y111" i="14"/>
  <c r="AL111" i="14"/>
  <c r="Y116" i="14"/>
  <c r="AL116" i="14"/>
  <c r="Y122" i="14"/>
  <c r="AL122" i="14"/>
  <c r="Y104" i="14"/>
  <c r="AL104" i="14"/>
  <c r="Y110" i="14"/>
  <c r="AL110" i="14"/>
  <c r="Y105" i="14"/>
  <c r="AL105" i="14"/>
  <c r="L14" i="15"/>
  <c r="L40" i="26"/>
  <c r="L21" i="27"/>
  <c r="Y112" i="14"/>
  <c r="AL112" i="14"/>
  <c r="Y119" i="14"/>
  <c r="AL119" i="14"/>
  <c r="L49" i="26"/>
  <c r="L30" i="27"/>
  <c r="L46" i="26"/>
  <c r="L27" i="27"/>
  <c r="L47" i="26"/>
  <c r="L28" i="27"/>
  <c r="AX27" i="14"/>
  <c r="AX21" i="14"/>
  <c r="AX22" i="14"/>
  <c r="L48" i="26"/>
  <c r="L29" i="27"/>
  <c r="AX28" i="14"/>
  <c r="AX12" i="14"/>
  <c r="AX7" i="14"/>
  <c r="AX18" i="14"/>
  <c r="AX13" i="14"/>
  <c r="AX30" i="14"/>
  <c r="AX20" i="14"/>
  <c r="AX23" i="14"/>
  <c r="AX19" i="14"/>
  <c r="L11" i="22"/>
  <c r="AX25" i="14"/>
  <c r="L11" i="15"/>
  <c r="AX6" i="14"/>
  <c r="L75" i="26"/>
  <c r="L29" i="25"/>
  <c r="L21" i="25"/>
  <c r="L73" i="26"/>
  <c r="L27" i="25"/>
  <c r="L19" i="25"/>
  <c r="K76" i="26"/>
  <c r="K7" i="25"/>
  <c r="K25" i="25"/>
  <c r="K30" i="25"/>
  <c r="AX5" i="14"/>
  <c r="AX35" i="14"/>
  <c r="AX24" i="14"/>
  <c r="AX32" i="14"/>
  <c r="AX9" i="14"/>
  <c r="AX34" i="14"/>
  <c r="AX16" i="14"/>
  <c r="AX11" i="14"/>
  <c r="AX26" i="14"/>
  <c r="N9" i="21"/>
  <c r="N17" i="21"/>
  <c r="N25" i="21"/>
  <c r="N33" i="21"/>
  <c r="N18" i="21"/>
  <c r="N12" i="21"/>
  <c r="N8" i="21"/>
  <c r="M8" i="15"/>
  <c r="N21" i="21"/>
  <c r="N26" i="21"/>
  <c r="N24" i="21"/>
  <c r="N7" i="21"/>
  <c r="N23" i="21"/>
  <c r="N14" i="21"/>
  <c r="N32" i="21"/>
  <c r="N11" i="21"/>
  <c r="N19" i="21"/>
  <c r="N27" i="21"/>
  <c r="N6" i="21"/>
  <c r="N22" i="21"/>
  <c r="N20" i="21"/>
  <c r="N16" i="21"/>
  <c r="M8" i="22"/>
  <c r="N13" i="21"/>
  <c r="N29" i="21"/>
  <c r="N28" i="21"/>
  <c r="N34" i="21"/>
  <c r="N15" i="21"/>
  <c r="N31" i="21"/>
  <c r="N5" i="21"/>
  <c r="N10" i="21"/>
  <c r="N30" i="21"/>
  <c r="AX29" i="14"/>
  <c r="L20" i="25"/>
  <c r="L74" i="26"/>
  <c r="L28" i="25"/>
  <c r="L72" i="26"/>
  <c r="L26" i="25"/>
  <c r="L18" i="25"/>
  <c r="AX17" i="14"/>
  <c r="AX14" i="14"/>
  <c r="AX31" i="14"/>
  <c r="AX8" i="14"/>
  <c r="AX15" i="14"/>
  <c r="AX33" i="14"/>
  <c r="AX10" i="14"/>
  <c r="K50" i="26"/>
  <c r="K8" i="27"/>
  <c r="K26" i="27"/>
  <c r="K31" i="27"/>
  <c r="L7" i="15"/>
  <c r="L9" i="15"/>
  <c r="M5" i="14"/>
  <c r="M35" i="14"/>
  <c r="M38" i="14"/>
  <c r="M68" i="14"/>
  <c r="N35" i="21"/>
  <c r="M104" i="14"/>
  <c r="M134" i="14"/>
  <c r="M71" i="14"/>
  <c r="M101" i="14"/>
  <c r="M137" i="14"/>
  <c r="M167" i="14"/>
  <c r="M113" i="14"/>
  <c r="M80" i="14"/>
  <c r="M47" i="14"/>
  <c r="M14" i="14"/>
  <c r="M146" i="14"/>
  <c r="M25" i="14"/>
  <c r="M91" i="14"/>
  <c r="M157" i="14"/>
  <c r="M124" i="14"/>
  <c r="M58" i="14"/>
  <c r="L63" i="26"/>
  <c r="L16" i="22"/>
  <c r="M97" i="14"/>
  <c r="M130" i="14"/>
  <c r="M64" i="14"/>
  <c r="M163" i="14"/>
  <c r="M31" i="14"/>
  <c r="M128" i="14"/>
  <c r="M95" i="14"/>
  <c r="M62" i="14"/>
  <c r="M29" i="14"/>
  <c r="M161" i="14"/>
  <c r="M119" i="14"/>
  <c r="M53" i="14"/>
  <c r="M152" i="14"/>
  <c r="M20" i="14"/>
  <c r="M86" i="14"/>
  <c r="M19" i="14"/>
  <c r="M85" i="14"/>
  <c r="M151" i="14"/>
  <c r="M52" i="14"/>
  <c r="M118" i="14"/>
  <c r="M56" i="14"/>
  <c r="M155" i="14"/>
  <c r="M89" i="14"/>
  <c r="M122" i="14"/>
  <c r="M23" i="14"/>
  <c r="M21" i="14"/>
  <c r="M153" i="14"/>
  <c r="M120" i="14"/>
  <c r="M87" i="14"/>
  <c r="M54" i="14"/>
  <c r="M12" i="14"/>
  <c r="M78" i="14"/>
  <c r="M111" i="14"/>
  <c r="M144" i="14"/>
  <c r="M45" i="14"/>
  <c r="M149" i="14"/>
  <c r="M17" i="14"/>
  <c r="M116" i="14"/>
  <c r="M83" i="14"/>
  <c r="M50" i="14"/>
  <c r="M16" i="14"/>
  <c r="M115" i="14"/>
  <c r="M148" i="14"/>
  <c r="M82" i="14"/>
  <c r="M49" i="14"/>
  <c r="M92" i="14"/>
  <c r="M59" i="14"/>
  <c r="M158" i="14"/>
  <c r="M125" i="14"/>
  <c r="M26" i="14"/>
  <c r="M63" i="14"/>
  <c r="M30" i="14"/>
  <c r="M96" i="14"/>
  <c r="M162" i="14"/>
  <c r="M129" i="14"/>
  <c r="M15" i="14"/>
  <c r="M114" i="14"/>
  <c r="M81" i="14"/>
  <c r="M48" i="14"/>
  <c r="M147" i="14"/>
  <c r="M145" i="14"/>
  <c r="M46" i="14"/>
  <c r="M13" i="14"/>
  <c r="M112" i="14"/>
  <c r="M79" i="14"/>
  <c r="M121" i="14"/>
  <c r="M55" i="14"/>
  <c r="M22" i="14"/>
  <c r="M154" i="14"/>
  <c r="M88" i="14"/>
  <c r="M143" i="14"/>
  <c r="M11" i="14"/>
  <c r="M77" i="14"/>
  <c r="M110" i="14"/>
  <c r="M44" i="14"/>
  <c r="M106" i="14"/>
  <c r="M7" i="14"/>
  <c r="M139" i="14"/>
  <c r="M73" i="14"/>
  <c r="M40" i="14"/>
  <c r="M77" i="9"/>
  <c r="M85" i="9"/>
  <c r="M79" i="9"/>
  <c r="M87" i="9"/>
  <c r="M25" i="15"/>
  <c r="M78" i="9"/>
  <c r="M86" i="9"/>
  <c r="M76" i="9"/>
  <c r="M84" i="9"/>
  <c r="M51" i="14"/>
  <c r="M117" i="14"/>
  <c r="M84" i="14"/>
  <c r="M150" i="14"/>
  <c r="M18" i="14"/>
  <c r="M75" i="14"/>
  <c r="M42" i="14"/>
  <c r="M9" i="14"/>
  <c r="M141" i="14"/>
  <c r="M108" i="14"/>
  <c r="L16" i="15"/>
  <c r="L37" i="26"/>
  <c r="M94" i="14"/>
  <c r="M61" i="14"/>
  <c r="M28" i="14"/>
  <c r="M127" i="14"/>
  <c r="M160" i="14"/>
  <c r="M60" i="14"/>
  <c r="M126" i="14"/>
  <c r="M93" i="14"/>
  <c r="M159" i="14"/>
  <c r="M27" i="14"/>
  <c r="M140" i="14"/>
  <c r="M41" i="14"/>
  <c r="M107" i="14"/>
  <c r="M74" i="14"/>
  <c r="M8" i="14"/>
  <c r="M43" i="14"/>
  <c r="M109" i="14"/>
  <c r="M10" i="14"/>
  <c r="M76" i="14"/>
  <c r="M142" i="14"/>
  <c r="M34" i="14"/>
  <c r="M166" i="14"/>
  <c r="M67" i="14"/>
  <c r="M133" i="14"/>
  <c r="M100" i="14"/>
  <c r="M138" i="14"/>
  <c r="M72" i="14"/>
  <c r="M105" i="14"/>
  <c r="M39" i="14"/>
  <c r="M6" i="14"/>
  <c r="M65" i="14"/>
  <c r="M32" i="14"/>
  <c r="M131" i="14"/>
  <c r="M98" i="14"/>
  <c r="M164" i="14"/>
  <c r="M57" i="14"/>
  <c r="M156" i="14"/>
  <c r="M123" i="14"/>
  <c r="M90" i="14"/>
  <c r="M24" i="14"/>
  <c r="M132" i="14"/>
  <c r="M99" i="14"/>
  <c r="M66" i="14"/>
  <c r="M165" i="14"/>
  <c r="M33" i="14"/>
  <c r="L7" i="22"/>
  <c r="L9" i="22"/>
  <c r="M25" i="22"/>
  <c r="L10" i="8"/>
  <c r="L9" i="9"/>
  <c r="L42" i="26"/>
  <c r="L18" i="27"/>
  <c r="L23" i="27"/>
  <c r="L45" i="26"/>
  <c r="Z126" i="14"/>
  <c r="AM126" i="14"/>
  <c r="Z104" i="14"/>
  <c r="AM104" i="14"/>
  <c r="Z119" i="14"/>
  <c r="AM119" i="14"/>
  <c r="Z131" i="14"/>
  <c r="AM131" i="14"/>
  <c r="Z117" i="14"/>
  <c r="AM117" i="14"/>
  <c r="Z116" i="14"/>
  <c r="AM116" i="14"/>
  <c r="Z115" i="14"/>
  <c r="AM115" i="14"/>
  <c r="Z122" i="14"/>
  <c r="AM122" i="14"/>
  <c r="Z132" i="14"/>
  <c r="AM132" i="14"/>
  <c r="Z109" i="14"/>
  <c r="AM109" i="14"/>
  <c r="Z127" i="14"/>
  <c r="AM127" i="14"/>
  <c r="Z106" i="14"/>
  <c r="AM106" i="14"/>
  <c r="Z111" i="14"/>
  <c r="AM111" i="14"/>
  <c r="Z133" i="14"/>
  <c r="AM133" i="14"/>
  <c r="Z105" i="14"/>
  <c r="AM105" i="14"/>
  <c r="M14" i="15"/>
  <c r="M40" i="26"/>
  <c r="M21" i="27"/>
  <c r="Z124" i="14"/>
  <c r="AM124" i="14"/>
  <c r="M14" i="22"/>
  <c r="M66" i="26"/>
  <c r="Z113" i="14"/>
  <c r="AM113" i="14"/>
  <c r="Z130" i="14"/>
  <c r="AM130" i="14"/>
  <c r="Z110" i="14"/>
  <c r="AM110" i="14"/>
  <c r="Z118" i="14"/>
  <c r="AM118" i="14"/>
  <c r="Z121" i="14"/>
  <c r="AM121" i="14"/>
  <c r="Z108" i="14"/>
  <c r="AM108" i="14"/>
  <c r="Z107" i="14"/>
  <c r="AM107" i="14"/>
  <c r="Z125" i="14"/>
  <c r="AM125" i="14"/>
  <c r="Z112" i="14"/>
  <c r="AM112" i="14"/>
  <c r="Z129" i="14"/>
  <c r="AM129" i="14"/>
  <c r="Z128" i="14"/>
  <c r="AM128" i="14"/>
  <c r="Z120" i="14"/>
  <c r="AM120" i="14"/>
  <c r="Z123" i="14"/>
  <c r="AM123" i="14"/>
  <c r="Z114" i="14"/>
  <c r="AM114" i="14"/>
  <c r="L18" i="15"/>
  <c r="L22" i="15"/>
  <c r="L19" i="15"/>
  <c r="L23" i="15"/>
  <c r="L21" i="15"/>
  <c r="L20" i="15"/>
  <c r="L18" i="22"/>
  <c r="L22" i="22"/>
  <c r="L20" i="22"/>
  <c r="L23" i="22"/>
  <c r="L19" i="22"/>
  <c r="L21" i="22"/>
  <c r="Z158" i="14"/>
  <c r="AM158" i="14"/>
  <c r="Z155" i="14"/>
  <c r="AM155" i="14"/>
  <c r="Z137" i="14"/>
  <c r="AM137" i="14"/>
  <c r="Z146" i="14"/>
  <c r="AM146" i="14"/>
  <c r="Z143" i="14"/>
  <c r="AM143" i="14"/>
  <c r="Z152" i="14"/>
  <c r="AM152" i="14"/>
  <c r="Z160" i="14"/>
  <c r="AM160" i="14"/>
  <c r="Z166" i="14"/>
  <c r="AM166" i="14"/>
  <c r="Z159" i="14"/>
  <c r="AM159" i="14"/>
  <c r="Z164" i="14"/>
  <c r="AM164" i="14"/>
  <c r="Z144" i="14"/>
  <c r="AM144" i="14"/>
  <c r="Z157" i="14"/>
  <c r="AM157" i="14"/>
  <c r="M15" i="22"/>
  <c r="M67" i="26"/>
  <c r="Z140" i="14"/>
  <c r="AM140" i="14"/>
  <c r="Z145" i="14"/>
  <c r="AM145" i="14"/>
  <c r="Z154" i="14"/>
  <c r="AM154" i="14"/>
  <c r="Z151" i="14"/>
  <c r="AM151" i="14"/>
  <c r="Z163" i="14"/>
  <c r="AM163" i="14"/>
  <c r="Z142" i="14"/>
  <c r="AM142" i="14"/>
  <c r="Z156" i="14"/>
  <c r="AM156" i="14"/>
  <c r="Z138" i="14"/>
  <c r="AM138" i="14"/>
  <c r="M15" i="15"/>
  <c r="M41" i="26"/>
  <c r="M49" i="26"/>
  <c r="M30" i="27"/>
  <c r="Z149" i="14"/>
  <c r="AM149" i="14"/>
  <c r="Z139" i="14"/>
  <c r="AM139" i="14"/>
  <c r="Z148" i="14"/>
  <c r="AM148" i="14"/>
  <c r="Z153" i="14"/>
  <c r="AM153" i="14"/>
  <c r="Z165" i="14"/>
  <c r="AM165" i="14"/>
  <c r="Z162" i="14"/>
  <c r="AM162" i="14"/>
  <c r="Z141" i="14"/>
  <c r="AM141" i="14"/>
  <c r="Z150" i="14"/>
  <c r="AM150" i="14"/>
  <c r="Z147" i="14"/>
  <c r="AM147" i="14"/>
  <c r="Z161" i="14"/>
  <c r="AM161" i="14"/>
  <c r="Z59" i="14"/>
  <c r="AM59" i="14"/>
  <c r="Z66" i="14"/>
  <c r="AM66" i="14"/>
  <c r="Z41" i="14"/>
  <c r="AM41" i="14"/>
  <c r="Z50" i="14"/>
  <c r="AM50" i="14"/>
  <c r="Z51" i="14"/>
  <c r="AM51" i="14"/>
  <c r="Z56" i="14"/>
  <c r="AM56" i="14"/>
  <c r="Z64" i="14"/>
  <c r="AM64" i="14"/>
  <c r="Z67" i="14"/>
  <c r="AM67" i="14"/>
  <c r="Z63" i="14"/>
  <c r="AM63" i="14"/>
  <c r="Z48" i="14"/>
  <c r="AM48" i="14"/>
  <c r="Z65" i="14"/>
  <c r="AM65" i="14"/>
  <c r="Z38" i="14"/>
  <c r="AM38" i="14"/>
  <c r="Z44" i="14"/>
  <c r="AM44" i="14"/>
  <c r="Z49" i="14"/>
  <c r="AM49" i="14"/>
  <c r="Z61" i="14"/>
  <c r="AM61" i="14"/>
  <c r="Z62" i="14"/>
  <c r="AM62" i="14"/>
  <c r="Z39" i="14"/>
  <c r="AM39" i="14"/>
  <c r="M12" i="15"/>
  <c r="M38" i="26"/>
  <c r="M19" i="27"/>
  <c r="Z46" i="14"/>
  <c r="AM46" i="14"/>
  <c r="Z57" i="14"/>
  <c r="AM57" i="14"/>
  <c r="Z54" i="14"/>
  <c r="AM54" i="14"/>
  <c r="Z58" i="14"/>
  <c r="AM58" i="14"/>
  <c r="M12" i="22"/>
  <c r="M64" i="26"/>
  <c r="Z42" i="14"/>
  <c r="AM42" i="14"/>
  <c r="Z53" i="14"/>
  <c r="AM53" i="14"/>
  <c r="Z60" i="14"/>
  <c r="AM60" i="14"/>
  <c r="Z47" i="14"/>
  <c r="AM47" i="14"/>
  <c r="Z52" i="14"/>
  <c r="AM52" i="14"/>
  <c r="Z40" i="14"/>
  <c r="AM40" i="14"/>
  <c r="Z45" i="14"/>
  <c r="AM45" i="14"/>
  <c r="Z55" i="14"/>
  <c r="AM55" i="14"/>
  <c r="Z43" i="14"/>
  <c r="AM43" i="14"/>
  <c r="L71" i="26"/>
  <c r="L17" i="25"/>
  <c r="L22" i="25"/>
  <c r="L68" i="26"/>
  <c r="Z93" i="14"/>
  <c r="AM93" i="14"/>
  <c r="Z81" i="14"/>
  <c r="AM81" i="14"/>
  <c r="Z90" i="14"/>
  <c r="AM90" i="14"/>
  <c r="Z98" i="14"/>
  <c r="AM98" i="14"/>
  <c r="Z100" i="14"/>
  <c r="AM100" i="14"/>
  <c r="Z77" i="14"/>
  <c r="AM77" i="14"/>
  <c r="Z94" i="14"/>
  <c r="AM94" i="14"/>
  <c r="Z85" i="14"/>
  <c r="AM85" i="14"/>
  <c r="Z91" i="14"/>
  <c r="AM91" i="14"/>
  <c r="M13" i="22"/>
  <c r="M65" i="26"/>
  <c r="Z88" i="14"/>
  <c r="AM88" i="14"/>
  <c r="Z86" i="14"/>
  <c r="AM86" i="14"/>
  <c r="Z87" i="14"/>
  <c r="AM87" i="14"/>
  <c r="Z95" i="14"/>
  <c r="AM95" i="14"/>
  <c r="Z76" i="14"/>
  <c r="AM76" i="14"/>
  <c r="Z92" i="14"/>
  <c r="AM92" i="14"/>
  <c r="Z89" i="14"/>
  <c r="AM89" i="14"/>
  <c r="Z71" i="14"/>
  <c r="AM71" i="14"/>
  <c r="Z80" i="14"/>
  <c r="AM80" i="14"/>
  <c r="Z78" i="14"/>
  <c r="AM78" i="14"/>
  <c r="Z96" i="14"/>
  <c r="AM96" i="14"/>
  <c r="Z84" i="14"/>
  <c r="AM84" i="14"/>
  <c r="Z83" i="14"/>
  <c r="AM83" i="14"/>
  <c r="Z79" i="14"/>
  <c r="AM79" i="14"/>
  <c r="Z97" i="14"/>
  <c r="AM97" i="14"/>
  <c r="Z72" i="14"/>
  <c r="AM72" i="14"/>
  <c r="M13" i="15"/>
  <c r="M39" i="26"/>
  <c r="M47" i="26"/>
  <c r="M28" i="27"/>
  <c r="Z73" i="14"/>
  <c r="AM73" i="14"/>
  <c r="Z99" i="14"/>
  <c r="AM99" i="14"/>
  <c r="Z75" i="14"/>
  <c r="AM75" i="14"/>
  <c r="Z74" i="14"/>
  <c r="AM74" i="14"/>
  <c r="Z82" i="14"/>
  <c r="AM82" i="14"/>
  <c r="Z27" i="14"/>
  <c r="AM27" i="14"/>
  <c r="Z20" i="14"/>
  <c r="AM20" i="14"/>
  <c r="Z32" i="14"/>
  <c r="AM32" i="14"/>
  <c r="Z29" i="14"/>
  <c r="AM29" i="14"/>
  <c r="Z8" i="14"/>
  <c r="AM8" i="14"/>
  <c r="Z17" i="14"/>
  <c r="AM17" i="14"/>
  <c r="Z14" i="14"/>
  <c r="AM14" i="14"/>
  <c r="Z19" i="14"/>
  <c r="AM19" i="14"/>
  <c r="Z12" i="14"/>
  <c r="AM12" i="14"/>
  <c r="Z18" i="14"/>
  <c r="AM18" i="14"/>
  <c r="Z5" i="14"/>
  <c r="AM5" i="14"/>
  <c r="Z26" i="14"/>
  <c r="AM26" i="14"/>
  <c r="Z31" i="14"/>
  <c r="AM31" i="14"/>
  <c r="Z6" i="14"/>
  <c r="AM6" i="14"/>
  <c r="Z7" i="14"/>
  <c r="AM7" i="14"/>
  <c r="Z16" i="14"/>
  <c r="AM16" i="14"/>
  <c r="Z28" i="14"/>
  <c r="AM28" i="14"/>
  <c r="Z22" i="14"/>
  <c r="AM22" i="14"/>
  <c r="Z30" i="14"/>
  <c r="AM30" i="14"/>
  <c r="Z21" i="14"/>
  <c r="AM21" i="14"/>
  <c r="Z9" i="14"/>
  <c r="AM9" i="14"/>
  <c r="Z11" i="14"/>
  <c r="AM11" i="14"/>
  <c r="Z25" i="14"/>
  <c r="AM25" i="14"/>
  <c r="Z13" i="14"/>
  <c r="AM13" i="14"/>
  <c r="Z10" i="14"/>
  <c r="AM10" i="14"/>
  <c r="Z15" i="14"/>
  <c r="AM15" i="14"/>
  <c r="Z24" i="14"/>
  <c r="AM24" i="14"/>
  <c r="Z34" i="14"/>
  <c r="AM34" i="14"/>
  <c r="Z33" i="14"/>
  <c r="AM33" i="14"/>
  <c r="Z23" i="14"/>
  <c r="AM23" i="14"/>
  <c r="M22" i="27"/>
  <c r="M48" i="26"/>
  <c r="M29" i="27"/>
  <c r="M20" i="27"/>
  <c r="AY18" i="14"/>
  <c r="AY15" i="14"/>
  <c r="AY11" i="14"/>
  <c r="AY22" i="14"/>
  <c r="AY10" i="14"/>
  <c r="AY8" i="14"/>
  <c r="AY34" i="14"/>
  <c r="AY29" i="14"/>
  <c r="AY7" i="14"/>
  <c r="AY23" i="14"/>
  <c r="AY17" i="14"/>
  <c r="AY20" i="14"/>
  <c r="AY33" i="14"/>
  <c r="AY9" i="14"/>
  <c r="AY28" i="14"/>
  <c r="AY31" i="14"/>
  <c r="AY12" i="14"/>
  <c r="AY27" i="14"/>
  <c r="M20" i="25"/>
  <c r="M74" i="26"/>
  <c r="M28" i="25"/>
  <c r="L50" i="26"/>
  <c r="L8" i="27"/>
  <c r="L26" i="27"/>
  <c r="L31" i="27"/>
  <c r="AY6" i="14"/>
  <c r="M11" i="15"/>
  <c r="M46" i="26"/>
  <c r="M27" i="27"/>
  <c r="AY13" i="14"/>
  <c r="AY21" i="14"/>
  <c r="AY16" i="14"/>
  <c r="AY26" i="14"/>
  <c r="AY19" i="14"/>
  <c r="L25" i="25"/>
  <c r="L30" i="25"/>
  <c r="L76" i="26"/>
  <c r="L7" i="25"/>
  <c r="M72" i="26"/>
  <c r="M26" i="25"/>
  <c r="M18" i="25"/>
  <c r="AY24" i="14"/>
  <c r="AY25" i="14"/>
  <c r="M11" i="22"/>
  <c r="AY30" i="14"/>
  <c r="AY5" i="14"/>
  <c r="AY35" i="14"/>
  <c r="AY14" i="14"/>
  <c r="AY32" i="14"/>
  <c r="M19" i="25"/>
  <c r="M73" i="26"/>
  <c r="M27" i="25"/>
  <c r="M75" i="26"/>
  <c r="M29" i="25"/>
  <c r="M21" i="25"/>
  <c r="M7" i="22"/>
  <c r="M9" i="22"/>
  <c r="M37" i="26"/>
  <c r="M16" i="15"/>
  <c r="M7" i="15"/>
  <c r="M9" i="15"/>
  <c r="M63" i="26"/>
  <c r="M16" i="22"/>
  <c r="M18" i="15"/>
  <c r="M23" i="15"/>
  <c r="M22" i="15"/>
  <c r="M21" i="15"/>
  <c r="M19" i="15"/>
  <c r="M20" i="15"/>
  <c r="M17" i="25"/>
  <c r="M22" i="25"/>
  <c r="M71" i="26"/>
  <c r="M68" i="26"/>
  <c r="M22" i="22"/>
  <c r="M21" i="22"/>
  <c r="M23" i="22"/>
  <c r="M20" i="22"/>
  <c r="M18" i="22"/>
  <c r="M19" i="22"/>
  <c r="M42" i="26"/>
  <c r="M45" i="26"/>
  <c r="M18" i="27"/>
  <c r="M23" i="27"/>
  <c r="M76" i="26"/>
  <c r="M7" i="25"/>
  <c r="M25" i="25"/>
  <c r="M30" i="25"/>
  <c r="M50" i="26"/>
  <c r="M8" i="27"/>
  <c r="M26" i="27"/>
  <c r="M31" i="2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deRoos, Jan</author>
    <author>Jan deRoos</author>
  </authors>
  <commentList>
    <comment ref="C4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Enter Unaccommodated Demand as either a percent of segment demand or as a number of room-nights, but not both.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" authorId="1" shapeId="0" xr:uid="{00000000-0006-0000-0500-000002000000}">
      <text>
        <r>
          <rPr>
            <b/>
            <sz val="8"/>
            <color indexed="81"/>
            <rFont val="Tahoma"/>
            <family val="2"/>
          </rPr>
          <t>Room-nights, not a percent.</t>
        </r>
        <r>
          <rPr>
            <b/>
            <sz val="7"/>
            <color indexed="81"/>
            <rFont val="Tahoma"/>
            <family val="2"/>
          </rPr>
          <t xml:space="preserve">
</t>
        </r>
        <r>
          <rPr>
            <sz val="7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deRoos, Jan</author>
  </authors>
  <commentList>
    <comment ref="D16" authorId="0" shapeId="0" xr:uid="{00000000-0006-0000-0700-000001000000}">
      <text>
        <r>
          <rPr>
            <sz val="9"/>
            <color indexed="81"/>
            <rFont val="Tahoma"/>
            <family val="2"/>
          </rPr>
          <t xml:space="preserve">This value is from cell D33 on the Demand Inputs sheet. You can override the value here.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deRoos, Jan</author>
  </authors>
  <commentList>
    <comment ref="D30" authorId="0" shapeId="0" xr:uid="{00000000-0006-0000-0C00-000001000000}">
      <text>
        <r>
          <rPr>
            <sz val="9"/>
            <color indexed="81"/>
            <rFont val="Tahoma"/>
            <family val="2"/>
          </rPr>
          <t xml:space="preserve">The analyst can override this entry with an average rate they feel is appropriate for the subject property.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deRoos, Jan</author>
  </authors>
  <commentList>
    <comment ref="C18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Enter figures from the Occ Output-B sheet.  They are the segment percentages for the first full year of operation for the proposed hotel.</t>
        </r>
      </text>
    </comment>
  </commentList>
</comments>
</file>

<file path=xl/sharedStrings.xml><?xml version="1.0" encoding="utf-8"?>
<sst xmlns="http://schemas.openxmlformats.org/spreadsheetml/2006/main" count="347" uniqueCount="212">
  <si>
    <t>Hist ARC</t>
  </si>
  <si>
    <t xml:space="preserve"> </t>
  </si>
  <si>
    <t>Market Segments</t>
  </si>
  <si>
    <t>Property</t>
  </si>
  <si>
    <t>Occupancy</t>
  </si>
  <si>
    <t>Total</t>
  </si>
  <si>
    <t>Primary Competitors</t>
  </si>
  <si>
    <t>Hotel #</t>
  </si>
  <si>
    <t># Rooms</t>
  </si>
  <si>
    <t>Property Data</t>
  </si>
  <si>
    <t>Secondary Competitors</t>
  </si>
  <si>
    <t>Segment</t>
  </si>
  <si>
    <t>Comp.  %</t>
  </si>
  <si>
    <t>Eff HARC</t>
  </si>
  <si>
    <t>Estimated Market Segmentation</t>
  </si>
  <si>
    <t>Room Nights</t>
  </si>
  <si>
    <t>Totals</t>
  </si>
  <si>
    <t>Averages</t>
  </si>
  <si>
    <t>Check</t>
  </si>
  <si>
    <t>TOTAL</t>
  </si>
  <si>
    <t>Base Year</t>
  </si>
  <si>
    <t>Rm Nights</t>
  </si>
  <si>
    <t>Phase In for Induced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</si>
  <si>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</si>
  <si>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</si>
  <si>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</si>
  <si>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</si>
  <si>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</si>
  <si>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</si>
  <si>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</si>
  <si>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</si>
  <si>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</si>
  <si>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</si>
  <si>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 xml:space="preserve">Induced Demand </t>
  </si>
  <si>
    <t>Induced</t>
  </si>
  <si>
    <t>Segment #</t>
  </si>
  <si>
    <t>Total RN Demand</t>
  </si>
  <si>
    <t>Total Accommodated Demand Output</t>
  </si>
  <si>
    <t>Hotel</t>
  </si>
  <si>
    <t>Total New Rooms</t>
  </si>
  <si>
    <t>Adjustment for Unaccommodatable Demand</t>
  </si>
  <si>
    <t>New Rooms</t>
  </si>
  <si>
    <t>New Room Nights Avail</t>
  </si>
  <si>
    <t>Unadjusted Occ.</t>
  </si>
  <si>
    <t>Accommodatable Room Nights</t>
  </si>
  <si>
    <t>Total Latent Demand</t>
  </si>
  <si>
    <t>Unaccommodatable Demand</t>
  </si>
  <si>
    <t>Allocation of Unaccommodatable Demand</t>
  </si>
  <si>
    <t>Percent of Latent Demand</t>
  </si>
  <si>
    <t>Unaccommodatable Demand by Segment</t>
  </si>
  <si>
    <t>Total Market Demand - Unadjusted for Unaccommodatable Demand</t>
  </si>
  <si>
    <t>Total Market Demand - Adjusted for Unaccommodatable Demand</t>
  </si>
  <si>
    <t>N/A</t>
  </si>
  <si>
    <t>Market Share Adjusters</t>
  </si>
  <si>
    <t>Room Nights Captured</t>
  </si>
  <si>
    <t>Total Room Nights Captured</t>
  </si>
  <si>
    <t>Property Analysis</t>
  </si>
  <si>
    <t>Market Share</t>
  </si>
  <si>
    <t>Fair Share</t>
  </si>
  <si>
    <t>Room Nights by Segment</t>
  </si>
  <si>
    <t>Percent of Total Room Nights by Segment</t>
  </si>
  <si>
    <t>Subject Property Projections</t>
  </si>
  <si>
    <t>Competitors</t>
  </si>
  <si>
    <t xml:space="preserve">Accomodated Demand </t>
  </si>
  <si>
    <t xml:space="preserve">Unaccomodated Demand </t>
  </si>
  <si>
    <t>Room Demand</t>
  </si>
  <si>
    <t>Room Supply</t>
  </si>
  <si>
    <t>Average</t>
  </si>
  <si>
    <t>Market Occupancy</t>
  </si>
  <si>
    <t>Market Share Percentages</t>
  </si>
  <si>
    <t xml:space="preserve">Historical Market Growth Rate  </t>
  </si>
  <si>
    <t>Assumptions for Unaccomodated and Induced Demand</t>
  </si>
  <si>
    <t>Accommodated Demand Growth Rates</t>
  </si>
  <si>
    <t>Unaccommodated Demand Growth Rates</t>
  </si>
  <si>
    <t>Projections</t>
  </si>
  <si>
    <t>Project Information</t>
  </si>
  <si>
    <t>Job #</t>
  </si>
  <si>
    <t>Prepared by</t>
  </si>
  <si>
    <t>Prepared for</t>
  </si>
  <si>
    <t>Job Title</t>
  </si>
  <si>
    <t>Unadjusted Market Occupancy</t>
  </si>
  <si>
    <t>Adjusted Market Occupancy</t>
  </si>
  <si>
    <t>Total Room Nights Available</t>
  </si>
  <si>
    <t>Compound Growth in Demand</t>
  </si>
  <si>
    <t>Compound Growth in Supply</t>
  </si>
  <si>
    <t>9 Years</t>
  </si>
  <si>
    <t>8 Years</t>
  </si>
  <si>
    <t>7 Years</t>
  </si>
  <si>
    <t>6 Years</t>
  </si>
  <si>
    <t>5 Years</t>
  </si>
  <si>
    <t>4 Years</t>
  </si>
  <si>
    <t>3 Years</t>
  </si>
  <si>
    <t>2 Years</t>
  </si>
  <si>
    <t>1 Year</t>
  </si>
  <si>
    <t>Yearly Change in Demand</t>
  </si>
  <si>
    <t>Yearly Change in Supply</t>
  </si>
  <si>
    <t>All Rights Reserved</t>
  </si>
  <si>
    <t>Cornell University</t>
  </si>
  <si>
    <t>School of Hotel Administration</t>
  </si>
  <si>
    <t>Weighted Average</t>
  </si>
  <si>
    <t>Overall</t>
  </si>
  <si>
    <t>Fair</t>
  </si>
  <si>
    <t>Share</t>
  </si>
  <si>
    <t>Room Nights Sold by Market Segment</t>
  </si>
  <si>
    <t xml:space="preserve">  Total</t>
  </si>
  <si>
    <t>Percent</t>
  </si>
  <si>
    <t xml:space="preserve">Assumed Compound Supply </t>
  </si>
  <si>
    <t>Demand</t>
  </si>
  <si>
    <t>Proposed Property Name:</t>
  </si>
  <si>
    <t>Subject Property Name:</t>
  </si>
  <si>
    <t>Total Room Nights</t>
  </si>
  <si>
    <r>
      <t xml:space="preserve">   Growth for </t>
    </r>
    <r>
      <rPr>
        <b/>
        <i/>
        <sz val="9"/>
        <rFont val="Arial"/>
        <family val="2"/>
      </rPr>
      <t>Supply Addn</t>
    </r>
    <r>
      <rPr>
        <b/>
        <sz val="9"/>
        <rFont val="Arial"/>
        <family val="2"/>
      </rPr>
      <t xml:space="preserve"> sheet</t>
    </r>
  </si>
  <si>
    <t>HVS Professor of Hotel Finance and Real Estate</t>
  </si>
  <si>
    <t>SC Johnson College of Business</t>
  </si>
  <si>
    <t>Market Segment Inputs</t>
  </si>
  <si>
    <t>Comp. Index</t>
  </si>
  <si>
    <t>Market Segment Competitive Indices</t>
  </si>
  <si>
    <t>Unaccommodated</t>
  </si>
  <si>
    <t>Room-Nights</t>
  </si>
  <si>
    <t>ADR</t>
  </si>
  <si>
    <t>Numerical Average</t>
  </si>
  <si>
    <t>Secondary Hotel 1</t>
  </si>
  <si>
    <t>Secondary Hotel 2</t>
  </si>
  <si>
    <t>Primary Hotel 1</t>
  </si>
  <si>
    <t>Primary Hotel 2</t>
  </si>
  <si>
    <t>Proposed Hotel 1</t>
  </si>
  <si>
    <t>Proposed Hotel 2</t>
  </si>
  <si>
    <t>Extension</t>
  </si>
  <si>
    <t>Expected ADR inflation rates for each segment</t>
  </si>
  <si>
    <t xml:space="preserve">  Segment ADR by Year</t>
  </si>
  <si>
    <t xml:space="preserve">  Annual Revenue by Segment</t>
  </si>
  <si>
    <t xml:space="preserve">  Annual Room-Nights by Segment</t>
  </si>
  <si>
    <t>`</t>
  </si>
  <si>
    <t>Base Year ADR</t>
  </si>
  <si>
    <t>Weighted ADR</t>
  </si>
  <si>
    <t xml:space="preserve">  Annual Room Revenue by Segment</t>
  </si>
  <si>
    <t>Segment ADR by Year</t>
  </si>
  <si>
    <t>Annual Room-Nights by Segment</t>
  </si>
  <si>
    <t>Annual Room Revenue by Segment</t>
  </si>
  <si>
    <t>Total Room Revenue</t>
  </si>
  <si>
    <t>Total Room-Nights</t>
  </si>
  <si>
    <t>Base Year Average</t>
  </si>
  <si>
    <t xml:space="preserve">Zero/One </t>
  </si>
  <si>
    <t>Counter</t>
  </si>
  <si>
    <t>Compound</t>
  </si>
  <si>
    <t>Growth</t>
  </si>
  <si>
    <t>Eff Rooms</t>
  </si>
  <si>
    <t>HARC</t>
  </si>
  <si>
    <t xml:space="preserve">   (Adjusted For Unaccommodated Demand)</t>
  </si>
  <si>
    <t>Competitive Index</t>
  </si>
  <si>
    <t>For Geometric Mean Calcs for Demand Inputs Sheet</t>
  </si>
  <si>
    <t>Mandatory Input</t>
  </si>
  <si>
    <t>Optional Input</t>
  </si>
  <si>
    <t>Output</t>
  </si>
  <si>
    <t>Legend</t>
  </si>
  <si>
    <t>Error Check</t>
  </si>
  <si>
    <t>Proposed Hotels to Be Added</t>
  </si>
  <si>
    <t>Total Supply at Year End</t>
  </si>
  <si>
    <t>Long-Term Supply Growth</t>
  </si>
  <si>
    <t>Property Analysis - ADR Forecast</t>
  </si>
  <si>
    <t>HVS</t>
  </si>
  <si>
    <t>Founder</t>
  </si>
  <si>
    <t>38B Marlin Lane</t>
  </si>
  <si>
    <t>Key Largo, FL  33037</t>
  </si>
  <si>
    <t>Percent Change</t>
  </si>
  <si>
    <t>Projected Average Rate</t>
  </si>
  <si>
    <t>Hotel Market Analysis and ADR Forecasting Model</t>
  </si>
  <si>
    <t>Distributed by Hospitality Consulting Services, LLC for Hotel Valuation Software, Inc.</t>
  </si>
  <si>
    <t>www.hotelvaluationsoftware.com</t>
  </si>
  <si>
    <t>465 Statler Hall</t>
  </si>
  <si>
    <t>Ithaca, NY  14853</t>
  </si>
  <si>
    <t>jad10@cornell.edu</t>
  </si>
  <si>
    <t xml:space="preserve">Neither the authors, nor any entity </t>
  </si>
  <si>
    <t>associated with Hospitality Consulting Services, LLC</t>
  </si>
  <si>
    <t>Hotel Valuation Software, Inc or HVS</t>
  </si>
  <si>
    <t>will provide any type of software support</t>
  </si>
  <si>
    <t>as part of the sale of this software.</t>
  </si>
  <si>
    <t>Use of this software is subject to the software</t>
  </si>
  <si>
    <t>license agreement located in the license tab</t>
  </si>
  <si>
    <t>Enter the average room count for the year for each year the new hotel is open, pro-rate if a hotel opens part way through a year.</t>
  </si>
  <si>
    <r>
      <t xml:space="preserve">Hotel Market Analysis and ADR Forecasting Model - Primary Sheet        </t>
    </r>
    <r>
      <rPr>
        <b/>
        <sz val="9"/>
        <rFont val="Arial"/>
        <family val="2"/>
      </rPr>
      <t>www.hotelvaluationsoftware.com</t>
    </r>
  </si>
  <si>
    <r>
      <t xml:space="preserve">Hotel Market Analysis and ADR Forecasting Model - Secondary Sheet        </t>
    </r>
    <r>
      <rPr>
        <b/>
        <sz val="9"/>
        <rFont val="Arial"/>
        <family val="2"/>
      </rPr>
      <t>www.hotelvaluationsoftware.com</t>
    </r>
  </si>
  <si>
    <r>
      <t xml:space="preserve">Hotel Market Analysis and ADR Forecasting Model - Demand Base Year Sheet        </t>
    </r>
    <r>
      <rPr>
        <b/>
        <sz val="9"/>
        <rFont val="Arial"/>
        <family val="2"/>
      </rPr>
      <t>www.hotelvaluationsoftware.com</t>
    </r>
  </si>
  <si>
    <r>
      <t xml:space="preserve">Hotel Market Analysis and ADR Forecasting Model - Latent Sheet        </t>
    </r>
    <r>
      <rPr>
        <b/>
        <sz val="9"/>
        <rFont val="Arial"/>
        <family val="2"/>
      </rPr>
      <t>www.hotelvaluationsoftware.com</t>
    </r>
  </si>
  <si>
    <r>
      <t xml:space="preserve">Hotel Market Analysis and ADR Forecasting Model - Demand Inputs Sheet        </t>
    </r>
    <r>
      <rPr>
        <b/>
        <sz val="9"/>
        <rFont val="Arial"/>
        <family val="2"/>
      </rPr>
      <t>www.hotelvaluationsoftware.com</t>
    </r>
  </si>
  <si>
    <r>
      <t xml:space="preserve">Hotel Market Analysis and ADR Forecasting Model - Supply Additions Sheet        </t>
    </r>
    <r>
      <rPr>
        <b/>
        <sz val="9"/>
        <rFont val="Arial"/>
        <family val="2"/>
      </rPr>
      <t>www.hotelvaluationsoftware.com</t>
    </r>
  </si>
  <si>
    <t>Change in Base Year HARC</t>
  </si>
  <si>
    <t>HARC in Base Year</t>
  </si>
  <si>
    <t>Modify the Competitive Index Percentages Below as Needed - The Default Assumption is that Each Hotel Obtains A 100% Share</t>
  </si>
  <si>
    <r>
      <t xml:space="preserve">Hotel Market Analysis and ADR Forecasting Model - Competitive Index Sheet        </t>
    </r>
    <r>
      <rPr>
        <b/>
        <sz val="9"/>
        <rFont val="Arial"/>
        <family val="2"/>
      </rPr>
      <t>www.hotelvaluationsoftware.com</t>
    </r>
  </si>
  <si>
    <r>
      <t xml:space="preserve">Hotel Market Analysis and ADR Forecasting Model - Final Output for Existing Subject Property        </t>
    </r>
    <r>
      <rPr>
        <b/>
        <sz val="9"/>
        <rFont val="Arial"/>
        <family val="2"/>
      </rPr>
      <t>www.hotelvaluationsoftware.com</t>
    </r>
  </si>
  <si>
    <r>
      <t xml:space="preserve">Hotel Market Analysis and ADR Forecasting Model - Final Output for Proposed Subject Property        </t>
    </r>
    <r>
      <rPr>
        <b/>
        <sz val="9"/>
        <rFont val="Arial"/>
        <family val="2"/>
      </rPr>
      <t>www.hotelvaluationsoftware.com</t>
    </r>
  </si>
  <si>
    <r>
      <t xml:space="preserve">Hotel Market Analysis and ADR Forecasting Model - ADR Comeptitive Positioning Sheet       </t>
    </r>
    <r>
      <rPr>
        <b/>
        <sz val="9"/>
        <rFont val="Arial"/>
        <family val="2"/>
      </rPr>
      <t>www.hotelvaluationsoftware.com</t>
    </r>
  </si>
  <si>
    <r>
      <t xml:space="preserve">Hotel Market Analysis and ADR Forecasting Model - ADR Segmentation Inputs Sheet     </t>
    </r>
    <r>
      <rPr>
        <b/>
        <sz val="9"/>
        <rFont val="Arial"/>
        <family val="2"/>
      </rPr>
      <t>www.hotelvaluationsoftware.com</t>
    </r>
  </si>
  <si>
    <r>
      <t xml:space="preserve">Hotel Market Analysis and ADR Forecasting Model - ADR Output for Existing Subject Property    </t>
    </r>
    <r>
      <rPr>
        <b/>
        <sz val="9"/>
        <rFont val="Arial"/>
        <family val="2"/>
      </rPr>
      <t>www.hotelvaluationsoftware.com</t>
    </r>
  </si>
  <si>
    <r>
      <t xml:space="preserve">Hotel Market Analysis and ADR Forecasting Model - ADR Output for Proposed Subject Property    </t>
    </r>
    <r>
      <rPr>
        <b/>
        <sz val="9"/>
        <rFont val="Arial"/>
        <family val="2"/>
      </rPr>
      <t>www.hotelvaluationsoftware.com</t>
    </r>
  </si>
  <si>
    <r>
      <t xml:space="preserve">Hotel Market Analysis and ADR Forecasting Model - Demand Calculations Sheet    </t>
    </r>
    <r>
      <rPr>
        <b/>
        <sz val="9"/>
        <rFont val="Arial"/>
        <family val="2"/>
      </rPr>
      <t>www.hotelvaluationsoftware.com</t>
    </r>
  </si>
  <si>
    <r>
      <t xml:space="preserve">Hotel Market Analysis and ADR Forecasting Model - Fair Share Calculations Sheet    </t>
    </r>
    <r>
      <rPr>
        <b/>
        <sz val="9"/>
        <rFont val="Arial"/>
        <family val="2"/>
      </rPr>
      <t>www.hotelvaluationsoftware.com</t>
    </r>
  </si>
  <si>
    <r>
      <t xml:space="preserve">Hotel Market Analysis and ADR Forecasting Model - Occupancy Calculations Sheet    </t>
    </r>
    <r>
      <rPr>
        <b/>
        <sz val="9"/>
        <rFont val="Arial"/>
        <family val="2"/>
      </rPr>
      <t>www.hotelvaluationsoftware.com</t>
    </r>
  </si>
  <si>
    <r>
      <t xml:space="preserve">Hotel Market Analysis and ADR Forecasting Model - ADR Calculations Sheet    </t>
    </r>
    <r>
      <rPr>
        <b/>
        <sz val="9"/>
        <rFont val="Arial"/>
        <family val="2"/>
      </rPr>
      <t>www.hotelvaluationsoftware.com</t>
    </r>
  </si>
  <si>
    <r>
      <t xml:space="preserve">Hotel Market Analysis and ADR Forecasting Model - Software License Agreement    </t>
    </r>
    <r>
      <rPr>
        <b/>
        <sz val="9"/>
        <rFont val="Arial"/>
        <family val="2"/>
      </rPr>
      <t>www.hotelvaluationsoftware.com</t>
    </r>
  </si>
  <si>
    <t>Year</t>
  </si>
  <si>
    <t>Forecast of Occupancy for Each Hotel in the Market - Adjusted for Unaccommodated Demand</t>
  </si>
  <si>
    <t>Secondary Competition</t>
  </si>
  <si>
    <t>Competitive Positioning Forecast</t>
  </si>
  <si>
    <t>steve@hotelvaluationsoftware.com</t>
  </si>
  <si>
    <r>
      <t xml:space="preserve">Copyright </t>
    </r>
    <r>
      <rPr>
        <sz val="11"/>
        <rFont val="Calibri"/>
        <family val="2"/>
      </rPr>
      <t>©</t>
    </r>
    <r>
      <rPr>
        <sz val="11"/>
        <rFont val="Arial"/>
        <family val="2"/>
      </rPr>
      <t xml:space="preserve"> 2018 by Stephen Rushmore and Jan A. deRoos </t>
    </r>
  </si>
  <si>
    <t>www.hotelinvestmentlibrary.com</t>
  </si>
  <si>
    <t>Jan A. deRoos, Ph.D.</t>
  </si>
  <si>
    <r>
      <t xml:space="preserve">Steve Rushmore, </t>
    </r>
    <r>
      <rPr>
        <b/>
        <sz val="10"/>
        <rFont val="Arial"/>
        <family val="2"/>
      </rPr>
      <t>MAI, CHA</t>
    </r>
  </si>
  <si>
    <r>
      <t xml:space="preserve">Hotel Market Analysis and ADR Forecasting Model - OCC Output for All Properties    </t>
    </r>
    <r>
      <rPr>
        <b/>
        <sz val="9"/>
        <rFont val="Arial"/>
        <family val="2"/>
      </rPr>
      <t>www.hotelvaluationsoftware.com</t>
    </r>
  </si>
  <si>
    <t>Hotel Valuation Software, 6th Edition Version 6.1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</si>
</sst>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"/>
    <numFmt numFmtId="166" formatCode="_(* #,##0_);_(* \(#,##0\);_(* &quot;-&quot;??_);_(@_)"/>
    <numFmt numFmtId="167" formatCode="_(&quot;$&quot;* #,##0_);_(&quot;$&quot;* \(#,##0\);_(&quot;$&quot;* &quot;-&quot;??_);_(@_)"/>
    <numFmt numFmtId="168" formatCode="&quot;$&quot;#,##0.00"/>
  </numFmts>
  <fonts count="34" x14ac:knownFonts="1">
    <font>
      <sz val="10"/>
      <name val="Arial"/>
    </font>
    <font>
      <sz val="10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  <font>
      <sz val="9"/>
      <color indexed="12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9"/>
      <color indexed="9"/>
      <name val="Arial"/>
      <family val="2"/>
    </font>
    <font>
      <sz val="10"/>
      <color indexed="9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7"/>
      <color indexed="81"/>
      <name val="Tahoma"/>
      <family val="2"/>
    </font>
    <font>
      <sz val="7"/>
      <color indexed="81"/>
      <name val="Tahoma"/>
      <family val="2"/>
    </font>
    <font>
      <b/>
      <sz val="8"/>
      <color indexed="81"/>
      <name val="Tahoma"/>
      <family val="2"/>
    </font>
    <font>
      <b/>
      <sz val="11"/>
      <name val="Arial"/>
      <family val="2"/>
    </font>
    <font>
      <b/>
      <i/>
      <sz val="9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14"/>
      <name val="Arial"/>
      <family val="2"/>
    </font>
    <font>
      <u/>
      <sz val="11"/>
      <color indexed="12"/>
      <name val="Arial"/>
      <family val="2"/>
    </font>
    <font>
      <sz val="11"/>
      <name val="Calibri"/>
      <family val="2"/>
    </font>
    <font>
      <sz val="9"/>
      <color theme="1" tint="4.9989318521683403E-2"/>
      <name val="Arial"/>
      <family val="2"/>
    </font>
    <font>
      <sz val="10"/>
      <color theme="1" tint="4.9989318521683403E-2"/>
      <name val="Arial"/>
      <family val="2"/>
    </font>
    <font>
      <b/>
      <sz val="18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38" fontId="7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20" fillId="0" borderId="0" applyNumberFormat="0" applyFill="0" applyBorder="0" applyAlignment="0" applyProtection="0">
      <alignment vertical="top"/>
      <protection locked="0"/>
    </xf>
    <xf numFmtId="10" fontId="7" fillId="3" borderId="3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0" fontId="1" fillId="0" borderId="0" applyFont="0" applyFill="0" applyBorder="0" applyAlignment="0" applyProtection="0"/>
  </cellStyleXfs>
  <cellXfs count="553">
    <xf numFmtId="0" fontId="0" fillId="0" borderId="0" xfId="0"/>
    <xf numFmtId="0" fontId="3" fillId="0" borderId="0" xfId="0" applyFont="1"/>
    <xf numFmtId="0" fontId="3" fillId="4" borderId="5" xfId="0" applyFont="1" applyFill="1" applyBorder="1"/>
    <xf numFmtId="0" fontId="3" fillId="4" borderId="6" xfId="0" applyFont="1" applyFill="1" applyBorder="1"/>
    <xf numFmtId="0" fontId="5" fillId="5" borderId="7" xfId="0" applyFont="1" applyFill="1" applyBorder="1"/>
    <xf numFmtId="0" fontId="5" fillId="5" borderId="8" xfId="0" applyFont="1" applyFill="1" applyBorder="1"/>
    <xf numFmtId="0" fontId="9" fillId="0" borderId="0" xfId="0" applyFont="1"/>
    <xf numFmtId="0" fontId="5" fillId="5" borderId="9" xfId="0" applyFont="1" applyFill="1" applyBorder="1"/>
    <xf numFmtId="0" fontId="10" fillId="5" borderId="10" xfId="0" applyFont="1" applyFill="1" applyBorder="1"/>
    <xf numFmtId="0" fontId="10" fillId="5" borderId="11" xfId="0" applyFont="1" applyFill="1" applyBorder="1"/>
    <xf numFmtId="0" fontId="5" fillId="5" borderId="0" xfId="0" applyFont="1" applyFill="1"/>
    <xf numFmtId="0" fontId="6" fillId="2" borderId="5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3" fillId="2" borderId="5" xfId="0" applyFont="1" applyFill="1" applyBorder="1"/>
    <xf numFmtId="0" fontId="6" fillId="2" borderId="16" xfId="0" applyFont="1" applyFill="1" applyBorder="1"/>
    <xf numFmtId="0" fontId="3" fillId="2" borderId="17" xfId="0" applyFont="1" applyFill="1" applyBorder="1"/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9" fontId="3" fillId="2" borderId="4" xfId="9" applyFont="1" applyFill="1" applyBorder="1" applyAlignment="1">
      <alignment horizontal="center"/>
    </xf>
    <xf numFmtId="0" fontId="3" fillId="6" borderId="23" xfId="0" quotePrefix="1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5" borderId="0" xfId="0" applyFont="1" applyFill="1"/>
    <xf numFmtId="10" fontId="3" fillId="0" borderId="0" xfId="9" applyNumberFormat="1" applyFont="1"/>
    <xf numFmtId="10" fontId="0" fillId="0" borderId="0" xfId="9" applyNumberFormat="1" applyFont="1"/>
    <xf numFmtId="0" fontId="5" fillId="5" borderId="26" xfId="0" applyFont="1" applyFill="1" applyBorder="1"/>
    <xf numFmtId="0" fontId="10" fillId="5" borderId="27" xfId="0" applyFont="1" applyFill="1" applyBorder="1"/>
    <xf numFmtId="0" fontId="10" fillId="5" borderId="28" xfId="0" applyFont="1" applyFill="1" applyBorder="1"/>
    <xf numFmtId="0" fontId="6" fillId="2" borderId="22" xfId="0" applyFont="1" applyFill="1" applyBorder="1"/>
    <xf numFmtId="0" fontId="6" fillId="2" borderId="29" xfId="0" applyFont="1" applyFill="1" applyBorder="1"/>
    <xf numFmtId="0" fontId="3" fillId="0" borderId="4" xfId="0" applyFont="1" applyBorder="1"/>
    <xf numFmtId="10" fontId="3" fillId="0" borderId="0" xfId="0" applyNumberFormat="1" applyFont="1"/>
    <xf numFmtId="10" fontId="3" fillId="0" borderId="4" xfId="0" applyNumberFormat="1" applyFont="1" applyBorder="1"/>
    <xf numFmtId="0" fontId="6" fillId="2" borderId="15" xfId="0" applyFont="1" applyFill="1" applyBorder="1"/>
    <xf numFmtId="0" fontId="5" fillId="5" borderId="26" xfId="0" quotePrefix="1" applyFont="1" applyFill="1" applyBorder="1" applyAlignment="1">
      <alignment horizontal="left"/>
    </xf>
    <xf numFmtId="0" fontId="0" fillId="5" borderId="27" xfId="0" applyFill="1" applyBorder="1"/>
    <xf numFmtId="0" fontId="0" fillId="5" borderId="28" xfId="0" applyFill="1" applyBorder="1"/>
    <xf numFmtId="0" fontId="6" fillId="2" borderId="21" xfId="0" applyFont="1" applyFill="1" applyBorder="1"/>
    <xf numFmtId="9" fontId="3" fillId="0" borderId="0" xfId="9" applyFont="1"/>
    <xf numFmtId="0" fontId="5" fillId="5" borderId="2" xfId="0" applyFont="1" applyFill="1" applyBorder="1" applyAlignment="1">
      <alignment horizontal="center"/>
    </xf>
    <xf numFmtId="0" fontId="3" fillId="5" borderId="27" xfId="0" applyFont="1" applyFill="1" applyBorder="1"/>
    <xf numFmtId="0" fontId="3" fillId="5" borderId="28" xfId="0" applyFont="1" applyFill="1" applyBorder="1"/>
    <xf numFmtId="0" fontId="5" fillId="5" borderId="30" xfId="0" applyFont="1" applyFill="1" applyBorder="1" applyAlignment="1">
      <alignment horizontal="left"/>
    </xf>
    <xf numFmtId="0" fontId="5" fillId="5" borderId="23" xfId="0" applyFont="1" applyFill="1" applyBorder="1" applyAlignment="1">
      <alignment horizontal="center"/>
    </xf>
    <xf numFmtId="0" fontId="3" fillId="0" borderId="0" xfId="0" quotePrefix="1" applyFont="1" applyAlignment="1">
      <alignment horizontal="left"/>
    </xf>
    <xf numFmtId="0" fontId="5" fillId="5" borderId="23" xfId="0" applyFont="1" applyFill="1" applyBorder="1"/>
    <xf numFmtId="0" fontId="3" fillId="2" borderId="31" xfId="0" applyFont="1" applyFill="1" applyBorder="1" applyAlignment="1">
      <alignment horizontal="center"/>
    </xf>
    <xf numFmtId="0" fontId="4" fillId="0" borderId="0" xfId="0" applyFont="1"/>
    <xf numFmtId="0" fontId="10" fillId="5" borderId="0" xfId="0" applyFont="1" applyFill="1"/>
    <xf numFmtId="0" fontId="0" fillId="0" borderId="5" xfId="0" applyBorder="1"/>
    <xf numFmtId="10" fontId="3" fillId="0" borderId="5" xfId="9" applyNumberFormat="1" applyFont="1" applyBorder="1"/>
    <xf numFmtId="0" fontId="6" fillId="7" borderId="0" xfId="0" applyFont="1" applyFill="1"/>
    <xf numFmtId="0" fontId="3" fillId="7" borderId="0" xfId="0" applyFont="1" applyFill="1"/>
    <xf numFmtId="0" fontId="6" fillId="2" borderId="2" xfId="0" applyFont="1" applyFill="1" applyBorder="1"/>
    <xf numFmtId="0" fontId="3" fillId="2" borderId="2" xfId="0" applyFont="1" applyFill="1" applyBorder="1"/>
    <xf numFmtId="0" fontId="6" fillId="4" borderId="2" xfId="0" applyFont="1" applyFill="1" applyBorder="1"/>
    <xf numFmtId="0" fontId="3" fillId="4" borderId="2" xfId="0" applyFont="1" applyFill="1" applyBorder="1"/>
    <xf numFmtId="0" fontId="6" fillId="2" borderId="2" xfId="0" quotePrefix="1" applyFont="1" applyFill="1" applyBorder="1" applyAlignment="1">
      <alignment horizontal="left"/>
    </xf>
    <xf numFmtId="0" fontId="3" fillId="6" borderId="29" xfId="0" applyFont="1" applyFill="1" applyBorder="1" applyAlignment="1">
      <alignment horizontal="center"/>
    </xf>
    <xf numFmtId="0" fontId="3" fillId="6" borderId="0" xfId="0" applyFont="1" applyFill="1" applyAlignment="1">
      <alignment horizontal="center"/>
    </xf>
    <xf numFmtId="3" fontId="3" fillId="0" borderId="0" xfId="1" applyNumberFormat="1" applyFont="1"/>
    <xf numFmtId="3" fontId="3" fillId="0" borderId="4" xfId="1" applyNumberFormat="1" applyFont="1" applyBorder="1"/>
    <xf numFmtId="3" fontId="3" fillId="0" borderId="5" xfId="1" applyNumberFormat="1" applyFont="1" applyBorder="1"/>
    <xf numFmtId="3" fontId="3" fillId="0" borderId="6" xfId="1" applyNumberFormat="1" applyFont="1" applyBorder="1"/>
    <xf numFmtId="1" fontId="3" fillId="0" borderId="0" xfId="0" applyNumberFormat="1" applyFont="1"/>
    <xf numFmtId="9" fontId="3" fillId="2" borderId="23" xfId="9" applyFont="1" applyFill="1" applyBorder="1" applyAlignment="1">
      <alignment horizontal="center"/>
    </xf>
    <xf numFmtId="0" fontId="11" fillId="5" borderId="27" xfId="0" applyFont="1" applyFill="1" applyBorder="1"/>
    <xf numFmtId="0" fontId="11" fillId="5" borderId="28" xfId="0" applyFont="1" applyFill="1" applyBorder="1"/>
    <xf numFmtId="0" fontId="0" fillId="0" borderId="29" xfId="0" applyBorder="1"/>
    <xf numFmtId="0" fontId="0" fillId="0" borderId="4" xfId="0" applyBorder="1"/>
    <xf numFmtId="3" fontId="3" fillId="0" borderId="26" xfId="0" applyNumberFormat="1" applyFont="1" applyBorder="1"/>
    <xf numFmtId="3" fontId="3" fillId="0" borderId="29" xfId="0" applyNumberFormat="1" applyFont="1" applyBorder="1"/>
    <xf numFmtId="3" fontId="3" fillId="0" borderId="15" xfId="0" applyNumberFormat="1" applyFont="1" applyBorder="1"/>
    <xf numFmtId="10" fontId="3" fillId="0" borderId="2" xfId="9" applyNumberFormat="1" applyFont="1" applyBorder="1"/>
    <xf numFmtId="0" fontId="0" fillId="0" borderId="23" xfId="0" applyBorder="1"/>
    <xf numFmtId="0" fontId="3" fillId="4" borderId="32" xfId="0" applyFont="1" applyFill="1" applyBorder="1" applyAlignment="1">
      <alignment horizontal="center"/>
    </xf>
    <xf numFmtId="0" fontId="6" fillId="4" borderId="31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3" fillId="4" borderId="15" xfId="0" applyFont="1" applyFill="1" applyBorder="1"/>
    <xf numFmtId="3" fontId="3" fillId="0" borderId="0" xfId="0" applyNumberFormat="1" applyFont="1"/>
    <xf numFmtId="3" fontId="0" fillId="0" borderId="0" xfId="0" applyNumberFormat="1"/>
    <xf numFmtId="3" fontId="9" fillId="0" borderId="0" xfId="0" applyNumberFormat="1" applyFont="1"/>
    <xf numFmtId="0" fontId="6" fillId="4" borderId="20" xfId="0" applyFont="1" applyFill="1" applyBorder="1"/>
    <xf numFmtId="0" fontId="6" fillId="4" borderId="19" xfId="0" applyFont="1" applyFill="1" applyBorder="1"/>
    <xf numFmtId="0" fontId="6" fillId="4" borderId="33" xfId="0" applyFont="1" applyFill="1" applyBorder="1"/>
    <xf numFmtId="0" fontId="6" fillId="4" borderId="5" xfId="0" applyFont="1" applyFill="1" applyBorder="1" applyAlignment="1">
      <alignment horizontal="center"/>
    </xf>
    <xf numFmtId="0" fontId="6" fillId="4" borderId="34" xfId="0" applyFont="1" applyFill="1" applyBorder="1" applyAlignment="1">
      <alignment horizontal="center"/>
    </xf>
    <xf numFmtId="0" fontId="9" fillId="4" borderId="19" xfId="0" applyFont="1" applyFill="1" applyBorder="1"/>
    <xf numFmtId="0" fontId="6" fillId="4" borderId="4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left"/>
    </xf>
    <xf numFmtId="0" fontId="6" fillId="4" borderId="6" xfId="0" applyFont="1" applyFill="1" applyBorder="1" applyAlignment="1">
      <alignment horizontal="center"/>
    </xf>
    <xf numFmtId="3" fontId="3" fillId="0" borderId="13" xfId="0" applyNumberFormat="1" applyFont="1" applyBorder="1"/>
    <xf numFmtId="3" fontId="3" fillId="0" borderId="28" xfId="1" applyNumberFormat="1" applyFont="1" applyBorder="1"/>
    <xf numFmtId="3" fontId="0" fillId="0" borderId="5" xfId="0" applyNumberFormat="1" applyBorder="1"/>
    <xf numFmtId="10" fontId="0" fillId="0" borderId="12" xfId="0" applyNumberFormat="1" applyBorder="1"/>
    <xf numFmtId="0" fontId="6" fillId="7" borderId="5" xfId="0" applyFont="1" applyFill="1" applyBorder="1"/>
    <xf numFmtId="0" fontId="6" fillId="7" borderId="0" xfId="0" applyFont="1" applyFill="1" applyAlignment="1">
      <alignment horizontal="right"/>
    </xf>
    <xf numFmtId="0" fontId="6" fillId="4" borderId="0" xfId="0" applyFont="1" applyFill="1"/>
    <xf numFmtId="0" fontId="6" fillId="4" borderId="5" xfId="0" applyFont="1" applyFill="1" applyBorder="1"/>
    <xf numFmtId="0" fontId="6" fillId="4" borderId="0" xfId="0" applyFont="1" applyFill="1" applyAlignment="1">
      <alignment horizontal="right"/>
    </xf>
    <xf numFmtId="0" fontId="6" fillId="0" borderId="0" xfId="0" applyFont="1"/>
    <xf numFmtId="0" fontId="6" fillId="6" borderId="2" xfId="0" applyFont="1" applyFill="1" applyBorder="1"/>
    <xf numFmtId="0" fontId="13" fillId="0" borderId="2" xfId="0" applyFont="1" applyBorder="1" applyAlignment="1">
      <alignment horizontal="right"/>
    </xf>
    <xf numFmtId="3" fontId="13" fillId="0" borderId="2" xfId="0" applyNumberFormat="1" applyFont="1" applyBorder="1"/>
    <xf numFmtId="0" fontId="0" fillId="0" borderId="2" xfId="0" applyBorder="1"/>
    <xf numFmtId="0" fontId="6" fillId="2" borderId="5" xfId="0" applyFont="1" applyFill="1" applyBorder="1"/>
    <xf numFmtId="0" fontId="3" fillId="4" borderId="5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13" fillId="0" borderId="0" xfId="0" applyFont="1" applyAlignment="1">
      <alignment horizontal="left"/>
    </xf>
    <xf numFmtId="0" fontId="14" fillId="0" borderId="0" xfId="0" applyFont="1"/>
    <xf numFmtId="0" fontId="13" fillId="4" borderId="35" xfId="0" applyFont="1" applyFill="1" applyBorder="1"/>
    <xf numFmtId="0" fontId="2" fillId="5" borderId="11" xfId="0" applyFont="1" applyFill="1" applyBorder="1" applyAlignment="1">
      <alignment horizontal="center"/>
    </xf>
    <xf numFmtId="0" fontId="13" fillId="4" borderId="34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23" xfId="0" applyFont="1" applyFill="1" applyBorder="1" applyAlignment="1">
      <alignment horizontal="left"/>
    </xf>
    <xf numFmtId="0" fontId="2" fillId="5" borderId="30" xfId="0" applyFont="1" applyFill="1" applyBorder="1"/>
    <xf numFmtId="0" fontId="13" fillId="0" borderId="0" xfId="0" applyFont="1"/>
    <xf numFmtId="0" fontId="6" fillId="2" borderId="6" xfId="0" applyFont="1" applyFill="1" applyBorder="1" applyAlignment="1">
      <alignment horizontal="center"/>
    </xf>
    <xf numFmtId="3" fontId="3" fillId="0" borderId="4" xfId="0" applyNumberFormat="1" applyFont="1" applyBorder="1"/>
    <xf numFmtId="3" fontId="3" fillId="0" borderId="17" xfId="0" applyNumberFormat="1" applyFont="1" applyBorder="1"/>
    <xf numFmtId="1" fontId="3" fillId="0" borderId="4" xfId="0" applyNumberFormat="1" applyFont="1" applyBorder="1" applyAlignment="1" applyProtection="1">
      <alignment horizontal="center"/>
      <protection locked="0"/>
    </xf>
    <xf numFmtId="10" fontId="3" fillId="0" borderId="1" xfId="9" applyNumberFormat="1" applyFont="1" applyBorder="1" applyProtection="1">
      <protection locked="0"/>
    </xf>
    <xf numFmtId="10" fontId="3" fillId="0" borderId="36" xfId="9" applyNumberFormat="1" applyFont="1" applyBorder="1" applyProtection="1">
      <protection locked="0"/>
    </xf>
    <xf numFmtId="0" fontId="3" fillId="4" borderId="13" xfId="0" quotePrefix="1" applyFont="1" applyFill="1" applyBorder="1" applyAlignment="1">
      <alignment horizontal="center"/>
    </xf>
    <xf numFmtId="0" fontId="3" fillId="7" borderId="26" xfId="0" applyFont="1" applyFill="1" applyBorder="1" applyAlignment="1">
      <alignment horizontal="center"/>
    </xf>
    <xf numFmtId="0" fontId="3" fillId="7" borderId="27" xfId="0" applyFont="1" applyFill="1" applyBorder="1" applyAlignment="1">
      <alignment horizontal="center"/>
    </xf>
    <xf numFmtId="0" fontId="3" fillId="7" borderId="28" xfId="0" applyFont="1" applyFill="1" applyBorder="1" applyAlignment="1">
      <alignment horizontal="center"/>
    </xf>
    <xf numFmtId="10" fontId="0" fillId="0" borderId="5" xfId="9" applyNumberFormat="1" applyFont="1" applyBorder="1"/>
    <xf numFmtId="165" fontId="3" fillId="0" borderId="0" xfId="0" applyNumberFormat="1" applyFont="1"/>
    <xf numFmtId="10" fontId="3" fillId="0" borderId="4" xfId="9" applyNumberFormat="1" applyFont="1" applyBorder="1"/>
    <xf numFmtId="0" fontId="3" fillId="0" borderId="12" xfId="0" applyFont="1" applyBorder="1"/>
    <xf numFmtId="0" fontId="3" fillId="0" borderId="20" xfId="0" applyFont="1" applyBorder="1"/>
    <xf numFmtId="0" fontId="3" fillId="0" borderId="5" xfId="0" applyFont="1" applyBorder="1"/>
    <xf numFmtId="0" fontId="3" fillId="0" borderId="6" xfId="0" applyFont="1" applyBorder="1"/>
    <xf numFmtId="10" fontId="3" fillId="0" borderId="34" xfId="0" applyNumberFormat="1" applyFont="1" applyBorder="1"/>
    <xf numFmtId="10" fontId="3" fillId="0" borderId="28" xfId="0" applyNumberFormat="1" applyFont="1" applyBorder="1"/>
    <xf numFmtId="10" fontId="3" fillId="0" borderId="12" xfId="0" applyNumberFormat="1" applyFont="1" applyBorder="1"/>
    <xf numFmtId="10" fontId="3" fillId="0" borderId="5" xfId="0" applyNumberFormat="1" applyFont="1" applyBorder="1"/>
    <xf numFmtId="10" fontId="3" fillId="0" borderId="6" xfId="0" applyNumberFormat="1" applyFont="1" applyBorder="1"/>
    <xf numFmtId="0" fontId="3" fillId="0" borderId="37" xfId="0" applyFont="1" applyBorder="1"/>
    <xf numFmtId="0" fontId="3" fillId="0" borderId="38" xfId="0" applyFont="1" applyBorder="1"/>
    <xf numFmtId="0" fontId="3" fillId="0" borderId="15" xfId="0" applyFont="1" applyBorder="1"/>
    <xf numFmtId="10" fontId="3" fillId="0" borderId="0" xfId="9" applyNumberFormat="1" applyFont="1" applyProtection="1">
      <protection locked="0"/>
    </xf>
    <xf numFmtId="0" fontId="3" fillId="0" borderId="13" xfId="0" applyFont="1" applyBorder="1"/>
    <xf numFmtId="0" fontId="3" fillId="0" borderId="14" xfId="0" applyFont="1" applyBorder="1"/>
    <xf numFmtId="9" fontId="3" fillId="0" borderId="5" xfId="9" applyFont="1" applyBorder="1"/>
    <xf numFmtId="3" fontId="3" fillId="0" borderId="26" xfId="1" applyNumberFormat="1" applyFont="1" applyBorder="1"/>
    <xf numFmtId="3" fontId="3" fillId="0" borderId="27" xfId="1" applyNumberFormat="1" applyFont="1" applyBorder="1"/>
    <xf numFmtId="164" fontId="3" fillId="0" borderId="27" xfId="9" applyNumberFormat="1" applyFont="1" applyBorder="1"/>
    <xf numFmtId="3" fontId="3" fillId="0" borderId="29" xfId="1" applyNumberFormat="1" applyFont="1" applyBorder="1"/>
    <xf numFmtId="164" fontId="3" fillId="0" borderId="21" xfId="9" applyNumberFormat="1" applyFont="1" applyBorder="1"/>
    <xf numFmtId="3" fontId="3" fillId="0" borderId="15" xfId="1" applyNumberFormat="1" applyFont="1" applyBorder="1"/>
    <xf numFmtId="164" fontId="3" fillId="0" borderId="22" xfId="9" applyNumberFormat="1" applyFont="1" applyBorder="1"/>
    <xf numFmtId="0" fontId="0" fillId="4" borderId="29" xfId="0" applyFill="1" applyBorder="1"/>
    <xf numFmtId="0" fontId="3" fillId="4" borderId="0" xfId="0" applyFont="1" applyFill="1"/>
    <xf numFmtId="0" fontId="6" fillId="4" borderId="31" xfId="0" applyFont="1" applyFill="1" applyBorder="1"/>
    <xf numFmtId="0" fontId="6" fillId="4" borderId="21" xfId="0" applyFont="1" applyFill="1" applyBorder="1" applyAlignment="1">
      <alignment horizontal="center"/>
    </xf>
    <xf numFmtId="0" fontId="0" fillId="4" borderId="31" xfId="0" applyFill="1" applyBorder="1"/>
    <xf numFmtId="0" fontId="6" fillId="4" borderId="27" xfId="0" applyFont="1" applyFill="1" applyBorder="1"/>
    <xf numFmtId="0" fontId="0" fillId="4" borderId="21" xfId="0" applyFill="1" applyBorder="1"/>
    <xf numFmtId="0" fontId="0" fillId="4" borderId="22" xfId="0" applyFill="1" applyBorder="1"/>
    <xf numFmtId="0" fontId="0" fillId="4" borderId="30" xfId="0" applyFill="1" applyBorder="1"/>
    <xf numFmtId="0" fontId="6" fillId="4" borderId="23" xfId="0" applyFont="1" applyFill="1" applyBorder="1" applyAlignment="1">
      <alignment horizontal="center"/>
    </xf>
    <xf numFmtId="0" fontId="6" fillId="4" borderId="3" xfId="0" applyFont="1" applyFill="1" applyBorder="1"/>
    <xf numFmtId="0" fontId="13" fillId="4" borderId="30" xfId="0" applyFont="1" applyFill="1" applyBorder="1"/>
    <xf numFmtId="0" fontId="6" fillId="4" borderId="2" xfId="0" applyFont="1" applyFill="1" applyBorder="1" applyAlignment="1">
      <alignment horizontal="center"/>
    </xf>
    <xf numFmtId="3" fontId="3" fillId="0" borderId="10" xfId="0" applyNumberFormat="1" applyFont="1" applyBorder="1"/>
    <xf numFmtId="3" fontId="3" fillId="0" borderId="39" xfId="0" applyNumberFormat="1" applyFont="1" applyBorder="1"/>
    <xf numFmtId="3" fontId="3" fillId="0" borderId="5" xfId="0" applyNumberFormat="1" applyFont="1" applyBorder="1"/>
    <xf numFmtId="3" fontId="3" fillId="0" borderId="6" xfId="0" applyNumberFormat="1" applyFont="1" applyBorder="1"/>
    <xf numFmtId="0" fontId="3" fillId="2" borderId="17" xfId="0" applyFont="1" applyFill="1" applyBorder="1" applyAlignment="1">
      <alignment horizontal="center"/>
    </xf>
    <xf numFmtId="0" fontId="3" fillId="2" borderId="40" xfId="0" applyFont="1" applyFill="1" applyBorder="1" applyAlignment="1">
      <alignment horizontal="center"/>
    </xf>
    <xf numFmtId="0" fontId="0" fillId="2" borderId="40" xfId="0" applyFill="1" applyBorder="1" applyAlignment="1">
      <alignment horizontal="center"/>
    </xf>
    <xf numFmtId="0" fontId="6" fillId="4" borderId="19" xfId="0" quotePrefix="1" applyFont="1" applyFill="1" applyBorder="1" applyAlignment="1">
      <alignment horizontal="left"/>
    </xf>
    <xf numFmtId="0" fontId="6" fillId="4" borderId="20" xfId="0" quotePrefix="1" applyFont="1" applyFill="1" applyBorder="1" applyAlignment="1">
      <alignment horizontal="left"/>
    </xf>
    <xf numFmtId="0" fontId="6" fillId="4" borderId="35" xfId="0" applyFont="1" applyFill="1" applyBorder="1"/>
    <xf numFmtId="0" fontId="13" fillId="4" borderId="5" xfId="0" applyFont="1" applyFill="1" applyBorder="1" applyAlignment="1">
      <alignment horizontal="center"/>
    </xf>
    <xf numFmtId="0" fontId="0" fillId="4" borderId="20" xfId="0" applyFill="1" applyBorder="1"/>
    <xf numFmtId="0" fontId="3" fillId="4" borderId="41" xfId="0" applyFont="1" applyFill="1" applyBorder="1"/>
    <xf numFmtId="0" fontId="6" fillId="4" borderId="23" xfId="0" quotePrefix="1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6" fillId="4" borderId="22" xfId="0" applyFont="1" applyFill="1" applyBorder="1" applyAlignment="1">
      <alignment horizontal="center"/>
    </xf>
    <xf numFmtId="3" fontId="3" fillId="0" borderId="2" xfId="1" applyNumberFormat="1" applyFont="1" applyBorder="1"/>
    <xf numFmtId="0" fontId="3" fillId="5" borderId="4" xfId="0" applyFont="1" applyFill="1" applyBorder="1"/>
    <xf numFmtId="3" fontId="3" fillId="0" borderId="23" xfId="1" applyNumberFormat="1" applyFont="1" applyBorder="1"/>
    <xf numFmtId="10" fontId="3" fillId="0" borderId="23" xfId="9" applyNumberFormat="1" applyFont="1" applyBorder="1"/>
    <xf numFmtId="1" fontId="3" fillId="4" borderId="5" xfId="0" applyNumberFormat="1" applyFont="1" applyFill="1" applyBorder="1"/>
    <xf numFmtId="1" fontId="3" fillId="4" borderId="6" xfId="0" applyNumberFormat="1" applyFont="1" applyFill="1" applyBorder="1"/>
    <xf numFmtId="0" fontId="6" fillId="2" borderId="2" xfId="0" applyFont="1" applyFill="1" applyBorder="1" applyAlignment="1">
      <alignment horizontal="center"/>
    </xf>
    <xf numFmtId="0" fontId="3" fillId="4" borderId="26" xfId="0" applyFont="1" applyFill="1" applyBorder="1"/>
    <xf numFmtId="0" fontId="3" fillId="4" borderId="29" xfId="0" applyFont="1" applyFill="1" applyBorder="1"/>
    <xf numFmtId="0" fontId="6" fillId="2" borderId="23" xfId="0" applyFont="1" applyFill="1" applyBorder="1" applyAlignment="1">
      <alignment horizontal="center"/>
    </xf>
    <xf numFmtId="0" fontId="18" fillId="7" borderId="0" xfId="0" applyFont="1" applyFill="1"/>
    <xf numFmtId="0" fontId="18" fillId="4" borderId="2" xfId="0" applyFont="1" applyFill="1" applyBorder="1"/>
    <xf numFmtId="3" fontId="3" fillId="0" borderId="8" xfId="0" applyNumberFormat="1" applyFont="1" applyBorder="1"/>
    <xf numFmtId="3" fontId="3" fillId="0" borderId="43" xfId="0" applyNumberFormat="1" applyFont="1" applyBorder="1"/>
    <xf numFmtId="9" fontId="3" fillId="0" borderId="28" xfId="9" applyFont="1" applyBorder="1"/>
    <xf numFmtId="9" fontId="3" fillId="0" borderId="4" xfId="9" applyFont="1" applyBorder="1"/>
    <xf numFmtId="9" fontId="3" fillId="0" borderId="6" xfId="9" applyFont="1" applyBorder="1"/>
    <xf numFmtId="0" fontId="6" fillId="2" borderId="22" xfId="0" applyFont="1" applyFill="1" applyBorder="1" applyAlignment="1">
      <alignment horizontal="right"/>
    </xf>
    <xf numFmtId="0" fontId="6" fillId="2" borderId="40" xfId="0" applyFont="1" applyFill="1" applyBorder="1"/>
    <xf numFmtId="3" fontId="3" fillId="0" borderId="13" xfId="1" applyNumberFormat="1" applyFont="1" applyBorder="1"/>
    <xf numFmtId="3" fontId="3" fillId="0" borderId="17" xfId="1" applyNumberFormat="1" applyFont="1" applyBorder="1"/>
    <xf numFmtId="0" fontId="6" fillId="2" borderId="24" xfId="0" applyFont="1" applyFill="1" applyBorder="1"/>
    <xf numFmtId="1" fontId="3" fillId="0" borderId="26" xfId="0" applyNumberFormat="1" applyFont="1" applyBorder="1"/>
    <xf numFmtId="0" fontId="3" fillId="0" borderId="27" xfId="0" applyFont="1" applyBorder="1"/>
    <xf numFmtId="10" fontId="0" fillId="0" borderId="27" xfId="9" applyNumberFormat="1" applyFont="1" applyBorder="1"/>
    <xf numFmtId="10" fontId="0" fillId="0" borderId="28" xfId="9" applyNumberFormat="1" applyFont="1" applyBorder="1"/>
    <xf numFmtId="1" fontId="3" fillId="0" borderId="29" xfId="0" applyNumberFormat="1" applyFont="1" applyBorder="1"/>
    <xf numFmtId="10" fontId="0" fillId="0" borderId="4" xfId="9" applyNumberFormat="1" applyFont="1" applyBorder="1"/>
    <xf numFmtId="0" fontId="0" fillId="0" borderId="15" xfId="0" applyBorder="1"/>
    <xf numFmtId="10" fontId="0" fillId="0" borderId="6" xfId="9" applyNumberFormat="1" applyFont="1" applyBorder="1"/>
    <xf numFmtId="10" fontId="3" fillId="0" borderId="2" xfId="0" applyNumberFormat="1" applyFont="1" applyBorder="1"/>
    <xf numFmtId="0" fontId="3" fillId="0" borderId="30" xfId="0" applyFont="1" applyBorder="1"/>
    <xf numFmtId="10" fontId="3" fillId="0" borderId="23" xfId="0" applyNumberFormat="1" applyFont="1" applyBorder="1"/>
    <xf numFmtId="0" fontId="6" fillId="2" borderId="30" xfId="0" applyFont="1" applyFill="1" applyBorder="1"/>
    <xf numFmtId="0" fontId="3" fillId="2" borderId="23" xfId="0" applyFont="1" applyFill="1" applyBorder="1"/>
    <xf numFmtId="10" fontId="0" fillId="0" borderId="2" xfId="0" applyNumberFormat="1" applyBorder="1"/>
    <xf numFmtId="0" fontId="0" fillId="0" borderId="3" xfId="0" applyBorder="1"/>
    <xf numFmtId="10" fontId="0" fillId="0" borderId="23" xfId="0" applyNumberFormat="1" applyBorder="1"/>
    <xf numFmtId="0" fontId="0" fillId="0" borderId="26" xfId="0" applyBorder="1"/>
    <xf numFmtId="10" fontId="3" fillId="0" borderId="27" xfId="9" applyNumberFormat="1" applyFont="1" applyBorder="1"/>
    <xf numFmtId="10" fontId="3" fillId="0" borderId="28" xfId="9" applyNumberFormat="1" applyFont="1" applyBorder="1"/>
    <xf numFmtId="10" fontId="3" fillId="0" borderId="6" xfId="9" applyNumberFormat="1" applyFont="1" applyBorder="1"/>
    <xf numFmtId="3" fontId="0" fillId="0" borderId="27" xfId="1" applyNumberFormat="1" applyFont="1" applyBorder="1"/>
    <xf numFmtId="3" fontId="0" fillId="0" borderId="28" xfId="1" applyNumberFormat="1" applyFont="1" applyBorder="1"/>
    <xf numFmtId="3" fontId="0" fillId="0" borderId="0" xfId="1" applyNumberFormat="1" applyFont="1"/>
    <xf numFmtId="3" fontId="0" fillId="0" borderId="4" xfId="1" applyNumberFormat="1" applyFont="1" applyBorder="1"/>
    <xf numFmtId="3" fontId="0" fillId="0" borderId="5" xfId="1" applyNumberFormat="1" applyFont="1" applyBorder="1"/>
    <xf numFmtId="3" fontId="0" fillId="0" borderId="6" xfId="1" applyNumberFormat="1" applyFont="1" applyBorder="1"/>
    <xf numFmtId="3" fontId="0" fillId="0" borderId="27" xfId="0" applyNumberFormat="1" applyBorder="1"/>
    <xf numFmtId="3" fontId="0" fillId="0" borderId="28" xfId="0" applyNumberFormat="1" applyBorder="1"/>
    <xf numFmtId="3" fontId="0" fillId="0" borderId="4" xfId="0" applyNumberFormat="1" applyBorder="1"/>
    <xf numFmtId="3" fontId="0" fillId="0" borderId="6" xfId="0" applyNumberFormat="1" applyBorder="1"/>
    <xf numFmtId="3" fontId="0" fillId="0" borderId="2" xfId="0" applyNumberFormat="1" applyBorder="1"/>
    <xf numFmtId="0" fontId="0" fillId="0" borderId="44" xfId="0" applyBorder="1"/>
    <xf numFmtId="10" fontId="3" fillId="0" borderId="8" xfId="9" applyNumberFormat="1" applyFont="1" applyBorder="1"/>
    <xf numFmtId="10" fontId="3" fillId="0" borderId="43" xfId="9" applyNumberFormat="1" applyFont="1" applyBorder="1"/>
    <xf numFmtId="0" fontId="6" fillId="9" borderId="3" xfId="0" applyFont="1" applyFill="1" applyBorder="1" applyAlignment="1">
      <alignment horizontal="center"/>
    </xf>
    <xf numFmtId="0" fontId="6" fillId="8" borderId="2" xfId="0" applyFont="1" applyFill="1" applyBorder="1" applyAlignment="1">
      <alignment horizontal="center"/>
    </xf>
    <xf numFmtId="0" fontId="3" fillId="8" borderId="17" xfId="0" applyFont="1" applyFill="1" applyBorder="1" applyAlignment="1">
      <alignment horizontal="center"/>
    </xf>
    <xf numFmtId="0" fontId="3" fillId="9" borderId="45" xfId="0" applyFont="1" applyFill="1" applyBorder="1" applyAlignment="1">
      <alignment horizontal="center"/>
    </xf>
    <xf numFmtId="10" fontId="3" fillId="8" borderId="40" xfId="9" applyNumberFormat="1" applyFont="1" applyFill="1" applyBorder="1" applyAlignment="1">
      <alignment horizontal="center"/>
    </xf>
    <xf numFmtId="1" fontId="3" fillId="4" borderId="3" xfId="0" applyNumberFormat="1" applyFont="1" applyFill="1" applyBorder="1" applyAlignment="1">
      <alignment horizontal="center"/>
    </xf>
    <xf numFmtId="3" fontId="3" fillId="8" borderId="3" xfId="1" applyNumberFormat="1" applyFont="1" applyFill="1" applyBorder="1" applyAlignment="1">
      <alignment horizontal="center"/>
    </xf>
    <xf numFmtId="9" fontId="3" fillId="0" borderId="26" xfId="9" applyFont="1" applyBorder="1"/>
    <xf numFmtId="9" fontId="3" fillId="0" borderId="27" xfId="9" applyFont="1" applyBorder="1"/>
    <xf numFmtId="9" fontId="3" fillId="0" borderId="29" xfId="9" applyFont="1" applyBorder="1"/>
    <xf numFmtId="9" fontId="3" fillId="0" borderId="15" xfId="9" applyFont="1" applyBorder="1"/>
    <xf numFmtId="3" fontId="3" fillId="4" borderId="31" xfId="1" applyNumberFormat="1" applyFont="1" applyFill="1" applyBorder="1"/>
    <xf numFmtId="3" fontId="3" fillId="4" borderId="21" xfId="1" applyNumberFormat="1" applyFont="1" applyFill="1" applyBorder="1"/>
    <xf numFmtId="3" fontId="3" fillId="4" borderId="22" xfId="1" applyNumberFormat="1" applyFont="1" applyFill="1" applyBorder="1"/>
    <xf numFmtId="0" fontId="2" fillId="5" borderId="30" xfId="0" applyFont="1" applyFill="1" applyBorder="1" applyAlignment="1">
      <alignment horizontal="left"/>
    </xf>
    <xf numFmtId="0" fontId="2" fillId="5" borderId="23" xfId="0" applyFont="1" applyFill="1" applyBorder="1" applyAlignment="1">
      <alignment horizontal="left"/>
    </xf>
    <xf numFmtId="0" fontId="3" fillId="5" borderId="29" xfId="0" applyFont="1" applyFill="1" applyBorder="1"/>
    <xf numFmtId="0" fontId="6" fillId="4" borderId="15" xfId="0" applyFont="1" applyFill="1" applyBorder="1"/>
    <xf numFmtId="0" fontId="3" fillId="2" borderId="29" xfId="0" applyFont="1" applyFill="1" applyBorder="1" applyAlignment="1">
      <alignment horizontal="center"/>
    </xf>
    <xf numFmtId="0" fontId="10" fillId="5" borderId="29" xfId="0" applyFont="1" applyFill="1" applyBorder="1"/>
    <xf numFmtId="0" fontId="6" fillId="2" borderId="44" xfId="0" applyFont="1" applyFill="1" applyBorder="1" applyAlignment="1">
      <alignment horizontal="right"/>
    </xf>
    <xf numFmtId="0" fontId="3" fillId="0" borderId="29" xfId="0" applyFont="1" applyBorder="1"/>
    <xf numFmtId="10" fontId="3" fillId="0" borderId="29" xfId="0" applyNumberFormat="1" applyFont="1" applyBorder="1"/>
    <xf numFmtId="0" fontId="5" fillId="5" borderId="30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right"/>
    </xf>
    <xf numFmtId="3" fontId="3" fillId="0" borderId="24" xfId="0" applyNumberFormat="1" applyFont="1" applyBorder="1"/>
    <xf numFmtId="3" fontId="3" fillId="0" borderId="44" xfId="0" applyNumberFormat="1" applyFont="1" applyBorder="1"/>
    <xf numFmtId="0" fontId="5" fillId="5" borderId="29" xfId="0" applyFont="1" applyFill="1" applyBorder="1"/>
    <xf numFmtId="0" fontId="3" fillId="2" borderId="30" xfId="0" applyFont="1" applyFill="1" applyBorder="1"/>
    <xf numFmtId="0" fontId="3" fillId="2" borderId="15" xfId="0" applyFont="1" applyFill="1" applyBorder="1"/>
    <xf numFmtId="0" fontId="0" fillId="0" borderId="30" xfId="0" applyBorder="1"/>
    <xf numFmtId="0" fontId="10" fillId="5" borderId="4" xfId="0" applyFont="1" applyFill="1" applyBorder="1"/>
    <xf numFmtId="0" fontId="3" fillId="2" borderId="6" xfId="0" applyFont="1" applyFill="1" applyBorder="1"/>
    <xf numFmtId="3" fontId="0" fillId="0" borderId="23" xfId="0" applyNumberFormat="1" applyBorder="1"/>
    <xf numFmtId="0" fontId="5" fillId="5" borderId="15" xfId="0" applyFont="1" applyFill="1" applyBorder="1"/>
    <xf numFmtId="0" fontId="3" fillId="2" borderId="3" xfId="0" applyFont="1" applyFill="1" applyBorder="1" applyAlignment="1">
      <alignment horizontal="center"/>
    </xf>
    <xf numFmtId="3" fontId="0" fillId="5" borderId="27" xfId="0" applyNumberFormat="1" applyFill="1" applyBorder="1"/>
    <xf numFmtId="3" fontId="10" fillId="5" borderId="27" xfId="0" applyNumberFormat="1" applyFont="1" applyFill="1" applyBorder="1"/>
    <xf numFmtId="3" fontId="10" fillId="5" borderId="28" xfId="0" applyNumberFormat="1" applyFont="1" applyFill="1" applyBorder="1"/>
    <xf numFmtId="0" fontId="18" fillId="0" borderId="0" xfId="0" applyFont="1"/>
    <xf numFmtId="0" fontId="21" fillId="0" borderId="0" xfId="0" applyFont="1"/>
    <xf numFmtId="0" fontId="8" fillId="0" borderId="0" xfId="0" applyFont="1"/>
    <xf numFmtId="0" fontId="3" fillId="4" borderId="23" xfId="0" applyFont="1" applyFill="1" applyBorder="1" applyAlignment="1">
      <alignment horizontal="center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9" fontId="3" fillId="0" borderId="0" xfId="9" applyFont="1" applyProtection="1">
      <protection locked="0"/>
    </xf>
    <xf numFmtId="0" fontId="3" fillId="0" borderId="22" xfId="0" applyFont="1" applyBorder="1" applyAlignment="1" applyProtection="1">
      <alignment horizontal="left"/>
      <protection locked="0"/>
    </xf>
    <xf numFmtId="0" fontId="3" fillId="0" borderId="5" xfId="0" applyFont="1" applyBorder="1" applyProtection="1">
      <protection locked="0"/>
    </xf>
    <xf numFmtId="9" fontId="3" fillId="0" borderId="5" xfId="9" applyFont="1" applyBorder="1" applyProtection="1">
      <protection locked="0"/>
    </xf>
    <xf numFmtId="44" fontId="0" fillId="0" borderId="0" xfId="0" applyNumberFormat="1"/>
    <xf numFmtId="164" fontId="13" fillId="0" borderId="0" xfId="9" applyNumberFormat="1" applyFont="1"/>
    <xf numFmtId="44" fontId="13" fillId="0" borderId="0" xfId="2" applyFont="1"/>
    <xf numFmtId="0" fontId="14" fillId="0" borderId="5" xfId="0" applyFont="1" applyBorder="1" applyAlignment="1">
      <alignment horizontal="center"/>
    </xf>
    <xf numFmtId="9" fontId="0" fillId="0" borderId="5" xfId="0" applyNumberFormat="1" applyBorder="1"/>
    <xf numFmtId="0" fontId="14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6" fillId="2" borderId="2" xfId="0" applyFont="1" applyFill="1" applyBorder="1" applyAlignment="1">
      <alignment horizontal="left"/>
    </xf>
    <xf numFmtId="0" fontId="0" fillId="0" borderId="13" xfId="0" applyBorder="1"/>
    <xf numFmtId="0" fontId="24" fillId="10" borderId="0" xfId="0" applyFont="1" applyFill="1"/>
    <xf numFmtId="0" fontId="25" fillId="10" borderId="0" xfId="0" applyFont="1" applyFill="1"/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4" borderId="48" xfId="0" applyFont="1" applyFill="1" applyBorder="1" applyAlignment="1">
      <alignment horizontal="center"/>
    </xf>
    <xf numFmtId="0" fontId="3" fillId="4" borderId="30" xfId="0" applyFont="1" applyFill="1" applyBorder="1"/>
    <xf numFmtId="0" fontId="3" fillId="4" borderId="23" xfId="0" applyFont="1" applyFill="1" applyBorder="1"/>
    <xf numFmtId="0" fontId="3" fillId="4" borderId="28" xfId="0" applyFont="1" applyFill="1" applyBorder="1"/>
    <xf numFmtId="0" fontId="3" fillId="9" borderId="49" xfId="0" applyFont="1" applyFill="1" applyBorder="1" applyAlignment="1">
      <alignment horizontal="center"/>
    </xf>
    <xf numFmtId="9" fontId="3" fillId="2" borderId="46" xfId="9" applyFont="1" applyFill="1" applyBorder="1" applyAlignment="1">
      <alignment horizontal="center"/>
    </xf>
    <xf numFmtId="10" fontId="3" fillId="9" borderId="49" xfId="9" applyNumberFormat="1" applyFont="1" applyFill="1" applyBorder="1" applyAlignment="1">
      <alignment horizontal="center"/>
    </xf>
    <xf numFmtId="8" fontId="3" fillId="0" borderId="4" xfId="9" applyNumberFormat="1" applyFont="1" applyBorder="1" applyProtection="1">
      <protection locked="0"/>
    </xf>
    <xf numFmtId="8" fontId="3" fillId="0" borderId="6" xfId="9" applyNumberFormat="1" applyFont="1" applyBorder="1" applyProtection="1">
      <protection locked="0"/>
    </xf>
    <xf numFmtId="44" fontId="0" fillId="0" borderId="28" xfId="0" applyNumberFormat="1" applyBorder="1"/>
    <xf numFmtId="44" fontId="0" fillId="0" borderId="4" xfId="0" applyNumberFormat="1" applyBorder="1"/>
    <xf numFmtId="44" fontId="0" fillId="0" borderId="6" xfId="0" applyNumberFormat="1" applyBorder="1"/>
    <xf numFmtId="9" fontId="0" fillId="0" borderId="27" xfId="0" applyNumberFormat="1" applyBorder="1"/>
    <xf numFmtId="9" fontId="0" fillId="0" borderId="0" xfId="0" applyNumberFormat="1"/>
    <xf numFmtId="166" fontId="0" fillId="0" borderId="0" xfId="1" applyNumberFormat="1" applyFont="1"/>
    <xf numFmtId="166" fontId="0" fillId="0" borderId="5" xfId="1" applyNumberFormat="1" applyFont="1" applyBorder="1"/>
    <xf numFmtId="44" fontId="0" fillId="0" borderId="0" xfId="2" applyFont="1"/>
    <xf numFmtId="44" fontId="0" fillId="0" borderId="5" xfId="2" applyFont="1" applyBorder="1"/>
    <xf numFmtId="167" fontId="0" fillId="0" borderId="0" xfId="2" applyNumberFormat="1" applyFont="1"/>
    <xf numFmtId="167" fontId="0" fillId="0" borderId="5" xfId="2" applyNumberFormat="1" applyFont="1" applyBorder="1"/>
    <xf numFmtId="0" fontId="3" fillId="0" borderId="26" xfId="0" applyFont="1" applyBorder="1"/>
    <xf numFmtId="0" fontId="4" fillId="0" borderId="29" xfId="0" applyFont="1" applyBorder="1"/>
    <xf numFmtId="0" fontId="3" fillId="0" borderId="3" xfId="0" applyFont="1" applyBorder="1"/>
    <xf numFmtId="0" fontId="1" fillId="0" borderId="0" xfId="0" applyFont="1"/>
    <xf numFmtId="10" fontId="3" fillId="0" borderId="13" xfId="9" applyNumberFormat="1" applyFont="1" applyBorder="1"/>
    <xf numFmtId="10" fontId="3" fillId="0" borderId="44" xfId="9" applyNumberFormat="1" applyFont="1" applyBorder="1"/>
    <xf numFmtId="10" fontId="6" fillId="2" borderId="18" xfId="9" applyNumberFormat="1" applyFont="1" applyFill="1" applyBorder="1"/>
    <xf numFmtId="10" fontId="3" fillId="0" borderId="10" xfId="9" applyNumberFormat="1" applyFont="1" applyBorder="1"/>
    <xf numFmtId="10" fontId="3" fillId="0" borderId="11" xfId="9" applyNumberFormat="1" applyFont="1" applyBorder="1"/>
    <xf numFmtId="10" fontId="6" fillId="2" borderId="19" xfId="9" applyNumberFormat="1" applyFont="1" applyFill="1" applyBorder="1"/>
    <xf numFmtId="10" fontId="3" fillId="0" borderId="12" xfId="9" applyNumberFormat="1" applyFont="1" applyBorder="1"/>
    <xf numFmtId="10" fontId="6" fillId="2" borderId="33" xfId="9" applyNumberFormat="1" applyFont="1" applyFill="1" applyBorder="1"/>
    <xf numFmtId="10" fontId="3" fillId="0" borderId="14" xfId="9" applyNumberFormat="1" applyFont="1" applyBorder="1"/>
    <xf numFmtId="10" fontId="6" fillId="2" borderId="7" xfId="9" applyNumberFormat="1" applyFont="1" applyFill="1" applyBorder="1" applyAlignment="1">
      <alignment horizontal="right"/>
    </xf>
    <xf numFmtId="10" fontId="3" fillId="0" borderId="51" xfId="9" applyNumberFormat="1" applyFont="1" applyBorder="1"/>
    <xf numFmtId="0" fontId="1" fillId="0" borderId="37" xfId="0" applyFont="1" applyBorder="1"/>
    <xf numFmtId="0" fontId="0" fillId="0" borderId="12" xfId="0" applyBorder="1"/>
    <xf numFmtId="0" fontId="4" fillId="11" borderId="4" xfId="0" applyFont="1" applyFill="1" applyBorder="1" applyAlignment="1" applyProtection="1">
      <alignment horizontal="left"/>
      <protection locked="0"/>
    </xf>
    <xf numFmtId="0" fontId="4" fillId="11" borderId="6" xfId="0" applyFont="1" applyFill="1" applyBorder="1" applyProtection="1">
      <protection locked="0"/>
    </xf>
    <xf numFmtId="0" fontId="12" fillId="11" borderId="5" xfId="0" applyFont="1" applyFill="1" applyBorder="1" applyProtection="1">
      <protection locked="0"/>
    </xf>
    <xf numFmtId="0" fontId="4" fillId="11" borderId="0" xfId="0" applyFont="1" applyFill="1" applyProtection="1">
      <protection locked="0"/>
    </xf>
    <xf numFmtId="9" fontId="4" fillId="11" borderId="0" xfId="9" applyFont="1" applyFill="1" applyProtection="1">
      <protection locked="0"/>
    </xf>
    <xf numFmtId="9" fontId="4" fillId="11" borderId="29" xfId="9" applyFont="1" applyFill="1" applyBorder="1" applyProtection="1">
      <protection locked="0"/>
    </xf>
    <xf numFmtId="9" fontId="4" fillId="11" borderId="4" xfId="9" applyFont="1" applyFill="1" applyBorder="1" applyProtection="1">
      <protection locked="0"/>
    </xf>
    <xf numFmtId="0" fontId="4" fillId="11" borderId="21" xfId="0" applyFont="1" applyFill="1" applyBorder="1" applyAlignment="1" applyProtection="1">
      <alignment horizontal="left"/>
      <protection locked="0"/>
    </xf>
    <xf numFmtId="0" fontId="4" fillId="11" borderId="5" xfId="0" applyFont="1" applyFill="1" applyBorder="1" applyProtection="1">
      <protection locked="0"/>
    </xf>
    <xf numFmtId="9" fontId="4" fillId="11" borderId="5" xfId="9" applyFont="1" applyFill="1" applyBorder="1" applyProtection="1">
      <protection locked="0"/>
    </xf>
    <xf numFmtId="0" fontId="4" fillId="11" borderId="4" xfId="0" applyFont="1" applyFill="1" applyBorder="1" applyProtection="1">
      <protection locked="0"/>
    </xf>
    <xf numFmtId="0" fontId="4" fillId="11" borderId="4" xfId="2" applyNumberFormat="1" applyFont="1" applyFill="1" applyBorder="1" applyProtection="1">
      <protection locked="0"/>
    </xf>
    <xf numFmtId="0" fontId="4" fillId="11" borderId="22" xfId="0" applyFont="1" applyFill="1" applyBorder="1" applyProtection="1">
      <protection locked="0"/>
    </xf>
    <xf numFmtId="0" fontId="4" fillId="11" borderId="6" xfId="2" applyNumberFormat="1" applyFont="1" applyFill="1" applyBorder="1" applyProtection="1">
      <protection locked="0"/>
    </xf>
    <xf numFmtId="0" fontId="4" fillId="12" borderId="4" xfId="2" applyNumberFormat="1" applyFont="1" applyFill="1" applyBorder="1" applyProtection="1">
      <protection locked="0"/>
    </xf>
    <xf numFmtId="9" fontId="4" fillId="11" borderId="15" xfId="9" applyFont="1" applyFill="1" applyBorder="1" applyProtection="1">
      <protection locked="0"/>
    </xf>
    <xf numFmtId="9" fontId="4" fillId="11" borderId="6" xfId="9" applyFont="1" applyFill="1" applyBorder="1" applyProtection="1">
      <protection locked="0"/>
    </xf>
    <xf numFmtId="0" fontId="3" fillId="13" borderId="38" xfId="0" applyFont="1" applyFill="1" applyBorder="1"/>
    <xf numFmtId="0" fontId="3" fillId="13" borderId="50" xfId="0" applyFont="1" applyFill="1" applyBorder="1"/>
    <xf numFmtId="0" fontId="2" fillId="5" borderId="3" xfId="0" applyFont="1" applyFill="1" applyBorder="1" applyAlignment="1">
      <alignment horizontal="left"/>
    </xf>
    <xf numFmtId="0" fontId="1" fillId="0" borderId="15" xfId="0" applyFont="1" applyBorder="1"/>
    <xf numFmtId="9" fontId="4" fillId="11" borderId="3" xfId="9" applyFont="1" applyFill="1" applyBorder="1" applyProtection="1">
      <protection locked="0"/>
    </xf>
    <xf numFmtId="0" fontId="3" fillId="6" borderId="3" xfId="0" applyFont="1" applyFill="1" applyBorder="1" applyAlignment="1">
      <alignment horizontal="center"/>
    </xf>
    <xf numFmtId="0" fontId="1" fillId="0" borderId="30" xfId="0" applyFont="1" applyBorder="1"/>
    <xf numFmtId="0" fontId="14" fillId="0" borderId="2" xfId="0" applyFont="1" applyBorder="1"/>
    <xf numFmtId="10" fontId="4" fillId="11" borderId="31" xfId="0" applyNumberFormat="1" applyFont="1" applyFill="1" applyBorder="1" applyProtection="1">
      <protection locked="0"/>
    </xf>
    <xf numFmtId="166" fontId="4" fillId="11" borderId="4" xfId="1" applyNumberFormat="1" applyFont="1" applyFill="1" applyBorder="1" applyProtection="1">
      <protection locked="0"/>
    </xf>
    <xf numFmtId="10" fontId="4" fillId="11" borderId="21" xfId="0" applyNumberFormat="1" applyFont="1" applyFill="1" applyBorder="1" applyProtection="1">
      <protection locked="0"/>
    </xf>
    <xf numFmtId="10" fontId="4" fillId="11" borderId="40" xfId="0" applyNumberFormat="1" applyFont="1" applyFill="1" applyBorder="1" applyProtection="1">
      <protection locked="0"/>
    </xf>
    <xf numFmtId="166" fontId="4" fillId="11" borderId="17" xfId="1" applyNumberFormat="1" applyFont="1" applyFill="1" applyBorder="1" applyProtection="1">
      <protection locked="0"/>
    </xf>
    <xf numFmtId="0" fontId="4" fillId="11" borderId="17" xfId="0" applyFont="1" applyFill="1" applyBorder="1" applyProtection="1">
      <protection locked="0"/>
    </xf>
    <xf numFmtId="9" fontId="4" fillId="11" borderId="0" xfId="0" applyNumberFormat="1" applyFont="1" applyFill="1" applyProtection="1">
      <protection locked="0"/>
    </xf>
    <xf numFmtId="9" fontId="4" fillId="11" borderId="24" xfId="0" applyNumberFormat="1" applyFont="1" applyFill="1" applyBorder="1" applyProtection="1">
      <protection locked="0"/>
    </xf>
    <xf numFmtId="9" fontId="4" fillId="12" borderId="0" xfId="0" applyNumberFormat="1" applyFont="1" applyFill="1" applyProtection="1">
      <protection locked="0"/>
    </xf>
    <xf numFmtId="9" fontId="4" fillId="12" borderId="25" xfId="0" applyNumberFormat="1" applyFont="1" applyFill="1" applyBorder="1" applyProtection="1">
      <protection locked="0"/>
    </xf>
    <xf numFmtId="9" fontId="4" fillId="12" borderId="12" xfId="0" applyNumberFormat="1" applyFont="1" applyFill="1" applyBorder="1" applyProtection="1">
      <protection locked="0"/>
    </xf>
    <xf numFmtId="9" fontId="4" fillId="12" borderId="13" xfId="0" applyNumberFormat="1" applyFont="1" applyFill="1" applyBorder="1" applyProtection="1">
      <protection locked="0"/>
    </xf>
    <xf numFmtId="9" fontId="4" fillId="12" borderId="14" xfId="0" applyNumberFormat="1" applyFont="1" applyFill="1" applyBorder="1" applyProtection="1">
      <protection locked="0"/>
    </xf>
    <xf numFmtId="10" fontId="4" fillId="12" borderId="0" xfId="0" applyNumberFormat="1" applyFont="1" applyFill="1" applyProtection="1">
      <protection locked="0"/>
    </xf>
    <xf numFmtId="10" fontId="4" fillId="12" borderId="12" xfId="0" applyNumberFormat="1" applyFont="1" applyFill="1" applyBorder="1" applyProtection="1">
      <protection locked="0"/>
    </xf>
    <xf numFmtId="10" fontId="4" fillId="12" borderId="13" xfId="9" applyNumberFormat="1" applyFont="1" applyFill="1" applyBorder="1" applyProtection="1">
      <protection locked="0"/>
    </xf>
    <xf numFmtId="10" fontId="4" fillId="12" borderId="14" xfId="9" applyNumberFormat="1" applyFont="1" applyFill="1" applyBorder="1" applyProtection="1">
      <protection locked="0"/>
    </xf>
    <xf numFmtId="10" fontId="26" fillId="0" borderId="12" xfId="0" applyNumberFormat="1" applyFont="1" applyBorder="1" applyProtection="1">
      <protection locked="0"/>
    </xf>
    <xf numFmtId="10" fontId="26" fillId="0" borderId="14" xfId="9" applyNumberFormat="1" applyFont="1" applyBorder="1" applyProtection="1">
      <protection locked="0"/>
    </xf>
    <xf numFmtId="10" fontId="4" fillId="11" borderId="0" xfId="0" applyNumberFormat="1" applyFont="1" applyFill="1" applyProtection="1">
      <protection locked="0"/>
    </xf>
    <xf numFmtId="10" fontId="4" fillId="11" borderId="13" xfId="9" applyNumberFormat="1" applyFont="1" applyFill="1" applyBorder="1" applyProtection="1">
      <protection locked="0"/>
    </xf>
    <xf numFmtId="3" fontId="4" fillId="11" borderId="0" xfId="9" applyNumberFormat="1" applyFont="1" applyFill="1" applyProtection="1">
      <protection locked="0"/>
    </xf>
    <xf numFmtId="3" fontId="4" fillId="11" borderId="28" xfId="9" applyNumberFormat="1" applyFont="1" applyFill="1" applyBorder="1" applyProtection="1">
      <protection locked="0"/>
    </xf>
    <xf numFmtId="3" fontId="4" fillId="11" borderId="4" xfId="9" applyNumberFormat="1" applyFont="1" applyFill="1" applyBorder="1" applyProtection="1">
      <protection locked="0"/>
    </xf>
    <xf numFmtId="0" fontId="4" fillId="12" borderId="0" xfId="0" applyFont="1" applyFill="1" applyProtection="1">
      <protection locked="0"/>
    </xf>
    <xf numFmtId="0" fontId="4" fillId="12" borderId="4" xfId="0" applyFont="1" applyFill="1" applyBorder="1" applyProtection="1">
      <protection locked="0"/>
    </xf>
    <xf numFmtId="3" fontId="3" fillId="12" borderId="5" xfId="0" applyNumberFormat="1" applyFont="1" applyFill="1" applyBorder="1" applyProtection="1">
      <protection locked="0"/>
    </xf>
    <xf numFmtId="3" fontId="3" fillId="12" borderId="6" xfId="0" applyNumberFormat="1" applyFont="1" applyFill="1" applyBorder="1" applyProtection="1">
      <protection locked="0"/>
    </xf>
    <xf numFmtId="1" fontId="3" fillId="4" borderId="27" xfId="0" applyNumberFormat="1" applyFont="1" applyFill="1" applyBorder="1"/>
    <xf numFmtId="1" fontId="3" fillId="4" borderId="28" xfId="0" applyNumberFormat="1" applyFont="1" applyFill="1" applyBorder="1"/>
    <xf numFmtId="1" fontId="3" fillId="4" borderId="0" xfId="0" applyNumberFormat="1" applyFont="1" applyFill="1"/>
    <xf numFmtId="1" fontId="3" fillId="4" borderId="4" xfId="0" applyNumberFormat="1" applyFont="1" applyFill="1" applyBorder="1"/>
    <xf numFmtId="0" fontId="0" fillId="13" borderId="31" xfId="0" applyFill="1" applyBorder="1" applyAlignment="1">
      <alignment horizontal="center"/>
    </xf>
    <xf numFmtId="0" fontId="0" fillId="13" borderId="21" xfId="0" applyFill="1" applyBorder="1" applyAlignment="1">
      <alignment horizontal="center"/>
    </xf>
    <xf numFmtId="0" fontId="0" fillId="13" borderId="22" xfId="0" applyFill="1" applyBorder="1" applyAlignment="1">
      <alignment horizontal="center"/>
    </xf>
    <xf numFmtId="9" fontId="4" fillId="12" borderId="4" xfId="0" applyNumberFormat="1" applyFont="1" applyFill="1" applyBorder="1" applyProtection="1">
      <protection locked="0"/>
    </xf>
    <xf numFmtId="9" fontId="4" fillId="12" borderId="0" xfId="9" applyFont="1" applyFill="1" applyProtection="1">
      <protection locked="0"/>
    </xf>
    <xf numFmtId="9" fontId="4" fillId="12" borderId="4" xfId="9" applyFont="1" applyFill="1" applyBorder="1" applyProtection="1">
      <protection locked="0"/>
    </xf>
    <xf numFmtId="9" fontId="4" fillId="12" borderId="5" xfId="0" applyNumberFormat="1" applyFont="1" applyFill="1" applyBorder="1" applyProtection="1">
      <protection locked="0"/>
    </xf>
    <xf numFmtId="9" fontId="4" fillId="12" borderId="5" xfId="9" applyFont="1" applyFill="1" applyBorder="1" applyProtection="1">
      <protection locked="0"/>
    </xf>
    <xf numFmtId="9" fontId="4" fillId="12" borderId="6" xfId="9" applyFont="1" applyFill="1" applyBorder="1" applyProtection="1">
      <protection locked="0"/>
    </xf>
    <xf numFmtId="10" fontId="4" fillId="12" borderId="0" xfId="9" applyNumberFormat="1" applyFont="1" applyFill="1" applyProtection="1">
      <protection locked="0"/>
    </xf>
    <xf numFmtId="44" fontId="4" fillId="11" borderId="4" xfId="2" applyFont="1" applyFill="1" applyBorder="1" applyProtection="1">
      <protection locked="0"/>
    </xf>
    <xf numFmtId="44" fontId="4" fillId="11" borderId="6" xfId="2" applyFont="1" applyFill="1" applyBorder="1" applyProtection="1">
      <protection locked="0"/>
    </xf>
    <xf numFmtId="44" fontId="4" fillId="11" borderId="27" xfId="9" applyNumberFormat="1" applyFont="1" applyFill="1" applyBorder="1" applyProtection="1">
      <protection locked="0"/>
    </xf>
    <xf numFmtId="44" fontId="4" fillId="11" borderId="0" xfId="9" applyNumberFormat="1" applyFont="1" applyFill="1" applyProtection="1">
      <protection locked="0"/>
    </xf>
    <xf numFmtId="44" fontId="4" fillId="11" borderId="5" xfId="9" applyNumberFormat="1" applyFont="1" applyFill="1" applyBorder="1" applyProtection="1">
      <protection locked="0"/>
    </xf>
    <xf numFmtId="164" fontId="4" fillId="11" borderId="27" xfId="9" applyNumberFormat="1" applyFont="1" applyFill="1" applyBorder="1" applyProtection="1">
      <protection locked="0"/>
    </xf>
    <xf numFmtId="164" fontId="4" fillId="11" borderId="0" xfId="9" applyNumberFormat="1" applyFont="1" applyFill="1" applyProtection="1">
      <protection locked="0"/>
    </xf>
    <xf numFmtId="164" fontId="4" fillId="11" borderId="5" xfId="9" applyNumberFormat="1" applyFont="1" applyFill="1" applyBorder="1" applyProtection="1">
      <protection locked="0"/>
    </xf>
    <xf numFmtId="10" fontId="4" fillId="11" borderId="27" xfId="9" applyNumberFormat="1" applyFont="1" applyFill="1" applyBorder="1" applyProtection="1">
      <protection locked="0"/>
    </xf>
    <xf numFmtId="10" fontId="4" fillId="11" borderId="0" xfId="9" applyNumberFormat="1" applyFont="1" applyFill="1" applyProtection="1">
      <protection locked="0"/>
    </xf>
    <xf numFmtId="10" fontId="4" fillId="11" borderId="5" xfId="9" applyNumberFormat="1" applyFont="1" applyFill="1" applyBorder="1" applyProtection="1">
      <protection locked="0"/>
    </xf>
    <xf numFmtId="10" fontId="4" fillId="12" borderId="27" xfId="9" applyNumberFormat="1" applyFont="1" applyFill="1" applyBorder="1" applyProtection="1">
      <protection locked="0"/>
    </xf>
    <xf numFmtId="10" fontId="4" fillId="12" borderId="28" xfId="9" applyNumberFormat="1" applyFont="1" applyFill="1" applyBorder="1" applyProtection="1">
      <protection locked="0"/>
    </xf>
    <xf numFmtId="10" fontId="4" fillId="12" borderId="4" xfId="9" applyNumberFormat="1" applyFont="1" applyFill="1" applyBorder="1" applyProtection="1">
      <protection locked="0"/>
    </xf>
    <xf numFmtId="10" fontId="4" fillId="12" borderId="5" xfId="9" applyNumberFormat="1" applyFont="1" applyFill="1" applyBorder="1" applyProtection="1">
      <protection locked="0"/>
    </xf>
    <xf numFmtId="10" fontId="4" fillId="12" borderId="6" xfId="9" applyNumberFormat="1" applyFont="1" applyFill="1" applyBorder="1" applyProtection="1">
      <protection locked="0"/>
    </xf>
    <xf numFmtId="9" fontId="3" fillId="2" borderId="3" xfId="9" applyFont="1" applyFill="1" applyBorder="1" applyAlignment="1">
      <alignment horizontal="center"/>
    </xf>
    <xf numFmtId="9" fontId="3" fillId="13" borderId="4" xfId="0" applyNumberFormat="1" applyFont="1" applyFill="1" applyBorder="1"/>
    <xf numFmtId="9" fontId="3" fillId="13" borderId="6" xfId="0" applyNumberFormat="1" applyFont="1" applyFill="1" applyBorder="1"/>
    <xf numFmtId="0" fontId="27" fillId="5" borderId="29" xfId="0" applyFont="1" applyFill="1" applyBorder="1"/>
    <xf numFmtId="1" fontId="3" fillId="4" borderId="15" xfId="0" applyNumberFormat="1" applyFont="1" applyFill="1" applyBorder="1"/>
    <xf numFmtId="0" fontId="3" fillId="13" borderId="31" xfId="0" applyFont="1" applyFill="1" applyBorder="1"/>
    <xf numFmtId="0" fontId="4" fillId="13" borderId="21" xfId="0" applyFont="1" applyFill="1" applyBorder="1"/>
    <xf numFmtId="0" fontId="4" fillId="13" borderId="22" xfId="0" applyFont="1" applyFill="1" applyBorder="1"/>
    <xf numFmtId="0" fontId="3" fillId="13" borderId="3" xfId="0" applyFont="1" applyFill="1" applyBorder="1"/>
    <xf numFmtId="0" fontId="20" fillId="0" borderId="0" xfId="6" applyAlignment="1" applyProtection="1"/>
    <xf numFmtId="0" fontId="0" fillId="2" borderId="3" xfId="0" applyFill="1" applyBorder="1" applyAlignment="1">
      <alignment horizontal="center"/>
    </xf>
    <xf numFmtId="0" fontId="14" fillId="0" borderId="29" xfId="0" applyFont="1" applyBorder="1"/>
    <xf numFmtId="0" fontId="2" fillId="5" borderId="27" xfId="0" applyFont="1" applyFill="1" applyBorder="1" applyAlignment="1">
      <alignment horizontal="left"/>
    </xf>
    <xf numFmtId="0" fontId="2" fillId="5" borderId="28" xfId="0" applyFont="1" applyFill="1" applyBorder="1" applyAlignment="1">
      <alignment horizontal="left"/>
    </xf>
    <xf numFmtId="0" fontId="28" fillId="0" borderId="0" xfId="0" applyFont="1"/>
    <xf numFmtId="0" fontId="29" fillId="0" borderId="0" xfId="6" applyFont="1" applyAlignment="1" applyProtection="1"/>
    <xf numFmtId="0" fontId="3" fillId="0" borderId="23" xfId="0" applyFont="1" applyBorder="1" applyAlignment="1" applyProtection="1">
      <alignment horizontal="left"/>
      <protection locked="0"/>
    </xf>
    <xf numFmtId="1" fontId="3" fillId="0" borderId="2" xfId="0" applyNumberFormat="1" applyFont="1" applyBorder="1"/>
    <xf numFmtId="9" fontId="3" fillId="0" borderId="23" xfId="9" applyFont="1" applyBorder="1"/>
    <xf numFmtId="9" fontId="3" fillId="0" borderId="2" xfId="9" applyFont="1" applyBorder="1"/>
    <xf numFmtId="0" fontId="12" fillId="11" borderId="27" xfId="0" applyFont="1" applyFill="1" applyBorder="1" applyProtection="1">
      <protection locked="0"/>
    </xf>
    <xf numFmtId="0" fontId="1" fillId="11" borderId="28" xfId="0" applyFont="1" applyFill="1" applyBorder="1"/>
    <xf numFmtId="0" fontId="12" fillId="11" borderId="0" xfId="0" applyFont="1" applyFill="1" applyProtection="1">
      <protection locked="0"/>
    </xf>
    <xf numFmtId="0" fontId="1" fillId="11" borderId="4" xfId="0" applyFont="1" applyFill="1" applyBorder="1"/>
    <xf numFmtId="0" fontId="0" fillId="11" borderId="4" xfId="0" applyFill="1" applyBorder="1"/>
    <xf numFmtId="0" fontId="12" fillId="0" borderId="5" xfId="0" applyFont="1" applyBorder="1" applyProtection="1">
      <protection locked="0"/>
    </xf>
    <xf numFmtId="0" fontId="0" fillId="0" borderId="6" xfId="0" applyBorder="1"/>
    <xf numFmtId="0" fontId="3" fillId="14" borderId="13" xfId="0" applyFont="1" applyFill="1" applyBorder="1" applyAlignment="1">
      <alignment horizontal="center"/>
    </xf>
    <xf numFmtId="0" fontId="3" fillId="14" borderId="17" xfId="0" applyFont="1" applyFill="1" applyBorder="1" applyAlignment="1">
      <alignment horizontal="center"/>
    </xf>
    <xf numFmtId="0" fontId="3" fillId="14" borderId="30" xfId="0" applyFont="1" applyFill="1" applyBorder="1" applyAlignment="1">
      <alignment horizontal="center"/>
    </xf>
    <xf numFmtId="0" fontId="3" fillId="14" borderId="2" xfId="0" applyFont="1" applyFill="1" applyBorder="1" applyAlignment="1">
      <alignment horizontal="center"/>
    </xf>
    <xf numFmtId="0" fontId="3" fillId="14" borderId="23" xfId="0" applyFont="1" applyFill="1" applyBorder="1" applyAlignment="1">
      <alignment horizontal="center"/>
    </xf>
    <xf numFmtId="0" fontId="31" fillId="15" borderId="30" xfId="0" applyFont="1" applyFill="1" applyBorder="1" applyAlignment="1">
      <alignment horizontal="center"/>
    </xf>
    <xf numFmtId="0" fontId="31" fillId="15" borderId="3" xfId="0" applyFont="1" applyFill="1" applyBorder="1"/>
    <xf numFmtId="0" fontId="32" fillId="15" borderId="3" xfId="0" applyFont="1" applyFill="1" applyBorder="1" applyAlignment="1">
      <alignment horizontal="center"/>
    </xf>
    <xf numFmtId="168" fontId="3" fillId="0" borderId="2" xfId="0" applyNumberFormat="1" applyFont="1" applyBorder="1"/>
    <xf numFmtId="168" fontId="3" fillId="0" borderId="23" xfId="0" applyNumberFormat="1" applyFont="1" applyBorder="1"/>
    <xf numFmtId="10" fontId="4" fillId="11" borderId="2" xfId="9" applyNumberFormat="1" applyFont="1" applyFill="1" applyBorder="1" applyProtection="1">
      <protection locked="0"/>
    </xf>
    <xf numFmtId="10" fontId="4" fillId="12" borderId="2" xfId="9" applyNumberFormat="1" applyFont="1" applyFill="1" applyBorder="1" applyProtection="1">
      <protection locked="0"/>
    </xf>
    <xf numFmtId="10" fontId="4" fillId="12" borderId="23" xfId="9" applyNumberFormat="1" applyFont="1" applyFill="1" applyBorder="1" applyProtection="1">
      <protection locked="0"/>
    </xf>
    <xf numFmtId="44" fontId="4" fillId="11" borderId="30" xfId="2" applyFont="1" applyFill="1" applyBorder="1" applyProtection="1">
      <protection locked="0"/>
    </xf>
    <xf numFmtId="0" fontId="0" fillId="14" borderId="26" xfId="0" applyFill="1" applyBorder="1"/>
    <xf numFmtId="0" fontId="14" fillId="14" borderId="27" xfId="0" applyFont="1" applyFill="1" applyBorder="1" applyAlignment="1">
      <alignment horizontal="center"/>
    </xf>
    <xf numFmtId="0" fontId="0" fillId="14" borderId="28" xfId="0" applyFill="1" applyBorder="1" applyAlignment="1">
      <alignment horizontal="center"/>
    </xf>
    <xf numFmtId="0" fontId="14" fillId="14" borderId="15" xfId="0" applyFont="1" applyFill="1" applyBorder="1"/>
    <xf numFmtId="0" fontId="14" fillId="14" borderId="5" xfId="0" applyFont="1" applyFill="1" applyBorder="1" applyAlignment="1">
      <alignment horizontal="center"/>
    </xf>
    <xf numFmtId="0" fontId="14" fillId="14" borderId="6" xfId="0" applyFont="1" applyFill="1" applyBorder="1" applyAlignment="1">
      <alignment horizontal="center"/>
    </xf>
    <xf numFmtId="0" fontId="0" fillId="14" borderId="30" xfId="0" applyFill="1" applyBorder="1"/>
    <xf numFmtId="0" fontId="0" fillId="14" borderId="2" xfId="0" applyFill="1" applyBorder="1"/>
    <xf numFmtId="0" fontId="0" fillId="14" borderId="23" xfId="0" applyFill="1" applyBorder="1"/>
    <xf numFmtId="0" fontId="3" fillId="8" borderId="52" xfId="0" applyFont="1" applyFill="1" applyBorder="1" applyAlignment="1">
      <alignment horizontal="center"/>
    </xf>
    <xf numFmtId="0" fontId="3" fillId="8" borderId="32" xfId="0" applyFont="1" applyFill="1" applyBorder="1" applyAlignment="1">
      <alignment horizontal="center"/>
    </xf>
    <xf numFmtId="0" fontId="3" fillId="14" borderId="52" xfId="0" applyFont="1" applyFill="1" applyBorder="1" applyAlignment="1">
      <alignment horizontal="center"/>
    </xf>
    <xf numFmtId="0" fontId="3" fillId="14" borderId="32" xfId="0" applyFont="1" applyFill="1" applyBorder="1" applyAlignment="1">
      <alignment horizontal="center"/>
    </xf>
    <xf numFmtId="164" fontId="3" fillId="0" borderId="0" xfId="9" applyNumberFormat="1" applyFont="1"/>
    <xf numFmtId="164" fontId="3" fillId="0" borderId="0" xfId="0" applyNumberFormat="1" applyFont="1"/>
    <xf numFmtId="164" fontId="3" fillId="0" borderId="5" xfId="9" applyNumberFormat="1" applyFont="1" applyBorder="1"/>
    <xf numFmtId="164" fontId="3" fillId="0" borderId="2" xfId="9" applyNumberFormat="1" applyFont="1" applyBorder="1"/>
    <xf numFmtId="0" fontId="0" fillId="16" borderId="2" xfId="0" applyFill="1" applyBorder="1"/>
    <xf numFmtId="0" fontId="0" fillId="14" borderId="0" xfId="0" applyFill="1"/>
    <xf numFmtId="0" fontId="0" fillId="14" borderId="5" xfId="0" applyFill="1" applyBorder="1"/>
    <xf numFmtId="0" fontId="0" fillId="14" borderId="27" xfId="0" applyFill="1" applyBorder="1"/>
    <xf numFmtId="164" fontId="0" fillId="0" borderId="2" xfId="0" applyNumberFormat="1" applyBorder="1"/>
    <xf numFmtId="164" fontId="0" fillId="0" borderId="0" xfId="0" applyNumberFormat="1"/>
    <xf numFmtId="164" fontId="0" fillId="0" borderId="27" xfId="0" applyNumberFormat="1" applyBorder="1"/>
    <xf numFmtId="164" fontId="0" fillId="0" borderId="5" xfId="0" applyNumberFormat="1" applyBorder="1"/>
    <xf numFmtId="0" fontId="33" fillId="0" borderId="0" xfId="0" applyFont="1"/>
    <xf numFmtId="164" fontId="3" fillId="0" borderId="31" xfId="9" applyNumberFormat="1" applyFont="1" applyBorder="1"/>
    <xf numFmtId="0" fontId="6" fillId="14" borderId="0" xfId="0" applyFont="1" applyFill="1"/>
    <xf numFmtId="0" fontId="3" fillId="14" borderId="0" xfId="0" applyFont="1" applyFill="1"/>
    <xf numFmtId="0" fontId="18" fillId="14" borderId="0" xfId="0" applyFont="1" applyFill="1"/>
    <xf numFmtId="0" fontId="6" fillId="13" borderId="2" xfId="0" applyFont="1" applyFill="1" applyBorder="1"/>
    <xf numFmtId="0" fontId="0" fillId="13" borderId="0" xfId="0" applyFill="1"/>
    <xf numFmtId="167" fontId="0" fillId="13" borderId="0" xfId="2" applyNumberFormat="1" applyFont="1" applyFill="1"/>
    <xf numFmtId="0" fontId="3" fillId="13" borderId="15" xfId="0" applyFont="1" applyFill="1" applyBorder="1"/>
    <xf numFmtId="0" fontId="3" fillId="13" borderId="6" xfId="0" applyFont="1" applyFill="1" applyBorder="1"/>
    <xf numFmtId="0" fontId="6" fillId="13" borderId="30" xfId="0" applyFont="1" applyFill="1" applyBorder="1"/>
    <xf numFmtId="0" fontId="6" fillId="13" borderId="23" xfId="0" applyFont="1" applyFill="1" applyBorder="1"/>
    <xf numFmtId="0" fontId="3" fillId="13" borderId="5" xfId="0" applyFont="1" applyFill="1" applyBorder="1" applyAlignment="1">
      <alignment horizontal="center"/>
    </xf>
    <xf numFmtId="0" fontId="3" fillId="13" borderId="23" xfId="0" applyFont="1" applyFill="1" applyBorder="1" applyAlignment="1">
      <alignment horizontal="center"/>
    </xf>
    <xf numFmtId="164" fontId="3" fillId="0" borderId="28" xfId="0" applyNumberFormat="1" applyFont="1" applyBorder="1"/>
    <xf numFmtId="164" fontId="3" fillId="0" borderId="4" xfId="0" applyNumberFormat="1" applyFont="1" applyBorder="1"/>
    <xf numFmtId="164" fontId="3" fillId="0" borderId="6" xfId="0" applyNumberFormat="1" applyFont="1" applyBorder="1"/>
    <xf numFmtId="0" fontId="3" fillId="14" borderId="21" xfId="0" applyFont="1" applyFill="1" applyBorder="1"/>
    <xf numFmtId="0" fontId="0" fillId="14" borderId="4" xfId="0" applyFill="1" applyBorder="1"/>
    <xf numFmtId="0" fontId="3" fillId="14" borderId="22" xfId="0" applyFont="1" applyFill="1" applyBorder="1"/>
    <xf numFmtId="0" fontId="0" fillId="14" borderId="6" xfId="0" applyFill="1" applyBorder="1"/>
    <xf numFmtId="0" fontId="2" fillId="5" borderId="0" xfId="0" applyFont="1" applyFill="1"/>
    <xf numFmtId="3" fontId="3" fillId="4" borderId="22" xfId="1" applyNumberFormat="1" applyFont="1" applyFill="1" applyBorder="1" applyAlignment="1">
      <alignment horizontal="right"/>
    </xf>
    <xf numFmtId="3" fontId="3" fillId="0" borderId="30" xfId="0" applyNumberFormat="1" applyFont="1" applyBorder="1"/>
    <xf numFmtId="3" fontId="3" fillId="0" borderId="2" xfId="0" applyNumberFormat="1" applyFont="1" applyBorder="1"/>
    <xf numFmtId="3" fontId="3" fillId="0" borderId="23" xfId="0" applyNumberFormat="1" applyFont="1" applyBorder="1"/>
    <xf numFmtId="0" fontId="6" fillId="4" borderId="30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6" borderId="30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23" xfId="0" applyFont="1" applyFill="1" applyBorder="1" applyAlignment="1">
      <alignment horizontal="center"/>
    </xf>
    <xf numFmtId="0" fontId="6" fillId="2" borderId="47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6" fillId="8" borderId="44" xfId="0" applyFont="1" applyFill="1" applyBorder="1" applyAlignment="1">
      <alignment horizontal="center"/>
    </xf>
    <xf numFmtId="0" fontId="6" fillId="8" borderId="8" xfId="0" applyFont="1" applyFill="1" applyBorder="1" applyAlignment="1">
      <alignment horizontal="center"/>
    </xf>
    <xf numFmtId="0" fontId="6" fillId="8" borderId="43" xfId="0" applyFont="1" applyFill="1" applyBorder="1" applyAlignment="1">
      <alignment horizontal="center"/>
    </xf>
    <xf numFmtId="0" fontId="6" fillId="14" borderId="44" xfId="0" applyFont="1" applyFill="1" applyBorder="1" applyAlignment="1">
      <alignment horizontal="center"/>
    </xf>
    <xf numFmtId="0" fontId="6" fillId="14" borderId="8" xfId="0" applyFont="1" applyFill="1" applyBorder="1" applyAlignment="1">
      <alignment horizontal="center"/>
    </xf>
    <xf numFmtId="0" fontId="6" fillId="14" borderId="43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6" fillId="4" borderId="29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6" fillId="14" borderId="30" xfId="0" applyFont="1" applyFill="1" applyBorder="1" applyAlignment="1">
      <alignment horizontal="center"/>
    </xf>
    <xf numFmtId="0" fontId="6" fillId="14" borderId="2" xfId="0" applyFont="1" applyFill="1" applyBorder="1" applyAlignment="1">
      <alignment horizontal="center"/>
    </xf>
    <xf numFmtId="0" fontId="6" fillId="14" borderId="23" xfId="0" applyFont="1" applyFill="1" applyBorder="1" applyAlignment="1">
      <alignment horizontal="center"/>
    </xf>
    <xf numFmtId="0" fontId="6" fillId="7" borderId="30" xfId="0" applyFont="1" applyFill="1" applyBorder="1" applyAlignment="1">
      <alignment horizontal="center"/>
    </xf>
    <xf numFmtId="0" fontId="6" fillId="7" borderId="2" xfId="0" applyFont="1" applyFill="1" applyBorder="1" applyAlignment="1">
      <alignment horizontal="center"/>
    </xf>
    <xf numFmtId="0" fontId="6" fillId="7" borderId="23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34" xfId="0" applyFont="1" applyFill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2" fillId="5" borderId="30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6" fillId="4" borderId="23" xfId="0" applyFont="1" applyFill="1" applyBorder="1" applyAlignment="1">
      <alignment horizontal="center"/>
    </xf>
  </cellXfs>
  <cellStyles count="11">
    <cellStyle name="Comma" xfId="1" builtinId="3"/>
    <cellStyle name="Currency" xfId="2" builtinId="4"/>
    <cellStyle name="Grey" xfId="3" xr:uid="{00000000-0005-0000-0000-000002000000}"/>
    <cellStyle name="Header1" xfId="4" xr:uid="{00000000-0005-0000-0000-000003000000}"/>
    <cellStyle name="Header2" xfId="5" xr:uid="{00000000-0005-0000-0000-000004000000}"/>
    <cellStyle name="Hyperlink" xfId="6" builtinId="8"/>
    <cellStyle name="Input [yellow]" xfId="7" xr:uid="{00000000-0005-0000-0000-000006000000}"/>
    <cellStyle name="Normal" xfId="0" builtinId="0"/>
    <cellStyle name="Normal - Style1" xfId="8" xr:uid="{00000000-0005-0000-0000-000008000000}"/>
    <cellStyle name="Percent" xfId="9" builtinId="5"/>
    <cellStyle name="Percent [2]" xfId="10" xr:uid="{00000000-0005-0000-0000-00000A000000}"/>
  </cellStyles>
  <dxfs count="6"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9" defaultPivotStyle="PivotStyleLight16"/>
  <colors>
    <mruColors>
      <color rgb="FFCCFFCC"/>
      <color rgb="FFFFFF99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otelinvestmentlibrary.com/" TargetMode="External"/><Relationship Id="rId2" Type="http://schemas.openxmlformats.org/officeDocument/2006/relationships/image" Target="../media/image1.B65113F0"/><Relationship Id="rId1" Type="http://schemas.openxmlformats.org/officeDocument/2006/relationships/hyperlink" Target="http://www.hotelvaluationsoftware.com/" TargetMode="External"/><Relationship Id="rId4" Type="http://schemas.openxmlformats.org/officeDocument/2006/relationships/image" Target="../media/image2.B65113F0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330200</xdr:colOff>
      <xdr:row>2</xdr:row>
      <xdr:rowOff>285750</xdr:rowOff>
    </xdr:to>
    <xdr:pic>
      <xdr:nvPicPr>
        <xdr:cNvPr id="2" name="Picture 1" descr="cid:image005.jpg@01D4B8E7.B65113F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6D4FA63-50AB-4373-832D-8FF9750E7F71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350" y="158750"/>
          <a:ext cx="939800" cy="5778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146051</xdr:colOff>
      <xdr:row>1</xdr:row>
      <xdr:rowOff>0</xdr:rowOff>
    </xdr:from>
    <xdr:to>
      <xdr:col>5</xdr:col>
      <xdr:colOff>63501</xdr:colOff>
      <xdr:row>3</xdr:row>
      <xdr:rowOff>25400</xdr:rowOff>
    </xdr:to>
    <xdr:pic>
      <xdr:nvPicPr>
        <xdr:cNvPr id="3" name="Picture 2" descr="cid:image004.jpg@01D4B8E7.B65113F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BBC3FF8-EA62-417B-96F8-F51B980EE3E4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5601" y="158750"/>
          <a:ext cx="1136650" cy="609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123826</xdr:colOff>
      <xdr:row>1</xdr:row>
      <xdr:rowOff>123830</xdr:rowOff>
    </xdr:from>
    <xdr:to>
      <xdr:col>10</xdr:col>
      <xdr:colOff>361950</xdr:colOff>
      <xdr:row>70</xdr:row>
      <xdr:rowOff>85725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00000000-0008-0000-1400-00000C000000}"/>
            </a:ext>
          </a:extLst>
        </xdr:cNvPr>
        <xdr:cNvGrpSpPr/>
      </xdr:nvGrpSpPr>
      <xdr:grpSpPr>
        <a:xfrm>
          <a:off x="371476" y="323855"/>
          <a:ext cx="5724524" cy="11134720"/>
          <a:chOff x="133351" y="238130"/>
          <a:chExt cx="5153742" cy="10401756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00000000-0008-0000-14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33351" y="238130"/>
            <a:ext cx="5144218" cy="7144747"/>
          </a:xfrm>
          <a:prstGeom prst="rect">
            <a:avLst/>
          </a:prstGeom>
        </xdr:spPr>
      </xdr:pic>
      <xdr:pic>
        <xdr:nvPicPr>
          <xdr:cNvPr id="10" name="Picture 9">
            <a:extLst>
              <a:ext uri="{FF2B5EF4-FFF2-40B4-BE49-F238E27FC236}">
                <a16:creationId xmlns:a16="http://schemas.microsoft.com/office/drawing/2014/main" id="{00000000-0008-0000-1400-00000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61928" y="7362829"/>
            <a:ext cx="5125165" cy="3277057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5.bin"/><Relationship Id="rId3" Type="http://schemas.openxmlformats.org/officeDocument/2006/relationships/printerSettings" Target="../printerSettings/printerSettings80.bin"/><Relationship Id="rId7" Type="http://schemas.openxmlformats.org/officeDocument/2006/relationships/printerSettings" Target="../printerSettings/printerSettings84.bin"/><Relationship Id="rId2" Type="http://schemas.openxmlformats.org/officeDocument/2006/relationships/printerSettings" Target="../printerSettings/printerSettings79.bin"/><Relationship Id="rId1" Type="http://schemas.openxmlformats.org/officeDocument/2006/relationships/printerSettings" Target="../printerSettings/printerSettings78.bin"/><Relationship Id="rId6" Type="http://schemas.openxmlformats.org/officeDocument/2006/relationships/printerSettings" Target="../printerSettings/printerSettings83.bin"/><Relationship Id="rId5" Type="http://schemas.openxmlformats.org/officeDocument/2006/relationships/printerSettings" Target="../printerSettings/printerSettings82.bin"/><Relationship Id="rId10" Type="http://schemas.openxmlformats.org/officeDocument/2006/relationships/printerSettings" Target="../printerSettings/printerSettings87.bin"/><Relationship Id="rId4" Type="http://schemas.openxmlformats.org/officeDocument/2006/relationships/printerSettings" Target="../printerSettings/printerSettings81.bin"/><Relationship Id="rId9" Type="http://schemas.openxmlformats.org/officeDocument/2006/relationships/printerSettings" Target="../printerSettings/printerSettings8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7.bin"/><Relationship Id="rId3" Type="http://schemas.openxmlformats.org/officeDocument/2006/relationships/printerSettings" Target="../printerSettings/printerSettings92.bin"/><Relationship Id="rId7" Type="http://schemas.openxmlformats.org/officeDocument/2006/relationships/printerSettings" Target="../printerSettings/printerSettings96.bin"/><Relationship Id="rId2" Type="http://schemas.openxmlformats.org/officeDocument/2006/relationships/printerSettings" Target="../printerSettings/printerSettings91.bin"/><Relationship Id="rId1" Type="http://schemas.openxmlformats.org/officeDocument/2006/relationships/printerSettings" Target="../printerSettings/printerSettings90.bin"/><Relationship Id="rId6" Type="http://schemas.openxmlformats.org/officeDocument/2006/relationships/printerSettings" Target="../printerSettings/printerSettings95.bin"/><Relationship Id="rId5" Type="http://schemas.openxmlformats.org/officeDocument/2006/relationships/printerSettings" Target="../printerSettings/printerSettings94.bin"/><Relationship Id="rId10" Type="http://schemas.openxmlformats.org/officeDocument/2006/relationships/printerSettings" Target="../printerSettings/printerSettings99.bin"/><Relationship Id="rId4" Type="http://schemas.openxmlformats.org/officeDocument/2006/relationships/printerSettings" Target="../printerSettings/printerSettings93.bin"/><Relationship Id="rId9" Type="http://schemas.openxmlformats.org/officeDocument/2006/relationships/printerSettings" Target="../printerSettings/printerSettings9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2.bin"/><Relationship Id="rId7" Type="http://schemas.openxmlformats.org/officeDocument/2006/relationships/printerSettings" Target="../printerSettings/printerSettings106.bin"/><Relationship Id="rId2" Type="http://schemas.openxmlformats.org/officeDocument/2006/relationships/printerSettings" Target="../printerSettings/printerSettings101.bin"/><Relationship Id="rId1" Type="http://schemas.openxmlformats.org/officeDocument/2006/relationships/printerSettings" Target="../printerSettings/printerSettings100.bin"/><Relationship Id="rId6" Type="http://schemas.openxmlformats.org/officeDocument/2006/relationships/printerSettings" Target="../printerSettings/printerSettings105.bin"/><Relationship Id="rId5" Type="http://schemas.openxmlformats.org/officeDocument/2006/relationships/printerSettings" Target="../printerSettings/printerSettings104.bin"/><Relationship Id="rId4" Type="http://schemas.openxmlformats.org/officeDocument/2006/relationships/printerSettings" Target="../printerSettings/printerSettings103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hotelinvestmentlibrary.com/" TargetMode="External"/><Relationship Id="rId3" Type="http://schemas.openxmlformats.org/officeDocument/2006/relationships/printerSettings" Target="../printerSettings/printerSettings10.bin"/><Relationship Id="rId7" Type="http://schemas.openxmlformats.org/officeDocument/2006/relationships/hyperlink" Target="http://www.hotelvaluationsoftware.com/" TargetMode="External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hyperlink" Target="mailto:steve@hotelvaluationsoftware.com" TargetMode="External"/><Relationship Id="rId5" Type="http://schemas.openxmlformats.org/officeDocument/2006/relationships/hyperlink" Target="mailto:jad10@cornell.edu" TargetMode="External"/><Relationship Id="rId10" Type="http://schemas.openxmlformats.org/officeDocument/2006/relationships/drawing" Target="../drawings/drawing1.xml"/><Relationship Id="rId4" Type="http://schemas.openxmlformats.org/officeDocument/2006/relationships/printerSettings" Target="../printerSettings/printerSettings11.bin"/><Relationship Id="rId9" Type="http://schemas.openxmlformats.org/officeDocument/2006/relationships/printerSettings" Target="../printerSettings/printerSettings1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8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.bin"/><Relationship Id="rId3" Type="http://schemas.openxmlformats.org/officeDocument/2006/relationships/printerSettings" Target="../printerSettings/printerSettings15.bin"/><Relationship Id="rId7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11" Type="http://schemas.openxmlformats.org/officeDocument/2006/relationships/printerSettings" Target="../printerSettings/printerSettings23.bin"/><Relationship Id="rId5" Type="http://schemas.openxmlformats.org/officeDocument/2006/relationships/printerSettings" Target="../printerSettings/printerSettings17.bin"/><Relationship Id="rId10" Type="http://schemas.openxmlformats.org/officeDocument/2006/relationships/printerSettings" Target="../printerSettings/printerSettings22.bin"/><Relationship Id="rId4" Type="http://schemas.openxmlformats.org/officeDocument/2006/relationships/printerSettings" Target="../printerSettings/printerSettings16.bin"/><Relationship Id="rId9" Type="http://schemas.openxmlformats.org/officeDocument/2006/relationships/printerSettings" Target="../printerSettings/printerSettings2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1.bin"/><Relationship Id="rId3" Type="http://schemas.openxmlformats.org/officeDocument/2006/relationships/printerSettings" Target="../printerSettings/printerSettings26.bin"/><Relationship Id="rId7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Relationship Id="rId6" Type="http://schemas.openxmlformats.org/officeDocument/2006/relationships/printerSettings" Target="../printerSettings/printerSettings29.bin"/><Relationship Id="rId11" Type="http://schemas.openxmlformats.org/officeDocument/2006/relationships/printerSettings" Target="../printerSettings/printerSettings34.bin"/><Relationship Id="rId5" Type="http://schemas.openxmlformats.org/officeDocument/2006/relationships/printerSettings" Target="../printerSettings/printerSettings28.bin"/><Relationship Id="rId10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27.bin"/><Relationship Id="rId9" Type="http://schemas.openxmlformats.org/officeDocument/2006/relationships/printerSettings" Target="../printerSettings/printerSettings32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2.bin"/><Relationship Id="rId3" Type="http://schemas.openxmlformats.org/officeDocument/2006/relationships/printerSettings" Target="../printerSettings/printerSettings37.bin"/><Relationship Id="rId7" Type="http://schemas.openxmlformats.org/officeDocument/2006/relationships/printerSettings" Target="../printerSettings/printerSettings41.bin"/><Relationship Id="rId2" Type="http://schemas.openxmlformats.org/officeDocument/2006/relationships/printerSettings" Target="../printerSettings/printerSettings36.bin"/><Relationship Id="rId1" Type="http://schemas.openxmlformats.org/officeDocument/2006/relationships/printerSettings" Target="../printerSettings/printerSettings35.bin"/><Relationship Id="rId6" Type="http://schemas.openxmlformats.org/officeDocument/2006/relationships/printerSettings" Target="../printerSettings/printerSettings40.bin"/><Relationship Id="rId5" Type="http://schemas.openxmlformats.org/officeDocument/2006/relationships/printerSettings" Target="../printerSettings/printerSettings39.bin"/><Relationship Id="rId10" Type="http://schemas.openxmlformats.org/officeDocument/2006/relationships/printerSettings" Target="../printerSettings/printerSettings44.bin"/><Relationship Id="rId4" Type="http://schemas.openxmlformats.org/officeDocument/2006/relationships/printerSettings" Target="../printerSettings/printerSettings38.bin"/><Relationship Id="rId9" Type="http://schemas.openxmlformats.org/officeDocument/2006/relationships/printerSettings" Target="../printerSettings/printerSettings4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4.bin"/><Relationship Id="rId3" Type="http://schemas.openxmlformats.org/officeDocument/2006/relationships/printerSettings" Target="../printerSettings/printerSettings49.bin"/><Relationship Id="rId7" Type="http://schemas.openxmlformats.org/officeDocument/2006/relationships/printerSettings" Target="../printerSettings/printerSettings53.bin"/><Relationship Id="rId2" Type="http://schemas.openxmlformats.org/officeDocument/2006/relationships/printerSettings" Target="../printerSettings/printerSettings48.bin"/><Relationship Id="rId1" Type="http://schemas.openxmlformats.org/officeDocument/2006/relationships/printerSettings" Target="../printerSettings/printerSettings47.bin"/><Relationship Id="rId6" Type="http://schemas.openxmlformats.org/officeDocument/2006/relationships/printerSettings" Target="../printerSettings/printerSettings52.bin"/><Relationship Id="rId5" Type="http://schemas.openxmlformats.org/officeDocument/2006/relationships/printerSettings" Target="../printerSettings/printerSettings51.bin"/><Relationship Id="rId10" Type="http://schemas.openxmlformats.org/officeDocument/2006/relationships/printerSettings" Target="../printerSettings/printerSettings56.bin"/><Relationship Id="rId4" Type="http://schemas.openxmlformats.org/officeDocument/2006/relationships/printerSettings" Target="../printerSettings/printerSettings50.bin"/><Relationship Id="rId9" Type="http://schemas.openxmlformats.org/officeDocument/2006/relationships/printerSettings" Target="../printerSettings/printerSettings55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4.bin"/><Relationship Id="rId13" Type="http://schemas.openxmlformats.org/officeDocument/2006/relationships/comments" Target="../comments2.xml"/><Relationship Id="rId3" Type="http://schemas.openxmlformats.org/officeDocument/2006/relationships/printerSettings" Target="../printerSettings/printerSettings59.bin"/><Relationship Id="rId7" Type="http://schemas.openxmlformats.org/officeDocument/2006/relationships/printerSettings" Target="../printerSettings/printerSettings63.bin"/><Relationship Id="rId12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Relationship Id="rId6" Type="http://schemas.openxmlformats.org/officeDocument/2006/relationships/printerSettings" Target="../printerSettings/printerSettings62.bin"/><Relationship Id="rId11" Type="http://schemas.openxmlformats.org/officeDocument/2006/relationships/printerSettings" Target="../printerSettings/printerSettings67.bin"/><Relationship Id="rId5" Type="http://schemas.openxmlformats.org/officeDocument/2006/relationships/printerSettings" Target="../printerSettings/printerSettings61.bin"/><Relationship Id="rId10" Type="http://schemas.openxmlformats.org/officeDocument/2006/relationships/printerSettings" Target="../printerSettings/printerSettings66.bin"/><Relationship Id="rId4" Type="http://schemas.openxmlformats.org/officeDocument/2006/relationships/printerSettings" Target="../printerSettings/printerSettings60.bin"/><Relationship Id="rId9" Type="http://schemas.openxmlformats.org/officeDocument/2006/relationships/printerSettings" Target="../printerSettings/printerSettings65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5.bin"/><Relationship Id="rId3" Type="http://schemas.openxmlformats.org/officeDocument/2006/relationships/printerSettings" Target="../printerSettings/printerSettings70.bin"/><Relationship Id="rId7" Type="http://schemas.openxmlformats.org/officeDocument/2006/relationships/printerSettings" Target="../printerSettings/printerSettings74.bin"/><Relationship Id="rId2" Type="http://schemas.openxmlformats.org/officeDocument/2006/relationships/printerSettings" Target="../printerSettings/printerSettings69.bin"/><Relationship Id="rId1" Type="http://schemas.openxmlformats.org/officeDocument/2006/relationships/printerSettings" Target="../printerSettings/printerSettings68.bin"/><Relationship Id="rId6" Type="http://schemas.openxmlformats.org/officeDocument/2006/relationships/printerSettings" Target="../printerSettings/printerSettings73.bin"/><Relationship Id="rId5" Type="http://schemas.openxmlformats.org/officeDocument/2006/relationships/printerSettings" Target="../printerSettings/printerSettings72.bin"/><Relationship Id="rId10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71.bin"/><Relationship Id="rId9" Type="http://schemas.openxmlformats.org/officeDocument/2006/relationships/printerSettings" Target="../printerSettings/printerSettings7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"/>
  <sheetViews>
    <sheetView workbookViewId="0"/>
  </sheetViews>
  <sheetFormatPr defaultRowHeight="12.5" x14ac:dyDescent="0.25"/>
  <sheetData/>
  <customSheetViews>
    <customSheetView guid="{F32683A5-3954-11D3-AFE3-ACC553A03D6B}" showPageBreaks="1" state="veryHidden" showRuler="0">
      <pageMargins left="0.75" right="0.75" top="1" bottom="1" header="0.5" footer="0.5"/>
      <pageSetup orientation="portrait" r:id="rId1"/>
      <headerFooter alignWithMargins="0"/>
    </customSheetView>
    <customSheetView guid="{F32683A4-3954-11D3-AFE3-ACC553A03D6B}" showPageBreaks="1" state="veryHidden" showRuler="0">
      <pageMargins left="0.75" right="0.75" top="1" bottom="1" header="0.5" footer="0.5"/>
      <pageSetup orientation="portrait" r:id="rId2"/>
      <headerFooter alignWithMargins="0"/>
    </customSheetView>
    <customSheetView guid="{F32683A3-3954-11D3-AFE3-ACC553A03D6B}" showPageBreaks="1" state="veryHidden" showRuler="0">
      <pageMargins left="0.75" right="0.75" top="1" bottom="1" header="0.5" footer="0.5"/>
      <pageSetup orientation="portrait" r:id="rId3"/>
      <headerFooter alignWithMargins="0"/>
    </customSheetView>
    <customSheetView guid="{F32683A2-3954-11D3-AFE3-ACC553A03D6B}" showPageBreaks="1" state="veryHidden" showRuler="0">
      <pageMargins left="0.75" right="0.75" top="1" bottom="1" header="0.5" footer="0.5"/>
      <pageSetup orientation="portrait" r:id="rId4"/>
      <headerFooter alignWithMargins="0"/>
    </customSheetView>
    <customSheetView guid="{6E5CC00A-2949-11D3-9003-00805F314C0A}" showPageBreaks="1" state="veryHidden" showRuler="0">
      <pageMargins left="0.75" right="0.75" top="1" bottom="1" header="0.5" footer="0.5"/>
      <pageSetup orientation="portrait" r:id="rId5"/>
      <headerFooter alignWithMargins="0"/>
    </customSheetView>
    <customSheetView guid="{F7318FC3-9F31-11D2-AFE3-C55B32238502}" showPageBreaks="1" state="veryHidden" showRuler="0">
      <pageMargins left="0.75" right="0.75" top="1" bottom="1" header="0.5" footer="0.5"/>
      <headerFooter alignWithMargins="0"/>
    </customSheetView>
    <customSheetView guid="{F7318FC6-9F31-11D2-AFE3-C55B32238502}" showPageBreaks="1" state="veryHidden" showRuler="0">
      <pageMargins left="0.75" right="0.75" top="1" bottom="1" header="0.5" footer="0.5"/>
      <headerFooter alignWithMargins="0"/>
    </customSheetView>
    <customSheetView guid="{F7318FC7-9F31-11D2-AFE3-C55B32238502}" showPageBreaks="1" state="veryHidden" showRuler="0">
      <pageMargins left="0.75" right="0.75" top="1" bottom="1" header="0.5" footer="0.5"/>
      <headerFooter alignWithMargins="0"/>
    </customSheetView>
    <customSheetView guid="{C4D21483-F4F6-11D2-AFE3-AC0AC56BE164}" state="veryHidden" showRuler="0">
      <pageMargins left="0.75" right="0.75" top="1" bottom="1" header="0.5" footer="0.5"/>
      <pageSetup orientation="portrait" r:id="rId6"/>
      <headerFooter alignWithMargins="0"/>
    </customSheetView>
    <customSheetView guid="{C4D21484-F4F6-11D2-AFE3-AC0AC56BE164}" showPageBreaks="1" state="veryHidden" showRuler="0">
      <pageMargins left="0.75" right="0.75" top="1" bottom="1" header="0.5" footer="0.5"/>
      <pageSetup orientation="portrait" verticalDpi="0" r:id="rId7"/>
      <headerFooter alignWithMargins="0"/>
    </customSheetView>
  </customSheetViews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FFFF00"/>
    <pageSetUpPr autoPageBreaks="0" fitToPage="1"/>
  </sheetPr>
  <dimension ref="A1:N4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8.81640625" defaultRowHeight="14.15" customHeight="1" x14ac:dyDescent="0.25"/>
  <cols>
    <col min="1" max="1" width="3.7265625" style="1" customWidth="1"/>
    <col min="2" max="2" width="24.7265625" style="1" customWidth="1"/>
    <col min="3" max="13" width="9.7265625" style="1" customWidth="1"/>
    <col min="14" max="16384" width="8.81640625" style="1"/>
  </cols>
  <sheetData>
    <row r="1" spans="2:13" ht="15.75" customHeight="1" x14ac:dyDescent="0.35">
      <c r="B1" s="286" t="s">
        <v>190</v>
      </c>
    </row>
    <row r="2" spans="2:13" ht="14.15" customHeight="1" x14ac:dyDescent="0.25">
      <c r="B2" s="106"/>
    </row>
    <row r="3" spans="2:13" ht="14.15" customHeight="1" x14ac:dyDescent="0.25">
      <c r="B3" s="10" t="s">
        <v>56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</row>
    <row r="4" spans="2:13" ht="14.15" customHeight="1" x14ac:dyDescent="0.3">
      <c r="B4" s="57" t="s">
        <v>109</v>
      </c>
      <c r="C4" s="199" t="str">
        <f>Primary!C14</f>
        <v>Primary Hotel 1</v>
      </c>
      <c r="D4" s="58"/>
      <c r="E4" s="58"/>
      <c r="F4" s="58"/>
      <c r="G4" s="58"/>
      <c r="H4" s="58"/>
      <c r="I4" s="58"/>
      <c r="J4" s="58"/>
      <c r="K4" s="58"/>
      <c r="L4" s="58"/>
      <c r="M4" s="58"/>
    </row>
    <row r="5" spans="2:13" ht="14.15" customHeight="1" x14ac:dyDescent="0.25">
      <c r="B5" s="63" t="s">
        <v>61</v>
      </c>
      <c r="C5" s="27">
        <f>Primary!F8</f>
        <v>2020</v>
      </c>
      <c r="D5" s="27">
        <f>C5+1</f>
        <v>2021</v>
      </c>
      <c r="E5" s="27">
        <f t="shared" ref="E5:M5" si="0">D5+1</f>
        <v>2022</v>
      </c>
      <c r="F5" s="27">
        <f t="shared" si="0"/>
        <v>2023</v>
      </c>
      <c r="G5" s="27">
        <f t="shared" si="0"/>
        <v>2024</v>
      </c>
      <c r="H5" s="27">
        <f t="shared" si="0"/>
        <v>2025</v>
      </c>
      <c r="I5" s="27">
        <f t="shared" si="0"/>
        <v>2026</v>
      </c>
      <c r="J5" s="27">
        <f t="shared" si="0"/>
        <v>2027</v>
      </c>
      <c r="K5" s="27">
        <f t="shared" si="0"/>
        <v>2028</v>
      </c>
      <c r="L5" s="27">
        <f t="shared" si="0"/>
        <v>2029</v>
      </c>
      <c r="M5" s="27">
        <f t="shared" si="0"/>
        <v>2030</v>
      </c>
    </row>
    <row r="6" spans="2:13" ht="14.15" customHeight="1" x14ac:dyDescent="0.25">
      <c r="B6" s="57" t="s">
        <v>4</v>
      </c>
      <c r="C6" s="481">
        <f>Primary!F14</f>
        <v>0</v>
      </c>
      <c r="D6" s="482" t="str">
        <f>'Occ. Calcs'!BB6</f>
        <v>N/A</v>
      </c>
      <c r="E6" s="482" t="str">
        <f>'Occ. Calcs'!BC6</f>
        <v>N/A</v>
      </c>
      <c r="F6" s="482" t="str">
        <f>'Occ. Calcs'!BD6</f>
        <v>N/A</v>
      </c>
      <c r="G6" s="482" t="str">
        <f>'Occ. Calcs'!BE6</f>
        <v>N/A</v>
      </c>
      <c r="H6" s="482" t="str">
        <f>'Occ. Calcs'!BF6</f>
        <v>N/A</v>
      </c>
      <c r="I6" s="482" t="str">
        <f>'Occ. Calcs'!BG6</f>
        <v>N/A</v>
      </c>
      <c r="J6" s="482" t="str">
        <f>'Occ. Calcs'!BH6</f>
        <v>N/A</v>
      </c>
      <c r="K6" s="482" t="str">
        <f>'Occ. Calcs'!BI6</f>
        <v>N/A</v>
      </c>
      <c r="L6" s="482" t="str">
        <f>'Occ. Calcs'!BJ6</f>
        <v>N/A</v>
      </c>
      <c r="M6" s="482" t="str">
        <f>'Occ. Calcs'!BK6</f>
        <v>N/A</v>
      </c>
    </row>
    <row r="7" spans="2:13" ht="14.15" customHeight="1" x14ac:dyDescent="0.25">
      <c r="B7" s="57" t="s">
        <v>57</v>
      </c>
      <c r="C7" s="481" t="e">
        <f>SUM('Demand-Base Year'!C6:G6)/'Demand-Base Year'!R11</f>
        <v>#DIV/0!</v>
      </c>
      <c r="D7" s="481" t="e">
        <f>'Occ. Calcs'!AP6/'Occ. Calcs'!AP35</f>
        <v>#DIV/0!</v>
      </c>
      <c r="E7" s="481" t="e">
        <f>'Occ. Calcs'!AQ6/'Occ. Calcs'!AQ35</f>
        <v>#DIV/0!</v>
      </c>
      <c r="F7" s="481" t="e">
        <f>'Occ. Calcs'!AR6/'Occ. Calcs'!AR35</f>
        <v>#DIV/0!</v>
      </c>
      <c r="G7" s="481" t="e">
        <f>'Occ. Calcs'!AS6/'Occ. Calcs'!AS35</f>
        <v>#DIV/0!</v>
      </c>
      <c r="H7" s="481" t="e">
        <f>'Occ. Calcs'!AT6/'Occ. Calcs'!AT35</f>
        <v>#DIV/0!</v>
      </c>
      <c r="I7" s="481" t="e">
        <f>'Occ. Calcs'!AU6/'Occ. Calcs'!AU35</f>
        <v>#DIV/0!</v>
      </c>
      <c r="J7" s="481" t="e">
        <f>'Occ. Calcs'!AV6/'Occ. Calcs'!AV35</f>
        <v>#DIV/0!</v>
      </c>
      <c r="K7" s="481" t="e">
        <f>'Occ. Calcs'!AW6/'Occ. Calcs'!AW35</f>
        <v>#DIV/0!</v>
      </c>
      <c r="L7" s="481" t="e">
        <f>'Occ. Calcs'!AX6/'Occ. Calcs'!AX35</f>
        <v>#DIV/0!</v>
      </c>
      <c r="M7" s="481" t="e">
        <f>'Occ. Calcs'!AY6/'Occ. Calcs'!AY35</f>
        <v>#DIV/0!</v>
      </c>
    </row>
    <row r="8" spans="2:13" ht="14.15" customHeight="1" x14ac:dyDescent="0.25">
      <c r="B8" s="57" t="s">
        <v>58</v>
      </c>
      <c r="C8" s="481" t="e">
        <f>Primary!D14/Primary!E33</f>
        <v>#DIV/0!</v>
      </c>
      <c r="D8" s="481" t="e">
        <f>Primary!$D$14/'Supply Addn'!F19</f>
        <v>#DIV/0!</v>
      </c>
      <c r="E8" s="481" t="e">
        <f>Primary!$D$14/'Supply Addn'!G19</f>
        <v>#DIV/0!</v>
      </c>
      <c r="F8" s="481" t="e">
        <f>Primary!$D$14/'Supply Addn'!H19</f>
        <v>#DIV/0!</v>
      </c>
      <c r="G8" s="481" t="e">
        <f>Primary!$D$14/'Supply Addn'!I19</f>
        <v>#DIV/0!</v>
      </c>
      <c r="H8" s="481" t="e">
        <f>Primary!$D$14/'Supply Addn'!J19</f>
        <v>#DIV/0!</v>
      </c>
      <c r="I8" s="481" t="e">
        <f>Primary!$D$14/'Supply Addn'!K19</f>
        <v>#DIV/0!</v>
      </c>
      <c r="J8" s="481" t="e">
        <f>Primary!$D$14/'Supply Addn'!L19</f>
        <v>#DIV/0!</v>
      </c>
      <c r="K8" s="481" t="e">
        <f>Primary!$D$14/'Supply Addn'!M19</f>
        <v>#DIV/0!</v>
      </c>
      <c r="L8" s="481" t="e">
        <f>Primary!$D$14/'Supply Addn'!N19</f>
        <v>#DIV/0!</v>
      </c>
      <c r="M8" s="481" t="e">
        <f>Primary!$D$14/'Supply Addn'!O19</f>
        <v>#DIV/0!</v>
      </c>
    </row>
    <row r="9" spans="2:13" ht="14.15" customHeight="1" x14ac:dyDescent="0.25">
      <c r="B9" s="101" t="s">
        <v>149</v>
      </c>
      <c r="C9" s="483" t="e">
        <f>C7/C8</f>
        <v>#DIV/0!</v>
      </c>
      <c r="D9" s="483" t="e">
        <f>D7/D8</f>
        <v>#DIV/0!</v>
      </c>
      <c r="E9" s="483" t="e">
        <f t="shared" ref="E9:M9" si="1">E7/E8</f>
        <v>#DIV/0!</v>
      </c>
      <c r="F9" s="483" t="e">
        <f t="shared" si="1"/>
        <v>#DIV/0!</v>
      </c>
      <c r="G9" s="483" t="e">
        <f t="shared" si="1"/>
        <v>#DIV/0!</v>
      </c>
      <c r="H9" s="483" t="e">
        <f t="shared" si="1"/>
        <v>#DIV/0!</v>
      </c>
      <c r="I9" s="483" t="e">
        <f t="shared" si="1"/>
        <v>#DIV/0!</v>
      </c>
      <c r="J9" s="483" t="e">
        <f t="shared" si="1"/>
        <v>#DIV/0!</v>
      </c>
      <c r="K9" s="483" t="e">
        <f t="shared" si="1"/>
        <v>#DIV/0!</v>
      </c>
      <c r="L9" s="483" t="e">
        <f t="shared" si="1"/>
        <v>#DIV/0!</v>
      </c>
      <c r="M9" s="483" t="e">
        <f t="shared" si="1"/>
        <v>#DIV/0!</v>
      </c>
    </row>
    <row r="10" spans="2:13" ht="14.15" customHeight="1" x14ac:dyDescent="0.25">
      <c r="B10" s="59" t="s">
        <v>59</v>
      </c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</row>
    <row r="11" spans="2:13" ht="14.15" customHeight="1" x14ac:dyDescent="0.25">
      <c r="B11" s="57">
        <f>Primary!C5</f>
        <v>0</v>
      </c>
      <c r="C11" s="66">
        <f>'Demand-Base Year'!C6</f>
        <v>0</v>
      </c>
      <c r="D11" s="66" t="e">
        <f>'Occ. Calcs'!AD6</f>
        <v>#DIV/0!</v>
      </c>
      <c r="E11" s="66" t="e">
        <f>'Occ. Calcs'!AE6</f>
        <v>#DIV/0!</v>
      </c>
      <c r="F11" s="66" t="e">
        <f>'Occ. Calcs'!AF6</f>
        <v>#DIV/0!</v>
      </c>
      <c r="G11" s="66" t="e">
        <f>'Occ. Calcs'!AG6</f>
        <v>#DIV/0!</v>
      </c>
      <c r="H11" s="66" t="e">
        <f>'Occ. Calcs'!AH6</f>
        <v>#DIV/0!</v>
      </c>
      <c r="I11" s="66" t="e">
        <f>'Occ. Calcs'!AI6</f>
        <v>#DIV/0!</v>
      </c>
      <c r="J11" s="66" t="e">
        <f>'Occ. Calcs'!AJ6</f>
        <v>#DIV/0!</v>
      </c>
      <c r="K11" s="66" t="e">
        <f>'Occ. Calcs'!AK6</f>
        <v>#DIV/0!</v>
      </c>
      <c r="L11" s="66" t="e">
        <f>'Occ. Calcs'!AL6</f>
        <v>#DIV/0!</v>
      </c>
      <c r="M11" s="66" t="e">
        <f>'Occ. Calcs'!AM6</f>
        <v>#DIV/0!</v>
      </c>
    </row>
    <row r="12" spans="2:13" ht="14.15" customHeight="1" x14ac:dyDescent="0.25">
      <c r="B12" s="57">
        <f>Primary!C6</f>
        <v>0</v>
      </c>
      <c r="C12" s="66">
        <f>'Demand-Base Year'!D6</f>
        <v>0</v>
      </c>
      <c r="D12" s="66" t="e">
        <f>'Occ. Calcs'!AD39</f>
        <v>#DIV/0!</v>
      </c>
      <c r="E12" s="66" t="e">
        <f>'Occ. Calcs'!AE39</f>
        <v>#DIV/0!</v>
      </c>
      <c r="F12" s="66" t="e">
        <f>'Occ. Calcs'!AF39</f>
        <v>#DIV/0!</v>
      </c>
      <c r="G12" s="66" t="e">
        <f>'Occ. Calcs'!AG39</f>
        <v>#DIV/0!</v>
      </c>
      <c r="H12" s="66" t="e">
        <f>'Occ. Calcs'!AH39</f>
        <v>#DIV/0!</v>
      </c>
      <c r="I12" s="66" t="e">
        <f>'Occ. Calcs'!AI39</f>
        <v>#DIV/0!</v>
      </c>
      <c r="J12" s="66" t="e">
        <f>'Occ. Calcs'!AJ39</f>
        <v>#DIV/0!</v>
      </c>
      <c r="K12" s="66" t="e">
        <f>'Occ. Calcs'!AK39</f>
        <v>#DIV/0!</v>
      </c>
      <c r="L12" s="66" t="e">
        <f>'Occ. Calcs'!AL39</f>
        <v>#DIV/0!</v>
      </c>
      <c r="M12" s="66" t="e">
        <f>'Occ. Calcs'!AM39</f>
        <v>#DIV/0!</v>
      </c>
    </row>
    <row r="13" spans="2:13" ht="14.15" customHeight="1" x14ac:dyDescent="0.25">
      <c r="B13" s="57">
        <f>Primary!C7</f>
        <v>0</v>
      </c>
      <c r="C13" s="66">
        <f>'Demand-Base Year'!E6</f>
        <v>0</v>
      </c>
      <c r="D13" s="66" t="e">
        <f>'Occ. Calcs'!AD72</f>
        <v>#DIV/0!</v>
      </c>
      <c r="E13" s="66" t="e">
        <f>'Occ. Calcs'!AE72</f>
        <v>#DIV/0!</v>
      </c>
      <c r="F13" s="66" t="e">
        <f>'Occ. Calcs'!AF72</f>
        <v>#DIV/0!</v>
      </c>
      <c r="G13" s="66" t="e">
        <f>'Occ. Calcs'!AG72</f>
        <v>#DIV/0!</v>
      </c>
      <c r="H13" s="66" t="e">
        <f>'Occ. Calcs'!AH72</f>
        <v>#DIV/0!</v>
      </c>
      <c r="I13" s="66" t="e">
        <f>'Occ. Calcs'!AI72</f>
        <v>#DIV/0!</v>
      </c>
      <c r="J13" s="66" t="e">
        <f>'Occ. Calcs'!AJ72</f>
        <v>#DIV/0!</v>
      </c>
      <c r="K13" s="66" t="e">
        <f>'Occ. Calcs'!AK72</f>
        <v>#DIV/0!</v>
      </c>
      <c r="L13" s="66" t="e">
        <f>'Occ. Calcs'!AL72</f>
        <v>#DIV/0!</v>
      </c>
      <c r="M13" s="66" t="e">
        <f>'Occ. Calcs'!AM72</f>
        <v>#DIV/0!</v>
      </c>
    </row>
    <row r="14" spans="2:13" ht="14.15" customHeight="1" x14ac:dyDescent="0.25">
      <c r="B14" s="57">
        <f>Primary!C8</f>
        <v>0</v>
      </c>
      <c r="C14" s="66">
        <f>'Demand-Base Year'!F6</f>
        <v>0</v>
      </c>
      <c r="D14" s="66" t="e">
        <f>'Occ. Calcs'!AD105</f>
        <v>#DIV/0!</v>
      </c>
      <c r="E14" s="66" t="e">
        <f>'Occ. Calcs'!AE105</f>
        <v>#DIV/0!</v>
      </c>
      <c r="F14" s="66" t="e">
        <f>'Occ. Calcs'!AF105</f>
        <v>#DIV/0!</v>
      </c>
      <c r="G14" s="66" t="e">
        <f>'Occ. Calcs'!AG105</f>
        <v>#DIV/0!</v>
      </c>
      <c r="H14" s="66" t="e">
        <f>'Occ. Calcs'!AH105</f>
        <v>#DIV/0!</v>
      </c>
      <c r="I14" s="66" t="e">
        <f>'Occ. Calcs'!AI105</f>
        <v>#DIV/0!</v>
      </c>
      <c r="J14" s="66" t="e">
        <f>'Occ. Calcs'!AJ105</f>
        <v>#DIV/0!</v>
      </c>
      <c r="K14" s="66" t="e">
        <f>'Occ. Calcs'!AK105</f>
        <v>#DIV/0!</v>
      </c>
      <c r="L14" s="66" t="e">
        <f>'Occ. Calcs'!AL105</f>
        <v>#DIV/0!</v>
      </c>
      <c r="M14" s="66" t="e">
        <f>'Occ. Calcs'!AM105</f>
        <v>#DIV/0!</v>
      </c>
    </row>
    <row r="15" spans="2:13" ht="14.15" customHeight="1" x14ac:dyDescent="0.25">
      <c r="B15" s="101">
        <f>Primary!C9</f>
        <v>0</v>
      </c>
      <c r="C15" s="68">
        <f>'Demand-Base Year'!G6</f>
        <v>0</v>
      </c>
      <c r="D15" s="68" t="e">
        <f>'Occ. Calcs'!AD138</f>
        <v>#DIV/0!</v>
      </c>
      <c r="E15" s="68" t="e">
        <f>'Occ. Calcs'!AE138</f>
        <v>#DIV/0!</v>
      </c>
      <c r="F15" s="68" t="e">
        <f>'Occ. Calcs'!AF138</f>
        <v>#DIV/0!</v>
      </c>
      <c r="G15" s="68" t="e">
        <f>'Occ. Calcs'!AG138</f>
        <v>#DIV/0!</v>
      </c>
      <c r="H15" s="68" t="e">
        <f>'Occ. Calcs'!AH138</f>
        <v>#DIV/0!</v>
      </c>
      <c r="I15" s="68" t="e">
        <f>'Occ. Calcs'!AI138</f>
        <v>#DIV/0!</v>
      </c>
      <c r="J15" s="68" t="e">
        <f>'Occ. Calcs'!AJ138</f>
        <v>#DIV/0!</v>
      </c>
      <c r="K15" s="68" t="e">
        <f>'Occ. Calcs'!AK138</f>
        <v>#DIV/0!</v>
      </c>
      <c r="L15" s="68" t="e">
        <f>'Occ. Calcs'!AL138</f>
        <v>#DIV/0!</v>
      </c>
      <c r="M15" s="68" t="e">
        <f>'Occ. Calcs'!AM138</f>
        <v>#DIV/0!</v>
      </c>
    </row>
    <row r="16" spans="2:13" ht="14.15" customHeight="1" x14ac:dyDescent="0.25">
      <c r="B16" s="102" t="s">
        <v>19</v>
      </c>
      <c r="C16" s="85">
        <f>SUM(C11:C15)</f>
        <v>0</v>
      </c>
      <c r="D16" s="85" t="e">
        <f t="shared" ref="D16:M16" si="2">SUM(D11:D15)</f>
        <v>#DIV/0!</v>
      </c>
      <c r="E16" s="85" t="e">
        <f t="shared" si="2"/>
        <v>#DIV/0!</v>
      </c>
      <c r="F16" s="85" t="e">
        <f t="shared" si="2"/>
        <v>#DIV/0!</v>
      </c>
      <c r="G16" s="85" t="e">
        <f t="shared" si="2"/>
        <v>#DIV/0!</v>
      </c>
      <c r="H16" s="85" t="e">
        <f t="shared" si="2"/>
        <v>#DIV/0!</v>
      </c>
      <c r="I16" s="85" t="e">
        <f t="shared" si="2"/>
        <v>#DIV/0!</v>
      </c>
      <c r="J16" s="85" t="e">
        <f t="shared" si="2"/>
        <v>#DIV/0!</v>
      </c>
      <c r="K16" s="85" t="e">
        <f t="shared" si="2"/>
        <v>#DIV/0!</v>
      </c>
      <c r="L16" s="85" t="e">
        <f t="shared" si="2"/>
        <v>#DIV/0!</v>
      </c>
      <c r="M16" s="85" t="e">
        <f t="shared" si="2"/>
        <v>#DIV/0!</v>
      </c>
    </row>
    <row r="17" spans="1:14" ht="14.15" customHeight="1" x14ac:dyDescent="0.25">
      <c r="B17" s="59" t="s">
        <v>60</v>
      </c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</row>
    <row r="18" spans="1:14" ht="14.15" customHeight="1" x14ac:dyDescent="0.25">
      <c r="B18" s="57">
        <f>B11</f>
        <v>0</v>
      </c>
      <c r="C18" s="481" t="e">
        <f t="shared" ref="C18:M18" si="3">C11/C$16</f>
        <v>#DIV/0!</v>
      </c>
      <c r="D18" s="481" t="e">
        <f t="shared" si="3"/>
        <v>#DIV/0!</v>
      </c>
      <c r="E18" s="481" t="e">
        <f t="shared" si="3"/>
        <v>#DIV/0!</v>
      </c>
      <c r="F18" s="481" t="e">
        <f t="shared" si="3"/>
        <v>#DIV/0!</v>
      </c>
      <c r="G18" s="481" t="e">
        <f t="shared" si="3"/>
        <v>#DIV/0!</v>
      </c>
      <c r="H18" s="481" t="e">
        <f t="shared" si="3"/>
        <v>#DIV/0!</v>
      </c>
      <c r="I18" s="481" t="e">
        <f t="shared" si="3"/>
        <v>#DIV/0!</v>
      </c>
      <c r="J18" s="481" t="e">
        <f t="shared" si="3"/>
        <v>#DIV/0!</v>
      </c>
      <c r="K18" s="481" t="e">
        <f t="shared" si="3"/>
        <v>#DIV/0!</v>
      </c>
      <c r="L18" s="481" t="e">
        <f t="shared" si="3"/>
        <v>#DIV/0!</v>
      </c>
      <c r="M18" s="481" t="e">
        <f t="shared" si="3"/>
        <v>#DIV/0!</v>
      </c>
    </row>
    <row r="19" spans="1:14" ht="14.15" customHeight="1" x14ac:dyDescent="0.25">
      <c r="B19" s="57">
        <f>B12</f>
        <v>0</v>
      </c>
      <c r="C19" s="481" t="e">
        <f t="shared" ref="C19:M19" si="4">C12/C$16</f>
        <v>#DIV/0!</v>
      </c>
      <c r="D19" s="481" t="e">
        <f t="shared" si="4"/>
        <v>#DIV/0!</v>
      </c>
      <c r="E19" s="481" t="e">
        <f t="shared" si="4"/>
        <v>#DIV/0!</v>
      </c>
      <c r="F19" s="481" t="e">
        <f t="shared" si="4"/>
        <v>#DIV/0!</v>
      </c>
      <c r="G19" s="481" t="e">
        <f t="shared" si="4"/>
        <v>#DIV/0!</v>
      </c>
      <c r="H19" s="481" t="e">
        <f t="shared" si="4"/>
        <v>#DIV/0!</v>
      </c>
      <c r="I19" s="481" t="e">
        <f t="shared" si="4"/>
        <v>#DIV/0!</v>
      </c>
      <c r="J19" s="481" t="e">
        <f t="shared" si="4"/>
        <v>#DIV/0!</v>
      </c>
      <c r="K19" s="481" t="e">
        <f t="shared" si="4"/>
        <v>#DIV/0!</v>
      </c>
      <c r="L19" s="481" t="e">
        <f t="shared" si="4"/>
        <v>#DIV/0!</v>
      </c>
      <c r="M19" s="481" t="e">
        <f t="shared" si="4"/>
        <v>#DIV/0!</v>
      </c>
    </row>
    <row r="20" spans="1:14" ht="14.15" customHeight="1" x14ac:dyDescent="0.25">
      <c r="B20" s="57">
        <f>B13</f>
        <v>0</v>
      </c>
      <c r="C20" s="481" t="e">
        <f t="shared" ref="C20:M20" si="5">C13/C$16</f>
        <v>#DIV/0!</v>
      </c>
      <c r="D20" s="481" t="e">
        <f t="shared" si="5"/>
        <v>#DIV/0!</v>
      </c>
      <c r="E20" s="481" t="e">
        <f t="shared" si="5"/>
        <v>#DIV/0!</v>
      </c>
      <c r="F20" s="481" t="e">
        <f t="shared" si="5"/>
        <v>#DIV/0!</v>
      </c>
      <c r="G20" s="481" t="e">
        <f t="shared" si="5"/>
        <v>#DIV/0!</v>
      </c>
      <c r="H20" s="481" t="e">
        <f t="shared" si="5"/>
        <v>#DIV/0!</v>
      </c>
      <c r="I20" s="481" t="e">
        <f t="shared" si="5"/>
        <v>#DIV/0!</v>
      </c>
      <c r="J20" s="481" t="e">
        <f t="shared" si="5"/>
        <v>#DIV/0!</v>
      </c>
      <c r="K20" s="481" t="e">
        <f t="shared" si="5"/>
        <v>#DIV/0!</v>
      </c>
      <c r="L20" s="481" t="e">
        <f t="shared" si="5"/>
        <v>#DIV/0!</v>
      </c>
      <c r="M20" s="481" t="e">
        <f t="shared" si="5"/>
        <v>#DIV/0!</v>
      </c>
    </row>
    <row r="21" spans="1:14" ht="14.15" customHeight="1" x14ac:dyDescent="0.25">
      <c r="B21" s="57">
        <f>B14</f>
        <v>0</v>
      </c>
      <c r="C21" s="481" t="e">
        <f t="shared" ref="C21:M21" si="6">C14/C$16</f>
        <v>#DIV/0!</v>
      </c>
      <c r="D21" s="481" t="e">
        <f t="shared" si="6"/>
        <v>#DIV/0!</v>
      </c>
      <c r="E21" s="481" t="e">
        <f t="shared" si="6"/>
        <v>#DIV/0!</v>
      </c>
      <c r="F21" s="481" t="e">
        <f t="shared" si="6"/>
        <v>#DIV/0!</v>
      </c>
      <c r="G21" s="481" t="e">
        <f t="shared" si="6"/>
        <v>#DIV/0!</v>
      </c>
      <c r="H21" s="481" t="e">
        <f t="shared" si="6"/>
        <v>#DIV/0!</v>
      </c>
      <c r="I21" s="481" t="e">
        <f t="shared" si="6"/>
        <v>#DIV/0!</v>
      </c>
      <c r="J21" s="481" t="e">
        <f t="shared" si="6"/>
        <v>#DIV/0!</v>
      </c>
      <c r="K21" s="481" t="e">
        <f t="shared" si="6"/>
        <v>#DIV/0!</v>
      </c>
      <c r="L21" s="481" t="e">
        <f t="shared" si="6"/>
        <v>#DIV/0!</v>
      </c>
      <c r="M21" s="481" t="e">
        <f t="shared" si="6"/>
        <v>#DIV/0!</v>
      </c>
    </row>
    <row r="22" spans="1:14" ht="14.15" customHeight="1" x14ac:dyDescent="0.25">
      <c r="B22" s="101">
        <f>B15</f>
        <v>0</v>
      </c>
      <c r="C22" s="483" t="e">
        <f t="shared" ref="C22:M22" si="7">C15/C$16</f>
        <v>#DIV/0!</v>
      </c>
      <c r="D22" s="483" t="e">
        <f t="shared" si="7"/>
        <v>#DIV/0!</v>
      </c>
      <c r="E22" s="483" t="e">
        <f t="shared" si="7"/>
        <v>#DIV/0!</v>
      </c>
      <c r="F22" s="483" t="e">
        <f t="shared" si="7"/>
        <v>#DIV/0!</v>
      </c>
      <c r="G22" s="483" t="e">
        <f t="shared" si="7"/>
        <v>#DIV/0!</v>
      </c>
      <c r="H22" s="483" t="e">
        <f t="shared" si="7"/>
        <v>#DIV/0!</v>
      </c>
      <c r="I22" s="483" t="e">
        <f t="shared" si="7"/>
        <v>#DIV/0!</v>
      </c>
      <c r="J22" s="483" t="e">
        <f t="shared" si="7"/>
        <v>#DIV/0!</v>
      </c>
      <c r="K22" s="483" t="e">
        <f t="shared" si="7"/>
        <v>#DIV/0!</v>
      </c>
      <c r="L22" s="483" t="e">
        <f t="shared" si="7"/>
        <v>#DIV/0!</v>
      </c>
      <c r="M22" s="483" t="e">
        <f t="shared" si="7"/>
        <v>#DIV/0!</v>
      </c>
    </row>
    <row r="23" spans="1:14" ht="14.15" customHeight="1" x14ac:dyDescent="0.25">
      <c r="B23" s="102" t="s">
        <v>19</v>
      </c>
      <c r="C23" s="481" t="e">
        <f t="shared" ref="C23:M23" si="8">C16/C$16</f>
        <v>#DIV/0!</v>
      </c>
      <c r="D23" s="481" t="e">
        <f t="shared" si="8"/>
        <v>#DIV/0!</v>
      </c>
      <c r="E23" s="481" t="e">
        <f t="shared" si="8"/>
        <v>#DIV/0!</v>
      </c>
      <c r="F23" s="481" t="e">
        <f t="shared" si="8"/>
        <v>#DIV/0!</v>
      </c>
      <c r="G23" s="481" t="e">
        <f t="shared" si="8"/>
        <v>#DIV/0!</v>
      </c>
      <c r="H23" s="481" t="e">
        <f t="shared" si="8"/>
        <v>#DIV/0!</v>
      </c>
      <c r="I23" s="481" t="e">
        <f t="shared" si="8"/>
        <v>#DIV/0!</v>
      </c>
      <c r="J23" s="481" t="e">
        <f t="shared" si="8"/>
        <v>#DIV/0!</v>
      </c>
      <c r="K23" s="481" t="e">
        <f t="shared" si="8"/>
        <v>#DIV/0!</v>
      </c>
      <c r="L23" s="481" t="e">
        <f t="shared" si="8"/>
        <v>#DIV/0!</v>
      </c>
      <c r="M23" s="481" t="e">
        <f t="shared" si="8"/>
        <v>#DIV/0!</v>
      </c>
    </row>
    <row r="24" spans="1:14" ht="14.15" customHeight="1" x14ac:dyDescent="0.25">
      <c r="B24" s="106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</row>
    <row r="25" spans="1:14" ht="14.15" customHeight="1" x14ac:dyDescent="0.25">
      <c r="B25" s="107" t="s">
        <v>68</v>
      </c>
      <c r="C25" s="484" t="e">
        <f>'Supply Addn'!E25</f>
        <v>#DIV/0!</v>
      </c>
      <c r="D25" s="484" t="e">
        <f>'Supply Addn'!F25</f>
        <v>#DIV/0!</v>
      </c>
      <c r="E25" s="484" t="e">
        <f>'Supply Addn'!G25</f>
        <v>#DIV/0!</v>
      </c>
      <c r="F25" s="484" t="e">
        <f>'Supply Addn'!H25</f>
        <v>#DIV/0!</v>
      </c>
      <c r="G25" s="484" t="e">
        <f>'Supply Addn'!I25</f>
        <v>#DIV/0!</v>
      </c>
      <c r="H25" s="484" t="e">
        <f>'Supply Addn'!J25</f>
        <v>#DIV/0!</v>
      </c>
      <c r="I25" s="484" t="e">
        <f>'Supply Addn'!K25</f>
        <v>#DIV/0!</v>
      </c>
      <c r="J25" s="484" t="e">
        <f>'Supply Addn'!L25</f>
        <v>#DIV/0!</v>
      </c>
      <c r="K25" s="484" t="e">
        <f>'Supply Addn'!M25</f>
        <v>#DIV/0!</v>
      </c>
      <c r="L25" s="484" t="e">
        <f>'Supply Addn'!N25</f>
        <v>#DIV/0!</v>
      </c>
      <c r="M25" s="484" t="e">
        <f>'Supply Addn'!O25</f>
        <v>#DIV/0!</v>
      </c>
    </row>
    <row r="27" spans="1:14" ht="14.15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1:14" ht="14.15" customHeight="1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</row>
    <row r="29" spans="1:14" ht="14.15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</row>
    <row r="30" spans="1:14" ht="14.15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</row>
    <row r="31" spans="1:14" ht="14.15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</row>
    <row r="32" spans="1:14" ht="14.15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spans="1:14" ht="14.15" customHeight="1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</row>
    <row r="34" spans="1:14" ht="14.15" customHeigh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</row>
    <row r="35" spans="1:14" ht="14.15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</row>
    <row r="36" spans="1:14" ht="14.15" customHeight="1" x14ac:dyDescent="0.25">
      <c r="A36"/>
      <c r="B36" s="115" t="s">
        <v>132</v>
      </c>
      <c r="C36"/>
      <c r="D36"/>
      <c r="E36"/>
      <c r="F36"/>
      <c r="G36"/>
      <c r="H36"/>
      <c r="I36"/>
      <c r="J36"/>
      <c r="K36"/>
      <c r="L36"/>
      <c r="M36"/>
      <c r="N36"/>
    </row>
    <row r="37" spans="1:14" ht="14.15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</row>
    <row r="38" spans="1:14" ht="14.15" customHeigh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</row>
    <row r="39" spans="1:14" ht="14.15" customHeigh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</row>
    <row r="40" spans="1:14" ht="14.15" customHeigh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</row>
    <row r="41" spans="1:14" ht="14.15" customHeight="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</row>
    <row r="42" spans="1:14" ht="14.15" customHeigh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</row>
    <row r="43" spans="1:14" ht="14.15" customHeigh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</row>
    <row r="44" spans="1:14" ht="14.15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</row>
    <row r="45" spans="1:14" ht="14.15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</row>
    <row r="46" spans="1:14" ht="14.15" customHeight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</row>
    <row r="47" spans="1:14" ht="14.15" customHeigh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</row>
    <row r="48" spans="1:14" ht="14.15" customHeight="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</row>
    <row r="49" spans="1:14" ht="14.15" customHeight="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</row>
  </sheetData>
  <customSheetViews>
    <customSheetView guid="{F32683A5-3954-11D3-AFE3-ACC553A03D6B}" scale="75" fitToPage="1" showRuler="0">
      <pageMargins left="0.5" right="0.5" top="0.6" bottom="0.5" header="0.4" footer="0.5"/>
      <pageSetup scale="89" orientation="landscape" horizontalDpi="4294967292" r:id="rId1"/>
      <headerFooter alignWithMargins="0">
        <oddHeader>&amp;A</oddHeader>
      </headerFooter>
    </customSheetView>
    <customSheetView guid="{F32683A4-3954-11D3-AFE3-ACC553A03D6B}" scale="75" fitToPage="1" showRuler="0">
      <pageMargins left="0.5" right="0.5" top="0.6" bottom="0.5" header="0.4" footer="0.5"/>
      <pageSetup scale="89" orientation="landscape" horizontalDpi="4294967292" r:id="rId2"/>
      <headerFooter alignWithMargins="0">
        <oddHeader>&amp;A</oddHeader>
      </headerFooter>
    </customSheetView>
    <customSheetView guid="{F32683A3-3954-11D3-AFE3-ACC553A03D6B}" scale="75" fitToPage="1" showRuler="0">
      <pageMargins left="0.5" right="0.5" top="0.6" bottom="0.5" header="0.4" footer="0.5"/>
      <pageSetup scale="89" orientation="landscape" horizontalDpi="4294967292" r:id="rId3"/>
      <headerFooter alignWithMargins="0">
        <oddHeader>&amp;A</oddHeader>
      </headerFooter>
    </customSheetView>
    <customSheetView guid="{F32683A2-3954-11D3-AFE3-ACC553A03D6B}" scale="75" fitToPage="1" showRuler="0">
      <pageMargins left="0.5" right="0.5" top="0.6" bottom="0.5" header="0.4" footer="0.5"/>
      <pageSetup scale="89" orientation="landscape" horizontalDpi="4294967292" r:id="rId4"/>
      <headerFooter alignWithMargins="0">
        <oddHeader>&amp;A</oddHeader>
      </headerFooter>
    </customSheetView>
    <customSheetView guid="{6E5CC00A-2949-11D3-9003-00805F314C0A}" scale="75" showPageBreaks="1" showRuler="0">
      <selection activeCell="C34" sqref="C34"/>
      <pageMargins left="0.75" right="0.75" top="1" bottom="1" header="0.5" footer="0.5"/>
      <pageSetup orientation="portrait" horizontalDpi="4294967292" r:id="rId5"/>
      <headerFooter alignWithMargins="0"/>
    </customSheetView>
    <customSheetView guid="{F7318FC3-9F31-11D2-AFE3-C55B32238502}" scale="75" showPageBreaks="1" showRuler="0">
      <selection activeCell="C34" sqref="C34"/>
      <pageMargins left="0.75" right="0.75" top="1" bottom="1" header="0.5" footer="0.5"/>
      <pageSetup orientation="portrait" horizontalDpi="4294967292" r:id="rId6"/>
      <headerFooter alignWithMargins="0"/>
    </customSheetView>
    <customSheetView guid="{F7318FC6-9F31-11D2-AFE3-C55B32238502}" scale="75" showPageBreaks="1" showRuler="0">
      <selection activeCell="C34" sqref="C34"/>
      <pageMargins left="0.75" right="0.75" top="1" bottom="1" header="0.5" footer="0.5"/>
      <pageSetup orientation="portrait" horizontalDpi="4294967292" r:id="rId7"/>
      <headerFooter alignWithMargins="0"/>
    </customSheetView>
    <customSheetView guid="{F7318FC7-9F31-11D2-AFE3-C55B32238502}" scale="75" showPageBreaks="1" showRuler="0">
      <selection activeCell="C34" sqref="C34"/>
      <pageMargins left="0.75" right="0.75" top="1" bottom="1" header="0.5" footer="0.5"/>
      <pageSetup orientation="portrait" horizontalDpi="4294967292" r:id="rId8"/>
      <headerFooter alignWithMargins="0"/>
    </customSheetView>
    <customSheetView guid="{C4D21483-F4F6-11D2-AFE3-AC0AC56BE164}" scale="75" showRuler="0" topLeftCell="A2">
      <selection activeCell="B3" sqref="B3"/>
      <pageMargins left="0.75" right="0.75" top="1" bottom="1" header="0.5" footer="0.5"/>
      <pageSetup orientation="portrait" horizontalDpi="4294967292" r:id="rId9"/>
      <headerFooter alignWithMargins="0"/>
    </customSheetView>
    <customSheetView guid="{C4D21484-F4F6-11D2-AFE3-AC0AC56BE164}" scale="75" showPageBreaks="1" fitToPage="1" printArea="1" showRuler="0">
      <pageMargins left="0.5" right="0.5" top="0.6" bottom="0.5" header="0.4" footer="0.5"/>
      <pageSetup scale="91" orientation="landscape" horizontalDpi="4294967292" r:id="rId10"/>
      <headerFooter alignWithMargins="0">
        <oddHeader>&amp;A</oddHeader>
      </headerFooter>
    </customSheetView>
  </customSheetViews>
  <phoneticPr fontId="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B1:M25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2.5" x14ac:dyDescent="0.25"/>
  <cols>
    <col min="1" max="1" width="3.7265625" customWidth="1"/>
    <col min="2" max="2" width="24.7265625" customWidth="1"/>
    <col min="3" max="13" width="9.7265625" customWidth="1"/>
  </cols>
  <sheetData>
    <row r="1" spans="2:13" ht="15.5" x14ac:dyDescent="0.35">
      <c r="B1" s="286" t="s">
        <v>191</v>
      </c>
    </row>
    <row r="3" spans="2:13" x14ac:dyDescent="0.25">
      <c r="B3" s="10" t="s">
        <v>56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</row>
    <row r="4" spans="2:13" ht="14" x14ac:dyDescent="0.3">
      <c r="B4" s="61" t="s">
        <v>108</v>
      </c>
      <c r="C4" s="200" t="str">
        <f>'Supply Addn'!C7</f>
        <v>Proposed Hotel 1</v>
      </c>
      <c r="D4" s="62"/>
      <c r="E4" s="62"/>
      <c r="F4" s="62"/>
      <c r="G4" s="62"/>
      <c r="H4" s="62"/>
      <c r="I4" s="62"/>
      <c r="J4" s="62"/>
      <c r="K4" s="62"/>
      <c r="L4" s="62"/>
      <c r="M4" s="62"/>
    </row>
    <row r="5" spans="2:13" x14ac:dyDescent="0.25">
      <c r="B5" s="63" t="s">
        <v>61</v>
      </c>
      <c r="C5" s="27">
        <f>Primary!F8</f>
        <v>2020</v>
      </c>
      <c r="D5" s="27">
        <f>C5+1</f>
        <v>2021</v>
      </c>
      <c r="E5" s="27">
        <f t="shared" ref="E5:M5" si="0">D5+1</f>
        <v>2022</v>
      </c>
      <c r="F5" s="27">
        <f t="shared" si="0"/>
        <v>2023</v>
      </c>
      <c r="G5" s="27">
        <f t="shared" si="0"/>
        <v>2024</v>
      </c>
      <c r="H5" s="27">
        <f t="shared" si="0"/>
        <v>2025</v>
      </c>
      <c r="I5" s="27">
        <f t="shared" si="0"/>
        <v>2026</v>
      </c>
      <c r="J5" s="27">
        <f t="shared" si="0"/>
        <v>2027</v>
      </c>
      <c r="K5" s="27">
        <f t="shared" si="0"/>
        <v>2028</v>
      </c>
      <c r="L5" s="27">
        <f t="shared" si="0"/>
        <v>2029</v>
      </c>
      <c r="M5" s="27">
        <f t="shared" si="0"/>
        <v>2030</v>
      </c>
    </row>
    <row r="6" spans="2:13" x14ac:dyDescent="0.25">
      <c r="B6" s="103" t="s">
        <v>4</v>
      </c>
      <c r="C6" s="482" t="s">
        <v>52</v>
      </c>
      <c r="D6" s="482" t="str">
        <f>'Occ. Calcs'!BB25</f>
        <v>N/A</v>
      </c>
      <c r="E6" s="482" t="str">
        <f>'Occ. Calcs'!BC25</f>
        <v>N/A</v>
      </c>
      <c r="F6" s="482" t="str">
        <f>'Occ. Calcs'!BD25</f>
        <v>N/A</v>
      </c>
      <c r="G6" s="482" t="str">
        <f>'Occ. Calcs'!BE25</f>
        <v>N/A</v>
      </c>
      <c r="H6" s="482" t="str">
        <f>'Occ. Calcs'!BF25</f>
        <v>N/A</v>
      </c>
      <c r="I6" s="482" t="str">
        <f>'Occ. Calcs'!BG25</f>
        <v>N/A</v>
      </c>
      <c r="J6" s="482" t="str">
        <f>'Occ. Calcs'!BH25</f>
        <v>N/A</v>
      </c>
      <c r="K6" s="482" t="str">
        <f>'Occ. Calcs'!BI25</f>
        <v>N/A</v>
      </c>
      <c r="L6" s="482" t="str">
        <f>'Occ. Calcs'!BJ25</f>
        <v>N/A</v>
      </c>
      <c r="M6" s="482" t="str">
        <f>'Occ. Calcs'!BK25</f>
        <v>N/A</v>
      </c>
    </row>
    <row r="7" spans="2:13" x14ac:dyDescent="0.25">
      <c r="B7" s="103" t="s">
        <v>57</v>
      </c>
      <c r="C7" s="481" t="s">
        <v>52</v>
      </c>
      <c r="D7" s="481" t="e">
        <f>'Occ. Calcs'!AP25/'Occ. Calcs'!AP35</f>
        <v>#DIV/0!</v>
      </c>
      <c r="E7" s="481" t="e">
        <f>'Occ. Calcs'!AQ25/'Occ. Calcs'!AQ35</f>
        <v>#DIV/0!</v>
      </c>
      <c r="F7" s="481" t="e">
        <f>'Occ. Calcs'!AR25/'Occ. Calcs'!AR35</f>
        <v>#DIV/0!</v>
      </c>
      <c r="G7" s="481" t="e">
        <f>'Occ. Calcs'!AS25/'Occ. Calcs'!AS35</f>
        <v>#DIV/0!</v>
      </c>
      <c r="H7" s="481" t="e">
        <f>'Occ. Calcs'!AT25/'Occ. Calcs'!AT35</f>
        <v>#DIV/0!</v>
      </c>
      <c r="I7" s="481" t="e">
        <f>'Occ. Calcs'!AU25/'Occ. Calcs'!AU35</f>
        <v>#DIV/0!</v>
      </c>
      <c r="J7" s="481" t="e">
        <f>'Occ. Calcs'!AV25/'Occ. Calcs'!AV35</f>
        <v>#DIV/0!</v>
      </c>
      <c r="K7" s="481" t="e">
        <f>'Occ. Calcs'!AW25/'Occ. Calcs'!AW35</f>
        <v>#DIV/0!</v>
      </c>
      <c r="L7" s="481" t="e">
        <f>'Occ. Calcs'!AX25/'Occ. Calcs'!AX35</f>
        <v>#DIV/0!</v>
      </c>
      <c r="M7" s="481" t="e">
        <f>'Occ. Calcs'!AY25/'Occ. Calcs'!AY35</f>
        <v>#DIV/0!</v>
      </c>
    </row>
    <row r="8" spans="2:13" x14ac:dyDescent="0.25">
      <c r="B8" s="103" t="s">
        <v>58</v>
      </c>
      <c r="C8" s="482" t="s">
        <v>52</v>
      </c>
      <c r="D8" s="481" t="e">
        <f>'Supply Addn'!F7/'Supply Addn'!F19</f>
        <v>#DIV/0!</v>
      </c>
      <c r="E8" s="481" t="e">
        <f>'Supply Addn'!G7/'Supply Addn'!G19</f>
        <v>#DIV/0!</v>
      </c>
      <c r="F8" s="481" t="e">
        <f>'Supply Addn'!H7/'Supply Addn'!H19</f>
        <v>#DIV/0!</v>
      </c>
      <c r="G8" s="481" t="e">
        <f>'Supply Addn'!I7/'Supply Addn'!I19</f>
        <v>#DIV/0!</v>
      </c>
      <c r="H8" s="481" t="e">
        <f>'Supply Addn'!J7/'Supply Addn'!J19</f>
        <v>#DIV/0!</v>
      </c>
      <c r="I8" s="481" t="e">
        <f>'Supply Addn'!K7/'Supply Addn'!K19</f>
        <v>#DIV/0!</v>
      </c>
      <c r="J8" s="481" t="e">
        <f>'Supply Addn'!L7/'Supply Addn'!L19</f>
        <v>#DIV/0!</v>
      </c>
      <c r="K8" s="481" t="e">
        <f>'Supply Addn'!M7/'Supply Addn'!M19</f>
        <v>#DIV/0!</v>
      </c>
      <c r="L8" s="481" t="e">
        <f>'Supply Addn'!N7/'Supply Addn'!N19</f>
        <v>#DIV/0!</v>
      </c>
      <c r="M8" s="481" t="e">
        <f>'Supply Addn'!O7/'Supply Addn'!O19</f>
        <v>#DIV/0!</v>
      </c>
    </row>
    <row r="9" spans="2:13" x14ac:dyDescent="0.25">
      <c r="B9" s="104" t="s">
        <v>149</v>
      </c>
      <c r="C9" s="483" t="s">
        <v>52</v>
      </c>
      <c r="D9" s="483" t="e">
        <f>D7/D8</f>
        <v>#DIV/0!</v>
      </c>
      <c r="E9" s="483" t="e">
        <f t="shared" ref="E9:M9" si="1">E7/E8</f>
        <v>#DIV/0!</v>
      </c>
      <c r="F9" s="483" t="e">
        <f t="shared" si="1"/>
        <v>#DIV/0!</v>
      </c>
      <c r="G9" s="483" t="e">
        <f t="shared" si="1"/>
        <v>#DIV/0!</v>
      </c>
      <c r="H9" s="483" t="e">
        <f t="shared" si="1"/>
        <v>#DIV/0!</v>
      </c>
      <c r="I9" s="483" t="e">
        <f t="shared" si="1"/>
        <v>#DIV/0!</v>
      </c>
      <c r="J9" s="483" t="e">
        <f t="shared" si="1"/>
        <v>#DIV/0!</v>
      </c>
      <c r="K9" s="483" t="e">
        <f t="shared" si="1"/>
        <v>#DIV/0!</v>
      </c>
      <c r="L9" s="483" t="e">
        <f t="shared" si="1"/>
        <v>#DIV/0!</v>
      </c>
      <c r="M9" s="483" t="e">
        <f t="shared" si="1"/>
        <v>#DIV/0!</v>
      </c>
    </row>
    <row r="10" spans="2:13" x14ac:dyDescent="0.25">
      <c r="B10" s="59" t="s">
        <v>59</v>
      </c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</row>
    <row r="11" spans="2:13" x14ac:dyDescent="0.25">
      <c r="B11" s="103">
        <f>Primary!C5</f>
        <v>0</v>
      </c>
      <c r="C11" s="66">
        <v>0</v>
      </c>
      <c r="D11" s="66" t="e">
        <f>'Occ. Calcs'!AD25</f>
        <v>#DIV/0!</v>
      </c>
      <c r="E11" s="66" t="e">
        <f>'Occ. Calcs'!AE25</f>
        <v>#DIV/0!</v>
      </c>
      <c r="F11" s="66" t="e">
        <f>'Occ. Calcs'!AF25</f>
        <v>#DIV/0!</v>
      </c>
      <c r="G11" s="66" t="e">
        <f>'Occ. Calcs'!AG25</f>
        <v>#DIV/0!</v>
      </c>
      <c r="H11" s="66" t="e">
        <f>'Occ. Calcs'!AH25</f>
        <v>#DIV/0!</v>
      </c>
      <c r="I11" s="66" t="e">
        <f>'Occ. Calcs'!AI25</f>
        <v>#DIV/0!</v>
      </c>
      <c r="J11" s="66" t="e">
        <f>'Occ. Calcs'!AJ25</f>
        <v>#DIV/0!</v>
      </c>
      <c r="K11" s="66" t="e">
        <f>'Occ. Calcs'!AK25</f>
        <v>#DIV/0!</v>
      </c>
      <c r="L11" s="66" t="e">
        <f>'Occ. Calcs'!AL25</f>
        <v>#DIV/0!</v>
      </c>
      <c r="M11" s="66" t="e">
        <f>'Occ. Calcs'!AM25</f>
        <v>#DIV/0!</v>
      </c>
    </row>
    <row r="12" spans="2:13" x14ac:dyDescent="0.25">
      <c r="B12" s="103">
        <f>Primary!C6</f>
        <v>0</v>
      </c>
      <c r="C12" s="66">
        <v>0</v>
      </c>
      <c r="D12" s="66" t="e">
        <f>'Occ. Calcs'!AD58</f>
        <v>#DIV/0!</v>
      </c>
      <c r="E12" s="66" t="e">
        <f>'Occ. Calcs'!AE58</f>
        <v>#DIV/0!</v>
      </c>
      <c r="F12" s="66" t="e">
        <f>'Occ. Calcs'!AF58</f>
        <v>#DIV/0!</v>
      </c>
      <c r="G12" s="66" t="e">
        <f>'Occ. Calcs'!AG58</f>
        <v>#DIV/0!</v>
      </c>
      <c r="H12" s="66" t="e">
        <f>'Occ. Calcs'!AH58</f>
        <v>#DIV/0!</v>
      </c>
      <c r="I12" s="66" t="e">
        <f>'Occ. Calcs'!AI58</f>
        <v>#DIV/0!</v>
      </c>
      <c r="J12" s="66" t="e">
        <f>'Occ. Calcs'!AJ58</f>
        <v>#DIV/0!</v>
      </c>
      <c r="K12" s="66" t="e">
        <f>'Occ. Calcs'!AK58</f>
        <v>#DIV/0!</v>
      </c>
      <c r="L12" s="66" t="e">
        <f>'Occ. Calcs'!AL58</f>
        <v>#DIV/0!</v>
      </c>
      <c r="M12" s="66" t="e">
        <f>'Occ. Calcs'!AM58</f>
        <v>#DIV/0!</v>
      </c>
    </row>
    <row r="13" spans="2:13" x14ac:dyDescent="0.25">
      <c r="B13" s="103">
        <f>Primary!C7</f>
        <v>0</v>
      </c>
      <c r="C13" s="66">
        <v>0</v>
      </c>
      <c r="D13" s="66" t="e">
        <f>'Occ. Calcs'!AD91</f>
        <v>#DIV/0!</v>
      </c>
      <c r="E13" s="66" t="e">
        <f>'Occ. Calcs'!AE91</f>
        <v>#DIV/0!</v>
      </c>
      <c r="F13" s="66" t="e">
        <f>'Occ. Calcs'!AF91</f>
        <v>#DIV/0!</v>
      </c>
      <c r="G13" s="66" t="e">
        <f>'Occ. Calcs'!AG91</f>
        <v>#DIV/0!</v>
      </c>
      <c r="H13" s="66" t="e">
        <f>'Occ. Calcs'!AH91</f>
        <v>#DIV/0!</v>
      </c>
      <c r="I13" s="66" t="e">
        <f>'Occ. Calcs'!AI91</f>
        <v>#DIV/0!</v>
      </c>
      <c r="J13" s="66" t="e">
        <f>'Occ. Calcs'!AJ91</f>
        <v>#DIV/0!</v>
      </c>
      <c r="K13" s="66" t="e">
        <f>'Occ. Calcs'!AK91</f>
        <v>#DIV/0!</v>
      </c>
      <c r="L13" s="66" t="e">
        <f>'Occ. Calcs'!AL91</f>
        <v>#DIV/0!</v>
      </c>
      <c r="M13" s="66" t="e">
        <f>'Occ. Calcs'!AM91</f>
        <v>#DIV/0!</v>
      </c>
    </row>
    <row r="14" spans="2:13" x14ac:dyDescent="0.25">
      <c r="B14" s="103">
        <f>Primary!C8</f>
        <v>0</v>
      </c>
      <c r="C14" s="66">
        <v>0</v>
      </c>
      <c r="D14" s="66" t="e">
        <f>'Occ. Calcs'!AD124</f>
        <v>#DIV/0!</v>
      </c>
      <c r="E14" s="66" t="e">
        <f>'Occ. Calcs'!AE124</f>
        <v>#DIV/0!</v>
      </c>
      <c r="F14" s="66" t="e">
        <f>'Occ. Calcs'!AF124</f>
        <v>#DIV/0!</v>
      </c>
      <c r="G14" s="66" t="e">
        <f>'Occ. Calcs'!AG124</f>
        <v>#DIV/0!</v>
      </c>
      <c r="H14" s="66" t="e">
        <f>'Occ. Calcs'!AH124</f>
        <v>#DIV/0!</v>
      </c>
      <c r="I14" s="66" t="e">
        <f>'Occ. Calcs'!AI124</f>
        <v>#DIV/0!</v>
      </c>
      <c r="J14" s="66" t="e">
        <f>'Occ. Calcs'!AJ124</f>
        <v>#DIV/0!</v>
      </c>
      <c r="K14" s="66" t="e">
        <f>'Occ. Calcs'!AK124</f>
        <v>#DIV/0!</v>
      </c>
      <c r="L14" s="66" t="e">
        <f>'Occ. Calcs'!AL124</f>
        <v>#DIV/0!</v>
      </c>
      <c r="M14" s="66" t="e">
        <f>'Occ. Calcs'!AM124</f>
        <v>#DIV/0!</v>
      </c>
    </row>
    <row r="15" spans="2:13" x14ac:dyDescent="0.25">
      <c r="B15" s="104">
        <f>Primary!C9</f>
        <v>0</v>
      </c>
      <c r="C15" s="68">
        <v>0</v>
      </c>
      <c r="D15" s="68" t="e">
        <f>'Occ. Calcs'!AD157</f>
        <v>#DIV/0!</v>
      </c>
      <c r="E15" s="68" t="e">
        <f>'Occ. Calcs'!AE157</f>
        <v>#DIV/0!</v>
      </c>
      <c r="F15" s="68" t="e">
        <f>'Occ. Calcs'!AF157</f>
        <v>#DIV/0!</v>
      </c>
      <c r="G15" s="68" t="e">
        <f>'Occ. Calcs'!AG157</f>
        <v>#DIV/0!</v>
      </c>
      <c r="H15" s="68" t="e">
        <f>'Occ. Calcs'!AH157</f>
        <v>#DIV/0!</v>
      </c>
      <c r="I15" s="68" t="e">
        <f>'Occ. Calcs'!AI157</f>
        <v>#DIV/0!</v>
      </c>
      <c r="J15" s="68" t="e">
        <f>'Occ. Calcs'!AJ157</f>
        <v>#DIV/0!</v>
      </c>
      <c r="K15" s="68" t="e">
        <f>'Occ. Calcs'!AK157</f>
        <v>#DIV/0!</v>
      </c>
      <c r="L15" s="68" t="e">
        <f>'Occ. Calcs'!AL157</f>
        <v>#DIV/0!</v>
      </c>
      <c r="M15" s="68" t="e">
        <f>'Occ. Calcs'!AM157</f>
        <v>#DIV/0!</v>
      </c>
    </row>
    <row r="16" spans="2:13" x14ac:dyDescent="0.25">
      <c r="B16" s="105" t="s">
        <v>19</v>
      </c>
      <c r="C16" s="85">
        <f>SUM(C11:C15)</f>
        <v>0</v>
      </c>
      <c r="D16" s="85" t="e">
        <f t="shared" ref="D16:M16" si="2">SUM(D11:D15)</f>
        <v>#DIV/0!</v>
      </c>
      <c r="E16" s="85" t="e">
        <f t="shared" si="2"/>
        <v>#DIV/0!</v>
      </c>
      <c r="F16" s="85" t="e">
        <f t="shared" si="2"/>
        <v>#DIV/0!</v>
      </c>
      <c r="G16" s="85" t="e">
        <f t="shared" si="2"/>
        <v>#DIV/0!</v>
      </c>
      <c r="H16" s="85" t="e">
        <f t="shared" si="2"/>
        <v>#DIV/0!</v>
      </c>
      <c r="I16" s="85" t="e">
        <f t="shared" si="2"/>
        <v>#DIV/0!</v>
      </c>
      <c r="J16" s="85" t="e">
        <f t="shared" si="2"/>
        <v>#DIV/0!</v>
      </c>
      <c r="K16" s="85" t="e">
        <f t="shared" si="2"/>
        <v>#DIV/0!</v>
      </c>
      <c r="L16" s="85" t="e">
        <f t="shared" si="2"/>
        <v>#DIV/0!</v>
      </c>
      <c r="M16" s="85" t="e">
        <f t="shared" si="2"/>
        <v>#DIV/0!</v>
      </c>
    </row>
    <row r="17" spans="2:13" x14ac:dyDescent="0.25">
      <c r="B17" s="59" t="s">
        <v>60</v>
      </c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</row>
    <row r="18" spans="2:13" x14ac:dyDescent="0.25">
      <c r="B18" s="103">
        <f>B11</f>
        <v>0</v>
      </c>
      <c r="C18" s="481">
        <f t="shared" ref="C18:M18" si="3">IF(C$16=0,0,C11/C$16)</f>
        <v>0</v>
      </c>
      <c r="D18" s="481" t="e">
        <f t="shared" si="3"/>
        <v>#DIV/0!</v>
      </c>
      <c r="E18" s="481" t="e">
        <f t="shared" si="3"/>
        <v>#DIV/0!</v>
      </c>
      <c r="F18" s="481" t="e">
        <f t="shared" si="3"/>
        <v>#DIV/0!</v>
      </c>
      <c r="G18" s="481" t="e">
        <f t="shared" si="3"/>
        <v>#DIV/0!</v>
      </c>
      <c r="H18" s="481" t="e">
        <f t="shared" si="3"/>
        <v>#DIV/0!</v>
      </c>
      <c r="I18" s="481" t="e">
        <f t="shared" si="3"/>
        <v>#DIV/0!</v>
      </c>
      <c r="J18" s="481" t="e">
        <f t="shared" si="3"/>
        <v>#DIV/0!</v>
      </c>
      <c r="K18" s="481" t="e">
        <f t="shared" si="3"/>
        <v>#DIV/0!</v>
      </c>
      <c r="L18" s="481" t="e">
        <f t="shared" si="3"/>
        <v>#DIV/0!</v>
      </c>
      <c r="M18" s="481" t="e">
        <f t="shared" si="3"/>
        <v>#DIV/0!</v>
      </c>
    </row>
    <row r="19" spans="2:13" x14ac:dyDescent="0.25">
      <c r="B19" s="103">
        <f>B12</f>
        <v>0</v>
      </c>
      <c r="C19" s="481">
        <f t="shared" ref="C19:M19" si="4">IF(C$16=0,0,C12/C$16)</f>
        <v>0</v>
      </c>
      <c r="D19" s="481" t="e">
        <f t="shared" si="4"/>
        <v>#DIV/0!</v>
      </c>
      <c r="E19" s="481" t="e">
        <f t="shared" si="4"/>
        <v>#DIV/0!</v>
      </c>
      <c r="F19" s="481" t="e">
        <f t="shared" si="4"/>
        <v>#DIV/0!</v>
      </c>
      <c r="G19" s="481" t="e">
        <f t="shared" si="4"/>
        <v>#DIV/0!</v>
      </c>
      <c r="H19" s="481" t="e">
        <f t="shared" si="4"/>
        <v>#DIV/0!</v>
      </c>
      <c r="I19" s="481" t="e">
        <f t="shared" si="4"/>
        <v>#DIV/0!</v>
      </c>
      <c r="J19" s="481" t="e">
        <f t="shared" si="4"/>
        <v>#DIV/0!</v>
      </c>
      <c r="K19" s="481" t="e">
        <f t="shared" si="4"/>
        <v>#DIV/0!</v>
      </c>
      <c r="L19" s="481" t="e">
        <f t="shared" si="4"/>
        <v>#DIV/0!</v>
      </c>
      <c r="M19" s="481" t="e">
        <f t="shared" si="4"/>
        <v>#DIV/0!</v>
      </c>
    </row>
    <row r="20" spans="2:13" x14ac:dyDescent="0.25">
      <c r="B20" s="103">
        <f>B13</f>
        <v>0</v>
      </c>
      <c r="C20" s="481">
        <f t="shared" ref="C20:M20" si="5">IF(C$16=0,0,C13/C$16)</f>
        <v>0</v>
      </c>
      <c r="D20" s="481" t="e">
        <f t="shared" si="5"/>
        <v>#DIV/0!</v>
      </c>
      <c r="E20" s="481" t="e">
        <f t="shared" si="5"/>
        <v>#DIV/0!</v>
      </c>
      <c r="F20" s="481" t="e">
        <f t="shared" si="5"/>
        <v>#DIV/0!</v>
      </c>
      <c r="G20" s="481" t="e">
        <f t="shared" si="5"/>
        <v>#DIV/0!</v>
      </c>
      <c r="H20" s="481" t="e">
        <f t="shared" si="5"/>
        <v>#DIV/0!</v>
      </c>
      <c r="I20" s="481" t="e">
        <f t="shared" si="5"/>
        <v>#DIV/0!</v>
      </c>
      <c r="J20" s="481" t="e">
        <f t="shared" si="5"/>
        <v>#DIV/0!</v>
      </c>
      <c r="K20" s="481" t="e">
        <f t="shared" si="5"/>
        <v>#DIV/0!</v>
      </c>
      <c r="L20" s="481" t="e">
        <f t="shared" si="5"/>
        <v>#DIV/0!</v>
      </c>
      <c r="M20" s="481" t="e">
        <f t="shared" si="5"/>
        <v>#DIV/0!</v>
      </c>
    </row>
    <row r="21" spans="2:13" x14ac:dyDescent="0.25">
      <c r="B21" s="103">
        <f>B14</f>
        <v>0</v>
      </c>
      <c r="C21" s="481">
        <f t="shared" ref="C21:M21" si="6">IF(C$16=0,0,C14/C$16)</f>
        <v>0</v>
      </c>
      <c r="D21" s="481" t="e">
        <f t="shared" si="6"/>
        <v>#DIV/0!</v>
      </c>
      <c r="E21" s="481" t="e">
        <f t="shared" si="6"/>
        <v>#DIV/0!</v>
      </c>
      <c r="F21" s="481" t="e">
        <f t="shared" si="6"/>
        <v>#DIV/0!</v>
      </c>
      <c r="G21" s="481" t="e">
        <f t="shared" si="6"/>
        <v>#DIV/0!</v>
      </c>
      <c r="H21" s="481" t="e">
        <f t="shared" si="6"/>
        <v>#DIV/0!</v>
      </c>
      <c r="I21" s="481" t="e">
        <f t="shared" si="6"/>
        <v>#DIV/0!</v>
      </c>
      <c r="J21" s="481" t="e">
        <f t="shared" si="6"/>
        <v>#DIV/0!</v>
      </c>
      <c r="K21" s="481" t="e">
        <f t="shared" si="6"/>
        <v>#DIV/0!</v>
      </c>
      <c r="L21" s="481" t="e">
        <f t="shared" si="6"/>
        <v>#DIV/0!</v>
      </c>
      <c r="M21" s="481" t="e">
        <f t="shared" si="6"/>
        <v>#DIV/0!</v>
      </c>
    </row>
    <row r="22" spans="2:13" x14ac:dyDescent="0.25">
      <c r="B22" s="104">
        <f>B15</f>
        <v>0</v>
      </c>
      <c r="C22" s="483">
        <f t="shared" ref="C22:M22" si="7">IF(C$16=0,0,C15/C$16)</f>
        <v>0</v>
      </c>
      <c r="D22" s="483" t="e">
        <f t="shared" si="7"/>
        <v>#DIV/0!</v>
      </c>
      <c r="E22" s="483" t="e">
        <f t="shared" si="7"/>
        <v>#DIV/0!</v>
      </c>
      <c r="F22" s="483" t="e">
        <f t="shared" si="7"/>
        <v>#DIV/0!</v>
      </c>
      <c r="G22" s="483" t="e">
        <f t="shared" si="7"/>
        <v>#DIV/0!</v>
      </c>
      <c r="H22" s="483" t="e">
        <f t="shared" si="7"/>
        <v>#DIV/0!</v>
      </c>
      <c r="I22" s="483" t="e">
        <f t="shared" si="7"/>
        <v>#DIV/0!</v>
      </c>
      <c r="J22" s="483" t="e">
        <f t="shared" si="7"/>
        <v>#DIV/0!</v>
      </c>
      <c r="K22" s="483" t="e">
        <f t="shared" si="7"/>
        <v>#DIV/0!</v>
      </c>
      <c r="L22" s="483" t="e">
        <f t="shared" si="7"/>
        <v>#DIV/0!</v>
      </c>
      <c r="M22" s="483" t="e">
        <f t="shared" si="7"/>
        <v>#DIV/0!</v>
      </c>
    </row>
    <row r="23" spans="2:13" x14ac:dyDescent="0.25">
      <c r="B23" s="105" t="s">
        <v>19</v>
      </c>
      <c r="C23" s="481">
        <f t="shared" ref="C23:M23" si="8">IF(C$16=0,0,C16/C$16)</f>
        <v>0</v>
      </c>
      <c r="D23" s="481" t="e">
        <f t="shared" si="8"/>
        <v>#DIV/0!</v>
      </c>
      <c r="E23" s="481" t="e">
        <f t="shared" si="8"/>
        <v>#DIV/0!</v>
      </c>
      <c r="F23" s="481" t="e">
        <f t="shared" si="8"/>
        <v>#DIV/0!</v>
      </c>
      <c r="G23" s="481" t="e">
        <f t="shared" si="8"/>
        <v>#DIV/0!</v>
      </c>
      <c r="H23" s="481" t="e">
        <f t="shared" si="8"/>
        <v>#DIV/0!</v>
      </c>
      <c r="I23" s="481" t="e">
        <f t="shared" si="8"/>
        <v>#DIV/0!</v>
      </c>
      <c r="J23" s="481" t="e">
        <f t="shared" si="8"/>
        <v>#DIV/0!</v>
      </c>
      <c r="K23" s="481" t="e">
        <f t="shared" si="8"/>
        <v>#DIV/0!</v>
      </c>
      <c r="L23" s="481" t="e">
        <f t="shared" si="8"/>
        <v>#DIV/0!</v>
      </c>
      <c r="M23" s="481" t="e">
        <f t="shared" si="8"/>
        <v>#DIV/0!</v>
      </c>
    </row>
    <row r="24" spans="2:13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2:13" x14ac:dyDescent="0.25">
      <c r="B25" s="107" t="s">
        <v>68</v>
      </c>
      <c r="C25" s="484" t="e">
        <f>'Supply Addn'!E25</f>
        <v>#DIV/0!</v>
      </c>
      <c r="D25" s="484" t="e">
        <f>'Supply Addn'!F25</f>
        <v>#DIV/0!</v>
      </c>
      <c r="E25" s="484" t="e">
        <f>'Supply Addn'!G25</f>
        <v>#DIV/0!</v>
      </c>
      <c r="F25" s="484" t="e">
        <f>'Supply Addn'!H25</f>
        <v>#DIV/0!</v>
      </c>
      <c r="G25" s="484" t="e">
        <f>'Supply Addn'!I25</f>
        <v>#DIV/0!</v>
      </c>
      <c r="H25" s="484" t="e">
        <f>'Supply Addn'!J25</f>
        <v>#DIV/0!</v>
      </c>
      <c r="I25" s="484" t="e">
        <f>'Supply Addn'!K25</f>
        <v>#DIV/0!</v>
      </c>
      <c r="J25" s="484" t="e">
        <f>'Supply Addn'!L25</f>
        <v>#DIV/0!</v>
      </c>
      <c r="K25" s="484" t="e">
        <f>'Supply Addn'!M25</f>
        <v>#DIV/0!</v>
      </c>
      <c r="L25" s="484" t="e">
        <f>'Supply Addn'!N25</f>
        <v>#DIV/0!</v>
      </c>
      <c r="M25" s="484" t="e">
        <f>'Supply Addn'!O25</f>
        <v>#DIV/0!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  <pageSetUpPr fitToPage="1"/>
  </sheetPr>
  <dimension ref="B1:L37"/>
  <sheetViews>
    <sheetView showZeros="0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RowHeight="12.5" x14ac:dyDescent="0.25"/>
  <cols>
    <col min="2" max="2" width="22.54296875" customWidth="1"/>
  </cols>
  <sheetData>
    <row r="1" spans="2:12" ht="15.5" x14ac:dyDescent="0.35">
      <c r="B1" s="286" t="s">
        <v>210</v>
      </c>
    </row>
    <row r="3" spans="2:12" x14ac:dyDescent="0.25">
      <c r="B3" s="551" t="s">
        <v>202</v>
      </c>
      <c r="C3" s="551"/>
      <c r="D3" s="551"/>
      <c r="E3" s="551"/>
      <c r="F3" s="551"/>
      <c r="G3" s="551"/>
      <c r="H3" s="551"/>
      <c r="I3" s="551"/>
      <c r="J3" s="551"/>
      <c r="K3" s="551"/>
      <c r="L3" s="551"/>
    </row>
    <row r="4" spans="2:12" x14ac:dyDescent="0.25">
      <c r="B4" s="222" t="s">
        <v>201</v>
      </c>
      <c r="C4" s="60">
        <f>'Occ. Calcs'!BB4</f>
        <v>2021</v>
      </c>
      <c r="D4" s="60">
        <f>'Occ. Calcs'!BC4</f>
        <v>2022</v>
      </c>
      <c r="E4" s="60">
        <f>'Occ. Calcs'!BD4</f>
        <v>2023</v>
      </c>
      <c r="F4" s="60">
        <f>'Occ. Calcs'!BE4</f>
        <v>2024</v>
      </c>
      <c r="G4" s="60">
        <f>'Occ. Calcs'!BF4</f>
        <v>2025</v>
      </c>
      <c r="H4" s="60">
        <f>'Occ. Calcs'!BG4</f>
        <v>2026</v>
      </c>
      <c r="I4" s="60">
        <f>'Occ. Calcs'!BH4</f>
        <v>2027</v>
      </c>
      <c r="J4" s="60">
        <f>'Occ. Calcs'!BI4</f>
        <v>2028</v>
      </c>
      <c r="K4" s="60">
        <f>'Occ. Calcs'!BJ4</f>
        <v>2029</v>
      </c>
      <c r="L4" s="223">
        <f>'Occ. Calcs'!BK4</f>
        <v>2030</v>
      </c>
    </row>
    <row r="6" spans="2:12" x14ac:dyDescent="0.25">
      <c r="B6" s="485" t="str">
        <f>'Occ. Calcs'!BA37</f>
        <v>Market Occupancy</v>
      </c>
      <c r="C6" s="489" t="e">
        <f>'Occ. Calcs'!BB37</f>
        <v>#DIV/0!</v>
      </c>
      <c r="D6" s="489" t="e">
        <f>'Occ. Calcs'!BC37</f>
        <v>#DIV/0!</v>
      </c>
      <c r="E6" s="489" t="e">
        <f>'Occ. Calcs'!BD37</f>
        <v>#DIV/0!</v>
      </c>
      <c r="F6" s="489" t="e">
        <f>'Occ. Calcs'!BE37</f>
        <v>#DIV/0!</v>
      </c>
      <c r="G6" s="489" t="e">
        <f>'Occ. Calcs'!BF37</f>
        <v>#DIV/0!</v>
      </c>
      <c r="H6" s="489" t="e">
        <f>'Occ. Calcs'!BG37</f>
        <v>#DIV/0!</v>
      </c>
      <c r="I6" s="489" t="e">
        <f>'Occ. Calcs'!BH37</f>
        <v>#DIV/0!</v>
      </c>
      <c r="J6" s="489" t="e">
        <f>'Occ. Calcs'!BI37</f>
        <v>#DIV/0!</v>
      </c>
      <c r="K6" s="489" t="e">
        <f>'Occ. Calcs'!BJ37</f>
        <v>#DIV/0!</v>
      </c>
      <c r="L6" s="489" t="e">
        <f>'Occ. Calcs'!BK37</f>
        <v>#DIV/0!</v>
      </c>
    </row>
    <row r="7" spans="2:12" x14ac:dyDescent="0.25">
      <c r="C7" s="490"/>
      <c r="D7" s="490"/>
      <c r="E7" s="490"/>
      <c r="F7" s="490"/>
      <c r="G7" s="490"/>
      <c r="H7" s="490"/>
      <c r="I7" s="490"/>
      <c r="J7" s="490"/>
      <c r="K7" s="490"/>
      <c r="L7" s="490"/>
    </row>
    <row r="8" spans="2:12" x14ac:dyDescent="0.25">
      <c r="B8" s="488" t="str">
        <f>'Occ. Calcs'!BA6</f>
        <v>Primary Hotel 1</v>
      </c>
      <c r="C8" s="491" t="str">
        <f>'Occ. Calcs'!BB6</f>
        <v>N/A</v>
      </c>
      <c r="D8" s="491" t="str">
        <f>'Occ. Calcs'!BC6</f>
        <v>N/A</v>
      </c>
      <c r="E8" s="491" t="str">
        <f>'Occ. Calcs'!BD6</f>
        <v>N/A</v>
      </c>
      <c r="F8" s="491" t="str">
        <f>'Occ. Calcs'!BE6</f>
        <v>N/A</v>
      </c>
      <c r="G8" s="491" t="str">
        <f>'Occ. Calcs'!BF6</f>
        <v>N/A</v>
      </c>
      <c r="H8" s="491" t="str">
        <f>'Occ. Calcs'!BG6</f>
        <v>N/A</v>
      </c>
      <c r="I8" s="491" t="str">
        <f>'Occ. Calcs'!BH6</f>
        <v>N/A</v>
      </c>
      <c r="J8" s="491" t="str">
        <f>'Occ. Calcs'!BI6</f>
        <v>N/A</v>
      </c>
      <c r="K8" s="491" t="str">
        <f>'Occ. Calcs'!BJ6</f>
        <v>N/A</v>
      </c>
      <c r="L8" s="491" t="str">
        <f>'Occ. Calcs'!BK6</f>
        <v>N/A</v>
      </c>
    </row>
    <row r="9" spans="2:12" x14ac:dyDescent="0.25">
      <c r="B9" s="486" t="str">
        <f>'Occ. Calcs'!BA7</f>
        <v>Primary Hotel 2</v>
      </c>
      <c r="C9" s="490" t="str">
        <f>'Occ. Calcs'!BB7</f>
        <v>N/A</v>
      </c>
      <c r="D9" s="490" t="str">
        <f>'Occ. Calcs'!BC7</f>
        <v>N/A</v>
      </c>
      <c r="E9" s="490" t="str">
        <f>'Occ. Calcs'!BD7</f>
        <v>N/A</v>
      </c>
      <c r="F9" s="490" t="str">
        <f>'Occ. Calcs'!BE7</f>
        <v>N/A</v>
      </c>
      <c r="G9" s="490" t="str">
        <f>'Occ. Calcs'!BF7</f>
        <v>N/A</v>
      </c>
      <c r="H9" s="490" t="str">
        <f>'Occ. Calcs'!BG7</f>
        <v>N/A</v>
      </c>
      <c r="I9" s="490" t="str">
        <f>'Occ. Calcs'!BH7</f>
        <v>N/A</v>
      </c>
      <c r="J9" s="490" t="str">
        <f>'Occ. Calcs'!BI7</f>
        <v>N/A</v>
      </c>
      <c r="K9" s="490" t="str">
        <f>'Occ. Calcs'!BJ7</f>
        <v>N/A</v>
      </c>
      <c r="L9" s="490" t="str">
        <f>'Occ. Calcs'!BK7</f>
        <v>N/A</v>
      </c>
    </row>
    <row r="10" spans="2:12" x14ac:dyDescent="0.25">
      <c r="B10" s="486">
        <f>'Occ. Calcs'!BA8</f>
        <v>0</v>
      </c>
      <c r="C10" s="490" t="str">
        <f>'Occ. Calcs'!BB8</f>
        <v>N/A</v>
      </c>
      <c r="D10" s="490" t="str">
        <f>'Occ. Calcs'!BC8</f>
        <v>N/A</v>
      </c>
      <c r="E10" s="490" t="str">
        <f>'Occ. Calcs'!BD8</f>
        <v>N/A</v>
      </c>
      <c r="F10" s="490" t="str">
        <f>'Occ. Calcs'!BE8</f>
        <v>N/A</v>
      </c>
      <c r="G10" s="490" t="str">
        <f>'Occ. Calcs'!BF8</f>
        <v>N/A</v>
      </c>
      <c r="H10" s="490" t="str">
        <f>'Occ. Calcs'!BG8</f>
        <v>N/A</v>
      </c>
      <c r="I10" s="490" t="str">
        <f>'Occ. Calcs'!BH8</f>
        <v>N/A</v>
      </c>
      <c r="J10" s="490" t="str">
        <f>'Occ. Calcs'!BI8</f>
        <v>N/A</v>
      </c>
      <c r="K10" s="490" t="str">
        <f>'Occ. Calcs'!BJ8</f>
        <v>N/A</v>
      </c>
      <c r="L10" s="490" t="str">
        <f>'Occ. Calcs'!BK8</f>
        <v>N/A</v>
      </c>
    </row>
    <row r="11" spans="2:12" x14ac:dyDescent="0.25">
      <c r="B11" s="486">
        <f>'Occ. Calcs'!BA9</f>
        <v>0</v>
      </c>
      <c r="C11" s="490" t="str">
        <f>'Occ. Calcs'!BB9</f>
        <v>N/A</v>
      </c>
      <c r="D11" s="490" t="str">
        <f>'Occ. Calcs'!BC9</f>
        <v>N/A</v>
      </c>
      <c r="E11" s="490" t="str">
        <f>'Occ. Calcs'!BD9</f>
        <v>N/A</v>
      </c>
      <c r="F11" s="490" t="str">
        <f>'Occ. Calcs'!BE9</f>
        <v>N/A</v>
      </c>
      <c r="G11" s="490" t="str">
        <f>'Occ. Calcs'!BF9</f>
        <v>N/A</v>
      </c>
      <c r="H11" s="490" t="str">
        <f>'Occ. Calcs'!BG9</f>
        <v>N/A</v>
      </c>
      <c r="I11" s="490" t="str">
        <f>'Occ. Calcs'!BH9</f>
        <v>N/A</v>
      </c>
      <c r="J11" s="490" t="str">
        <f>'Occ. Calcs'!BI9</f>
        <v>N/A</v>
      </c>
      <c r="K11" s="490" t="str">
        <f>'Occ. Calcs'!BJ9</f>
        <v>N/A</v>
      </c>
      <c r="L11" s="490" t="str">
        <f>'Occ. Calcs'!BK9</f>
        <v>N/A</v>
      </c>
    </row>
    <row r="12" spans="2:12" x14ac:dyDescent="0.25">
      <c r="B12" s="486">
        <f>'Occ. Calcs'!BA10</f>
        <v>0</v>
      </c>
      <c r="C12" s="490" t="str">
        <f>'Occ. Calcs'!BB10</f>
        <v>N/A</v>
      </c>
      <c r="D12" s="490" t="str">
        <f>'Occ. Calcs'!BC10</f>
        <v>N/A</v>
      </c>
      <c r="E12" s="490" t="str">
        <f>'Occ. Calcs'!BD10</f>
        <v>N/A</v>
      </c>
      <c r="F12" s="490" t="str">
        <f>'Occ. Calcs'!BE10</f>
        <v>N/A</v>
      </c>
      <c r="G12" s="490" t="str">
        <f>'Occ. Calcs'!BF10</f>
        <v>N/A</v>
      </c>
      <c r="H12" s="490" t="str">
        <f>'Occ. Calcs'!BG10</f>
        <v>N/A</v>
      </c>
      <c r="I12" s="490" t="str">
        <f>'Occ. Calcs'!BH10</f>
        <v>N/A</v>
      </c>
      <c r="J12" s="490" t="str">
        <f>'Occ. Calcs'!BI10</f>
        <v>N/A</v>
      </c>
      <c r="K12" s="490" t="str">
        <f>'Occ. Calcs'!BJ10</f>
        <v>N/A</v>
      </c>
      <c r="L12" s="490" t="str">
        <f>'Occ. Calcs'!BK10</f>
        <v>N/A</v>
      </c>
    </row>
    <row r="13" spans="2:12" x14ac:dyDescent="0.25">
      <c r="B13" s="486">
        <f>'Occ. Calcs'!BA11</f>
        <v>0</v>
      </c>
      <c r="C13" s="490" t="str">
        <f>'Occ. Calcs'!BB11</f>
        <v>N/A</v>
      </c>
      <c r="D13" s="490" t="str">
        <f>'Occ. Calcs'!BC11</f>
        <v>N/A</v>
      </c>
      <c r="E13" s="490" t="str">
        <f>'Occ. Calcs'!BD11</f>
        <v>N/A</v>
      </c>
      <c r="F13" s="490" t="str">
        <f>'Occ. Calcs'!BE11</f>
        <v>N/A</v>
      </c>
      <c r="G13" s="490" t="str">
        <f>'Occ. Calcs'!BF11</f>
        <v>N/A</v>
      </c>
      <c r="H13" s="490" t="str">
        <f>'Occ. Calcs'!BG11</f>
        <v>N/A</v>
      </c>
      <c r="I13" s="490" t="str">
        <f>'Occ. Calcs'!BH11</f>
        <v>N/A</v>
      </c>
      <c r="J13" s="490" t="str">
        <f>'Occ. Calcs'!BI11</f>
        <v>N/A</v>
      </c>
      <c r="K13" s="490" t="str">
        <f>'Occ. Calcs'!BJ11</f>
        <v>N/A</v>
      </c>
      <c r="L13" s="490" t="str">
        <f>'Occ. Calcs'!BK11</f>
        <v>N/A</v>
      </c>
    </row>
    <row r="14" spans="2:12" x14ac:dyDescent="0.25">
      <c r="B14" s="486">
        <f>'Occ. Calcs'!BA12</f>
        <v>0</v>
      </c>
      <c r="C14" s="490" t="str">
        <f>'Occ. Calcs'!BB12</f>
        <v>N/A</v>
      </c>
      <c r="D14" s="490" t="str">
        <f>'Occ. Calcs'!BC12</f>
        <v>N/A</v>
      </c>
      <c r="E14" s="490" t="str">
        <f>'Occ. Calcs'!BD12</f>
        <v>N/A</v>
      </c>
      <c r="F14" s="490" t="str">
        <f>'Occ. Calcs'!BE12</f>
        <v>N/A</v>
      </c>
      <c r="G14" s="490" t="str">
        <f>'Occ. Calcs'!BF12</f>
        <v>N/A</v>
      </c>
      <c r="H14" s="490" t="str">
        <f>'Occ. Calcs'!BG12</f>
        <v>N/A</v>
      </c>
      <c r="I14" s="490" t="str">
        <f>'Occ. Calcs'!BH12</f>
        <v>N/A</v>
      </c>
      <c r="J14" s="490" t="str">
        <f>'Occ. Calcs'!BI12</f>
        <v>N/A</v>
      </c>
      <c r="K14" s="490" t="str">
        <f>'Occ. Calcs'!BJ12</f>
        <v>N/A</v>
      </c>
      <c r="L14" s="490" t="str">
        <f>'Occ. Calcs'!BK12</f>
        <v>N/A</v>
      </c>
    </row>
    <row r="15" spans="2:12" x14ac:dyDescent="0.25">
      <c r="B15" s="486">
        <f>'Occ. Calcs'!BA13</f>
        <v>0</v>
      </c>
      <c r="C15" s="490" t="str">
        <f>'Occ. Calcs'!BB13</f>
        <v>N/A</v>
      </c>
      <c r="D15" s="490" t="str">
        <f>'Occ. Calcs'!BC13</f>
        <v>N/A</v>
      </c>
      <c r="E15" s="490" t="str">
        <f>'Occ. Calcs'!BD13</f>
        <v>N/A</v>
      </c>
      <c r="F15" s="490" t="str">
        <f>'Occ. Calcs'!BE13</f>
        <v>N/A</v>
      </c>
      <c r="G15" s="490" t="str">
        <f>'Occ. Calcs'!BF13</f>
        <v>N/A</v>
      </c>
      <c r="H15" s="490" t="str">
        <f>'Occ. Calcs'!BG13</f>
        <v>N/A</v>
      </c>
      <c r="I15" s="490" t="str">
        <f>'Occ. Calcs'!BH13</f>
        <v>N/A</v>
      </c>
      <c r="J15" s="490" t="str">
        <f>'Occ. Calcs'!BI13</f>
        <v>N/A</v>
      </c>
      <c r="K15" s="490" t="str">
        <f>'Occ. Calcs'!BJ13</f>
        <v>N/A</v>
      </c>
      <c r="L15" s="490" t="str">
        <f>'Occ. Calcs'!BK13</f>
        <v>N/A</v>
      </c>
    </row>
    <row r="16" spans="2:12" x14ac:dyDescent="0.25">
      <c r="B16" s="486">
        <f>'Occ. Calcs'!BA14</f>
        <v>0</v>
      </c>
      <c r="C16" s="490" t="str">
        <f>'Occ. Calcs'!BB14</f>
        <v>N/A</v>
      </c>
      <c r="D16" s="490" t="str">
        <f>'Occ. Calcs'!BC14</f>
        <v>N/A</v>
      </c>
      <c r="E16" s="490" t="str">
        <f>'Occ. Calcs'!BD14</f>
        <v>N/A</v>
      </c>
      <c r="F16" s="490" t="str">
        <f>'Occ. Calcs'!BE14</f>
        <v>N/A</v>
      </c>
      <c r="G16" s="490" t="str">
        <f>'Occ. Calcs'!BF14</f>
        <v>N/A</v>
      </c>
      <c r="H16" s="490" t="str">
        <f>'Occ. Calcs'!BG14</f>
        <v>N/A</v>
      </c>
      <c r="I16" s="490" t="str">
        <f>'Occ. Calcs'!BH14</f>
        <v>N/A</v>
      </c>
      <c r="J16" s="490" t="str">
        <f>'Occ. Calcs'!BI14</f>
        <v>N/A</v>
      </c>
      <c r="K16" s="490" t="str">
        <f>'Occ. Calcs'!BJ14</f>
        <v>N/A</v>
      </c>
      <c r="L16" s="490" t="str">
        <f>'Occ. Calcs'!BK14</f>
        <v>N/A</v>
      </c>
    </row>
    <row r="17" spans="2:12" x14ac:dyDescent="0.25">
      <c r="B17" s="486">
        <f>'Occ. Calcs'!BA15</f>
        <v>0</v>
      </c>
      <c r="C17" s="490" t="str">
        <f>'Occ. Calcs'!BB15</f>
        <v>N/A</v>
      </c>
      <c r="D17" s="490" t="str">
        <f>'Occ. Calcs'!BC15</f>
        <v>N/A</v>
      </c>
      <c r="E17" s="490" t="str">
        <f>'Occ. Calcs'!BD15</f>
        <v>N/A</v>
      </c>
      <c r="F17" s="490" t="str">
        <f>'Occ. Calcs'!BE15</f>
        <v>N/A</v>
      </c>
      <c r="G17" s="490" t="str">
        <f>'Occ. Calcs'!BF15</f>
        <v>N/A</v>
      </c>
      <c r="H17" s="490" t="str">
        <f>'Occ. Calcs'!BG15</f>
        <v>N/A</v>
      </c>
      <c r="I17" s="490" t="str">
        <f>'Occ. Calcs'!BH15</f>
        <v>N/A</v>
      </c>
      <c r="J17" s="490" t="str">
        <f>'Occ. Calcs'!BI15</f>
        <v>N/A</v>
      </c>
      <c r="K17" s="490" t="str">
        <f>'Occ. Calcs'!BJ15</f>
        <v>N/A</v>
      </c>
      <c r="L17" s="490" t="str">
        <f>'Occ. Calcs'!BK15</f>
        <v>N/A</v>
      </c>
    </row>
    <row r="18" spans="2:12" x14ac:dyDescent="0.25">
      <c r="B18" s="486">
        <f>'Occ. Calcs'!BA16</f>
        <v>0</v>
      </c>
      <c r="C18" s="490" t="str">
        <f>'Occ. Calcs'!BB16</f>
        <v>N/A</v>
      </c>
      <c r="D18" s="490" t="str">
        <f>'Occ. Calcs'!BC16</f>
        <v>N/A</v>
      </c>
      <c r="E18" s="490" t="str">
        <f>'Occ. Calcs'!BD16</f>
        <v>N/A</v>
      </c>
      <c r="F18" s="490" t="str">
        <f>'Occ. Calcs'!BE16</f>
        <v>N/A</v>
      </c>
      <c r="G18" s="490" t="str">
        <f>'Occ. Calcs'!BF16</f>
        <v>N/A</v>
      </c>
      <c r="H18" s="490" t="str">
        <f>'Occ. Calcs'!BG16</f>
        <v>N/A</v>
      </c>
      <c r="I18" s="490" t="str">
        <f>'Occ. Calcs'!BH16</f>
        <v>N/A</v>
      </c>
      <c r="J18" s="490" t="str">
        <f>'Occ. Calcs'!BI16</f>
        <v>N/A</v>
      </c>
      <c r="K18" s="490" t="str">
        <f>'Occ. Calcs'!BJ16</f>
        <v>N/A</v>
      </c>
      <c r="L18" s="490" t="str">
        <f>'Occ. Calcs'!BK16</f>
        <v>N/A</v>
      </c>
    </row>
    <row r="19" spans="2:12" x14ac:dyDescent="0.25">
      <c r="B19" s="486">
        <f>'Occ. Calcs'!BA17</f>
        <v>0</v>
      </c>
      <c r="C19" s="490" t="str">
        <f>'Occ. Calcs'!BB17</f>
        <v>N/A</v>
      </c>
      <c r="D19" s="490" t="str">
        <f>'Occ. Calcs'!BC17</f>
        <v>N/A</v>
      </c>
      <c r="E19" s="490" t="str">
        <f>'Occ. Calcs'!BD17</f>
        <v>N/A</v>
      </c>
      <c r="F19" s="490" t="str">
        <f>'Occ. Calcs'!BE17</f>
        <v>N/A</v>
      </c>
      <c r="G19" s="490" t="str">
        <f>'Occ. Calcs'!BF17</f>
        <v>N/A</v>
      </c>
      <c r="H19" s="490" t="str">
        <f>'Occ. Calcs'!BG17</f>
        <v>N/A</v>
      </c>
      <c r="I19" s="490" t="str">
        <f>'Occ. Calcs'!BH17</f>
        <v>N/A</v>
      </c>
      <c r="J19" s="490" t="str">
        <f>'Occ. Calcs'!BI17</f>
        <v>N/A</v>
      </c>
      <c r="K19" s="490" t="str">
        <f>'Occ. Calcs'!BJ17</f>
        <v>N/A</v>
      </c>
      <c r="L19" s="490" t="str">
        <f>'Occ. Calcs'!BK17</f>
        <v>N/A</v>
      </c>
    </row>
    <row r="20" spans="2:12" x14ac:dyDescent="0.25">
      <c r="B20" s="486">
        <f>'Occ. Calcs'!BA18</f>
        <v>0</v>
      </c>
      <c r="C20" s="490" t="str">
        <f>'Occ. Calcs'!BB18</f>
        <v>N/A</v>
      </c>
      <c r="D20" s="490" t="str">
        <f>'Occ. Calcs'!BC18</f>
        <v>N/A</v>
      </c>
      <c r="E20" s="490" t="str">
        <f>'Occ. Calcs'!BD18</f>
        <v>N/A</v>
      </c>
      <c r="F20" s="490" t="str">
        <f>'Occ. Calcs'!BE18</f>
        <v>N/A</v>
      </c>
      <c r="G20" s="490" t="str">
        <f>'Occ. Calcs'!BF18</f>
        <v>N/A</v>
      </c>
      <c r="H20" s="490" t="str">
        <f>'Occ. Calcs'!BG18</f>
        <v>N/A</v>
      </c>
      <c r="I20" s="490" t="str">
        <f>'Occ. Calcs'!BH18</f>
        <v>N/A</v>
      </c>
      <c r="J20" s="490" t="str">
        <f>'Occ. Calcs'!BI18</f>
        <v>N/A</v>
      </c>
      <c r="K20" s="490" t="str">
        <f>'Occ. Calcs'!BJ18</f>
        <v>N/A</v>
      </c>
      <c r="L20" s="490" t="str">
        <f>'Occ. Calcs'!BK18</f>
        <v>N/A</v>
      </c>
    </row>
    <row r="21" spans="2:12" x14ac:dyDescent="0.25">
      <c r="B21" s="486">
        <f>'Occ. Calcs'!BA19</f>
        <v>0</v>
      </c>
      <c r="C21" s="490" t="str">
        <f>'Occ. Calcs'!BB19</f>
        <v>N/A</v>
      </c>
      <c r="D21" s="490" t="str">
        <f>'Occ. Calcs'!BC19</f>
        <v>N/A</v>
      </c>
      <c r="E21" s="490" t="str">
        <f>'Occ. Calcs'!BD19</f>
        <v>N/A</v>
      </c>
      <c r="F21" s="490" t="str">
        <f>'Occ. Calcs'!BE19</f>
        <v>N/A</v>
      </c>
      <c r="G21" s="490" t="str">
        <f>'Occ. Calcs'!BF19</f>
        <v>N/A</v>
      </c>
      <c r="H21" s="490" t="str">
        <f>'Occ. Calcs'!BG19</f>
        <v>N/A</v>
      </c>
      <c r="I21" s="490" t="str">
        <f>'Occ. Calcs'!BH19</f>
        <v>N/A</v>
      </c>
      <c r="J21" s="490" t="str">
        <f>'Occ. Calcs'!BI19</f>
        <v>N/A</v>
      </c>
      <c r="K21" s="490" t="str">
        <f>'Occ. Calcs'!BJ19</f>
        <v>N/A</v>
      </c>
      <c r="L21" s="490" t="str">
        <f>'Occ. Calcs'!BK19</f>
        <v>N/A</v>
      </c>
    </row>
    <row r="22" spans="2:12" x14ac:dyDescent="0.25">
      <c r="B22" s="486">
        <f>'Occ. Calcs'!BA20</f>
        <v>0</v>
      </c>
      <c r="C22" s="490" t="str">
        <f>'Occ. Calcs'!BB20</f>
        <v>N/A</v>
      </c>
      <c r="D22" s="490" t="str">
        <f>'Occ. Calcs'!BC20</f>
        <v>N/A</v>
      </c>
      <c r="E22" s="490" t="str">
        <f>'Occ. Calcs'!BD20</f>
        <v>N/A</v>
      </c>
      <c r="F22" s="490" t="str">
        <f>'Occ. Calcs'!BE20</f>
        <v>N/A</v>
      </c>
      <c r="G22" s="490" t="str">
        <f>'Occ. Calcs'!BF20</f>
        <v>N/A</v>
      </c>
      <c r="H22" s="490" t="str">
        <f>'Occ. Calcs'!BG20</f>
        <v>N/A</v>
      </c>
      <c r="I22" s="490" t="str">
        <f>'Occ. Calcs'!BH20</f>
        <v>N/A</v>
      </c>
      <c r="J22" s="490" t="str">
        <f>'Occ. Calcs'!BI20</f>
        <v>N/A</v>
      </c>
      <c r="K22" s="490" t="str">
        <f>'Occ. Calcs'!BJ20</f>
        <v>N/A</v>
      </c>
      <c r="L22" s="490" t="str">
        <f>'Occ. Calcs'!BK20</f>
        <v>N/A</v>
      </c>
    </row>
    <row r="23" spans="2:12" x14ac:dyDescent="0.25">
      <c r="B23" s="486">
        <f>'Occ. Calcs'!BA21</f>
        <v>0</v>
      </c>
      <c r="C23" s="490" t="str">
        <f>'Occ. Calcs'!BB21</f>
        <v>N/A</v>
      </c>
      <c r="D23" s="490" t="str">
        <f>'Occ. Calcs'!BC21</f>
        <v>N/A</v>
      </c>
      <c r="E23" s="490" t="str">
        <f>'Occ. Calcs'!BD21</f>
        <v>N/A</v>
      </c>
      <c r="F23" s="490" t="str">
        <f>'Occ. Calcs'!BE21</f>
        <v>N/A</v>
      </c>
      <c r="G23" s="490" t="str">
        <f>'Occ. Calcs'!BF21</f>
        <v>N/A</v>
      </c>
      <c r="H23" s="490" t="str">
        <f>'Occ. Calcs'!BG21</f>
        <v>N/A</v>
      </c>
      <c r="I23" s="490" t="str">
        <f>'Occ. Calcs'!BH21</f>
        <v>N/A</v>
      </c>
      <c r="J23" s="490" t="str">
        <f>'Occ. Calcs'!BI21</f>
        <v>N/A</v>
      </c>
      <c r="K23" s="490" t="str">
        <f>'Occ. Calcs'!BJ21</f>
        <v>N/A</v>
      </c>
      <c r="L23" s="490" t="str">
        <f>'Occ. Calcs'!BK21</f>
        <v>N/A</v>
      </c>
    </row>
    <row r="24" spans="2:12" x14ac:dyDescent="0.25">
      <c r="B24" s="486">
        <f>'Occ. Calcs'!BA22</f>
        <v>0</v>
      </c>
      <c r="C24" s="490" t="str">
        <f>'Occ. Calcs'!BB22</f>
        <v>N/A</v>
      </c>
      <c r="D24" s="490" t="str">
        <f>'Occ. Calcs'!BC22</f>
        <v>N/A</v>
      </c>
      <c r="E24" s="490" t="str">
        <f>'Occ. Calcs'!BD22</f>
        <v>N/A</v>
      </c>
      <c r="F24" s="490" t="str">
        <f>'Occ. Calcs'!BE22</f>
        <v>N/A</v>
      </c>
      <c r="G24" s="490" t="str">
        <f>'Occ. Calcs'!BF22</f>
        <v>N/A</v>
      </c>
      <c r="H24" s="490" t="str">
        <f>'Occ. Calcs'!BG22</f>
        <v>N/A</v>
      </c>
      <c r="I24" s="490" t="str">
        <f>'Occ. Calcs'!BH22</f>
        <v>N/A</v>
      </c>
      <c r="J24" s="490" t="str">
        <f>'Occ. Calcs'!BI22</f>
        <v>N/A</v>
      </c>
      <c r="K24" s="490" t="str">
        <f>'Occ. Calcs'!BJ22</f>
        <v>N/A</v>
      </c>
      <c r="L24" s="490" t="str">
        <f>'Occ. Calcs'!BK22</f>
        <v>N/A</v>
      </c>
    </row>
    <row r="25" spans="2:12" x14ac:dyDescent="0.25">
      <c r="B25" s="486">
        <f>'Occ. Calcs'!BA23</f>
        <v>0</v>
      </c>
      <c r="C25" s="490" t="str">
        <f>'Occ. Calcs'!BB23</f>
        <v>N/A</v>
      </c>
      <c r="D25" s="490" t="str">
        <f>'Occ. Calcs'!BC23</f>
        <v>N/A</v>
      </c>
      <c r="E25" s="490" t="str">
        <f>'Occ. Calcs'!BD23</f>
        <v>N/A</v>
      </c>
      <c r="F25" s="490" t="str">
        <f>'Occ. Calcs'!BE23</f>
        <v>N/A</v>
      </c>
      <c r="G25" s="490" t="str">
        <f>'Occ. Calcs'!BF23</f>
        <v>N/A</v>
      </c>
      <c r="H25" s="490" t="str">
        <f>'Occ. Calcs'!BG23</f>
        <v>N/A</v>
      </c>
      <c r="I25" s="490" t="str">
        <f>'Occ. Calcs'!BH23</f>
        <v>N/A</v>
      </c>
      <c r="J25" s="490" t="str">
        <f>'Occ. Calcs'!BI23</f>
        <v>N/A</v>
      </c>
      <c r="K25" s="490" t="str">
        <f>'Occ. Calcs'!BJ23</f>
        <v>N/A</v>
      </c>
      <c r="L25" s="490" t="str">
        <f>'Occ. Calcs'!BK23</f>
        <v>N/A</v>
      </c>
    </row>
    <row r="26" spans="2:12" x14ac:dyDescent="0.25">
      <c r="B26" s="486">
        <f>'Occ. Calcs'!BA24</f>
        <v>0</v>
      </c>
      <c r="C26" s="490" t="str">
        <f>'Occ. Calcs'!BB24</f>
        <v>N/A</v>
      </c>
      <c r="D26" s="490" t="str">
        <f>'Occ. Calcs'!BC24</f>
        <v>N/A</v>
      </c>
      <c r="E26" s="490" t="str">
        <f>'Occ. Calcs'!BD24</f>
        <v>N/A</v>
      </c>
      <c r="F26" s="490" t="str">
        <f>'Occ. Calcs'!BE24</f>
        <v>N/A</v>
      </c>
      <c r="G26" s="490" t="str">
        <f>'Occ. Calcs'!BF24</f>
        <v>N/A</v>
      </c>
      <c r="H26" s="490" t="str">
        <f>'Occ. Calcs'!BG24</f>
        <v>N/A</v>
      </c>
      <c r="I26" s="490" t="str">
        <f>'Occ. Calcs'!BH24</f>
        <v>N/A</v>
      </c>
      <c r="J26" s="490" t="str">
        <f>'Occ. Calcs'!BI24</f>
        <v>N/A</v>
      </c>
      <c r="K26" s="490" t="str">
        <f>'Occ. Calcs'!BJ24</f>
        <v>N/A</v>
      </c>
      <c r="L26" s="490" t="str">
        <f>'Occ. Calcs'!BK24</f>
        <v>N/A</v>
      </c>
    </row>
    <row r="27" spans="2:12" x14ac:dyDescent="0.25">
      <c r="B27" s="475" t="str">
        <f>'Occ. Calcs'!BA5</f>
        <v>Secondary Competition</v>
      </c>
      <c r="C27" s="489" t="str">
        <f>'Occ. Calcs'!BB5</f>
        <v>N/A</v>
      </c>
      <c r="D27" s="489" t="str">
        <f>'Occ. Calcs'!BC5</f>
        <v>N/A</v>
      </c>
      <c r="E27" s="489" t="str">
        <f>'Occ. Calcs'!BD5</f>
        <v>N/A</v>
      </c>
      <c r="F27" s="489" t="str">
        <f>'Occ. Calcs'!BE5</f>
        <v>N/A</v>
      </c>
      <c r="G27" s="489" t="str">
        <f>'Occ. Calcs'!BF5</f>
        <v>N/A</v>
      </c>
      <c r="H27" s="489" t="str">
        <f>'Occ. Calcs'!BG5</f>
        <v>N/A</v>
      </c>
      <c r="I27" s="489" t="str">
        <f>'Occ. Calcs'!BH5</f>
        <v>N/A</v>
      </c>
      <c r="J27" s="489" t="str">
        <f>'Occ. Calcs'!BI5</f>
        <v>N/A</v>
      </c>
      <c r="K27" s="489" t="str">
        <f>'Occ. Calcs'!BJ5</f>
        <v>N/A</v>
      </c>
      <c r="L27" s="489" t="str">
        <f>'Occ. Calcs'!BK5</f>
        <v>N/A</v>
      </c>
    </row>
    <row r="28" spans="2:12" x14ac:dyDescent="0.25">
      <c r="B28" s="486" t="str">
        <f>'Occ. Calcs'!BA25</f>
        <v>Proposed Hotel 1</v>
      </c>
      <c r="C28" s="490" t="str">
        <f>'Occ. Calcs'!BB25</f>
        <v>N/A</v>
      </c>
      <c r="D28" s="490" t="str">
        <f>'Occ. Calcs'!BC25</f>
        <v>N/A</v>
      </c>
      <c r="E28" s="490" t="str">
        <f>'Occ. Calcs'!BD25</f>
        <v>N/A</v>
      </c>
      <c r="F28" s="490" t="str">
        <f>'Occ. Calcs'!BE25</f>
        <v>N/A</v>
      </c>
      <c r="G28" s="490" t="str">
        <f>'Occ. Calcs'!BF25</f>
        <v>N/A</v>
      </c>
      <c r="H28" s="490" t="str">
        <f>'Occ. Calcs'!BG25</f>
        <v>N/A</v>
      </c>
      <c r="I28" s="490" t="str">
        <f>'Occ. Calcs'!BH25</f>
        <v>N/A</v>
      </c>
      <c r="J28" s="490" t="str">
        <f>'Occ. Calcs'!BI25</f>
        <v>N/A</v>
      </c>
      <c r="K28" s="490" t="str">
        <f>'Occ. Calcs'!BJ25</f>
        <v>N/A</v>
      </c>
      <c r="L28" s="490" t="str">
        <f>'Occ. Calcs'!BK25</f>
        <v>N/A</v>
      </c>
    </row>
    <row r="29" spans="2:12" x14ac:dyDescent="0.25">
      <c r="B29" s="486" t="str">
        <f>'Occ. Calcs'!BA26</f>
        <v>Proposed Hotel 2</v>
      </c>
      <c r="C29" s="490" t="str">
        <f>'Occ. Calcs'!BB26</f>
        <v>N/A</v>
      </c>
      <c r="D29" s="490" t="str">
        <f>'Occ. Calcs'!BC26</f>
        <v>N/A</v>
      </c>
      <c r="E29" s="490" t="str">
        <f>'Occ. Calcs'!BD26</f>
        <v>N/A</v>
      </c>
      <c r="F29" s="490" t="str">
        <f>'Occ. Calcs'!BE26</f>
        <v>N/A</v>
      </c>
      <c r="G29" s="490" t="str">
        <f>'Occ. Calcs'!BF26</f>
        <v>N/A</v>
      </c>
      <c r="H29" s="490" t="str">
        <f>'Occ. Calcs'!BG26</f>
        <v>N/A</v>
      </c>
      <c r="I29" s="490" t="str">
        <f>'Occ. Calcs'!BH26</f>
        <v>N/A</v>
      </c>
      <c r="J29" s="490" t="str">
        <f>'Occ. Calcs'!BI26</f>
        <v>N/A</v>
      </c>
      <c r="K29" s="490" t="str">
        <f>'Occ. Calcs'!BJ26</f>
        <v>N/A</v>
      </c>
      <c r="L29" s="490" t="str">
        <f>'Occ. Calcs'!BK26</f>
        <v>N/A</v>
      </c>
    </row>
    <row r="30" spans="2:12" x14ac:dyDescent="0.25">
      <c r="B30" s="486">
        <f>'Occ. Calcs'!BA27</f>
        <v>0</v>
      </c>
      <c r="C30" s="490" t="str">
        <f>'Occ. Calcs'!BB27</f>
        <v>N/A</v>
      </c>
      <c r="D30" s="490" t="str">
        <f>'Occ. Calcs'!BC27</f>
        <v>N/A</v>
      </c>
      <c r="E30" s="490" t="str">
        <f>'Occ. Calcs'!BD27</f>
        <v>N/A</v>
      </c>
      <c r="F30" s="490" t="str">
        <f>'Occ. Calcs'!BE27</f>
        <v>N/A</v>
      </c>
      <c r="G30" s="490" t="str">
        <f>'Occ. Calcs'!BF27</f>
        <v>N/A</v>
      </c>
      <c r="H30" s="490" t="str">
        <f>'Occ. Calcs'!BG27</f>
        <v>N/A</v>
      </c>
      <c r="I30" s="490" t="str">
        <f>'Occ. Calcs'!BH27</f>
        <v>N/A</v>
      </c>
      <c r="J30" s="490" t="str">
        <f>'Occ. Calcs'!BI27</f>
        <v>N/A</v>
      </c>
      <c r="K30" s="490" t="str">
        <f>'Occ. Calcs'!BJ27</f>
        <v>N/A</v>
      </c>
      <c r="L30" s="490" t="str">
        <f>'Occ. Calcs'!BK27</f>
        <v>N/A</v>
      </c>
    </row>
    <row r="31" spans="2:12" x14ac:dyDescent="0.25">
      <c r="B31" s="486">
        <f>'Occ. Calcs'!BA28</f>
        <v>0</v>
      </c>
      <c r="C31" s="490" t="str">
        <f>'Occ. Calcs'!BB28</f>
        <v>N/A</v>
      </c>
      <c r="D31" s="490" t="str">
        <f>'Occ. Calcs'!BC28</f>
        <v>N/A</v>
      </c>
      <c r="E31" s="490" t="str">
        <f>'Occ. Calcs'!BD28</f>
        <v>N/A</v>
      </c>
      <c r="F31" s="490" t="str">
        <f>'Occ. Calcs'!BE28</f>
        <v>N/A</v>
      </c>
      <c r="G31" s="490" t="str">
        <f>'Occ. Calcs'!BF28</f>
        <v>N/A</v>
      </c>
      <c r="H31" s="490" t="str">
        <f>'Occ. Calcs'!BG28</f>
        <v>N/A</v>
      </c>
      <c r="I31" s="490" t="str">
        <f>'Occ. Calcs'!BH28</f>
        <v>N/A</v>
      </c>
      <c r="J31" s="490" t="str">
        <f>'Occ. Calcs'!BI28</f>
        <v>N/A</v>
      </c>
      <c r="K31" s="490" t="str">
        <f>'Occ. Calcs'!BJ28</f>
        <v>N/A</v>
      </c>
      <c r="L31" s="490" t="str">
        <f>'Occ. Calcs'!BK28</f>
        <v>N/A</v>
      </c>
    </row>
    <row r="32" spans="2:12" x14ac:dyDescent="0.25">
      <c r="B32" s="486">
        <f>'Occ. Calcs'!BA29</f>
        <v>0</v>
      </c>
      <c r="C32" s="490" t="str">
        <f>'Occ. Calcs'!BB29</f>
        <v>N/A</v>
      </c>
      <c r="D32" s="490" t="str">
        <f>'Occ. Calcs'!BC29</f>
        <v>N/A</v>
      </c>
      <c r="E32" s="490" t="str">
        <f>'Occ. Calcs'!BD29</f>
        <v>N/A</v>
      </c>
      <c r="F32" s="490" t="str">
        <f>'Occ. Calcs'!BE29</f>
        <v>N/A</v>
      </c>
      <c r="G32" s="490" t="str">
        <f>'Occ. Calcs'!BF29</f>
        <v>N/A</v>
      </c>
      <c r="H32" s="490" t="str">
        <f>'Occ. Calcs'!BG29</f>
        <v>N/A</v>
      </c>
      <c r="I32" s="490" t="str">
        <f>'Occ. Calcs'!BH29</f>
        <v>N/A</v>
      </c>
      <c r="J32" s="490" t="str">
        <f>'Occ. Calcs'!BI29</f>
        <v>N/A</v>
      </c>
      <c r="K32" s="490" t="str">
        <f>'Occ. Calcs'!BJ29</f>
        <v>N/A</v>
      </c>
      <c r="L32" s="490" t="str">
        <f>'Occ. Calcs'!BK29</f>
        <v>N/A</v>
      </c>
    </row>
    <row r="33" spans="2:12" x14ac:dyDescent="0.25">
      <c r="B33" s="486">
        <f>'Occ. Calcs'!BA30</f>
        <v>0</v>
      </c>
      <c r="C33" s="490" t="str">
        <f>'Occ. Calcs'!BB30</f>
        <v>N/A</v>
      </c>
      <c r="D33" s="490" t="str">
        <f>'Occ. Calcs'!BC30</f>
        <v>N/A</v>
      </c>
      <c r="E33" s="490" t="str">
        <f>'Occ. Calcs'!BD30</f>
        <v>N/A</v>
      </c>
      <c r="F33" s="490" t="str">
        <f>'Occ. Calcs'!BE30</f>
        <v>N/A</v>
      </c>
      <c r="G33" s="490" t="str">
        <f>'Occ. Calcs'!BF30</f>
        <v>N/A</v>
      </c>
      <c r="H33" s="490" t="str">
        <f>'Occ. Calcs'!BG30</f>
        <v>N/A</v>
      </c>
      <c r="I33" s="490" t="str">
        <f>'Occ. Calcs'!BH30</f>
        <v>N/A</v>
      </c>
      <c r="J33" s="490" t="str">
        <f>'Occ. Calcs'!BI30</f>
        <v>N/A</v>
      </c>
      <c r="K33" s="490" t="str">
        <f>'Occ. Calcs'!BJ30</f>
        <v>N/A</v>
      </c>
      <c r="L33" s="490" t="str">
        <f>'Occ. Calcs'!BK30</f>
        <v>N/A</v>
      </c>
    </row>
    <row r="34" spans="2:12" x14ac:dyDescent="0.25">
      <c r="B34" s="486">
        <f>'Occ. Calcs'!BA31</f>
        <v>0</v>
      </c>
      <c r="C34" s="490" t="str">
        <f>'Occ. Calcs'!BB31</f>
        <v>N/A</v>
      </c>
      <c r="D34" s="490" t="str">
        <f>'Occ. Calcs'!BC31</f>
        <v>N/A</v>
      </c>
      <c r="E34" s="490" t="str">
        <f>'Occ. Calcs'!BD31</f>
        <v>N/A</v>
      </c>
      <c r="F34" s="490" t="str">
        <f>'Occ. Calcs'!BE31</f>
        <v>N/A</v>
      </c>
      <c r="G34" s="490" t="str">
        <f>'Occ. Calcs'!BF31</f>
        <v>N/A</v>
      </c>
      <c r="H34" s="490" t="str">
        <f>'Occ. Calcs'!BG31</f>
        <v>N/A</v>
      </c>
      <c r="I34" s="490" t="str">
        <f>'Occ. Calcs'!BH31</f>
        <v>N/A</v>
      </c>
      <c r="J34" s="490" t="str">
        <f>'Occ. Calcs'!BI31</f>
        <v>N/A</v>
      </c>
      <c r="K34" s="490" t="str">
        <f>'Occ. Calcs'!BJ31</f>
        <v>N/A</v>
      </c>
      <c r="L34" s="490" t="str">
        <f>'Occ. Calcs'!BK31</f>
        <v>N/A</v>
      </c>
    </row>
    <row r="35" spans="2:12" x14ac:dyDescent="0.25">
      <c r="B35" s="486">
        <f>'Occ. Calcs'!BA32</f>
        <v>0</v>
      </c>
      <c r="C35" s="490" t="str">
        <f>'Occ. Calcs'!BB32</f>
        <v>N/A</v>
      </c>
      <c r="D35" s="490" t="str">
        <f>'Occ. Calcs'!BC32</f>
        <v>N/A</v>
      </c>
      <c r="E35" s="490" t="str">
        <f>'Occ. Calcs'!BD32</f>
        <v>N/A</v>
      </c>
      <c r="F35" s="490" t="str">
        <f>'Occ. Calcs'!BE32</f>
        <v>N/A</v>
      </c>
      <c r="G35" s="490" t="str">
        <f>'Occ. Calcs'!BF32</f>
        <v>N/A</v>
      </c>
      <c r="H35" s="490" t="str">
        <f>'Occ. Calcs'!BG32</f>
        <v>N/A</v>
      </c>
      <c r="I35" s="490" t="str">
        <f>'Occ. Calcs'!BH32</f>
        <v>N/A</v>
      </c>
      <c r="J35" s="490" t="str">
        <f>'Occ. Calcs'!BI32</f>
        <v>N/A</v>
      </c>
      <c r="K35" s="490" t="str">
        <f>'Occ. Calcs'!BJ32</f>
        <v>N/A</v>
      </c>
      <c r="L35" s="490" t="str">
        <f>'Occ. Calcs'!BK32</f>
        <v>N/A</v>
      </c>
    </row>
    <row r="36" spans="2:12" x14ac:dyDescent="0.25">
      <c r="B36" s="486">
        <f>'Occ. Calcs'!BA33</f>
        <v>0</v>
      </c>
      <c r="C36" s="490" t="str">
        <f>'Occ. Calcs'!BB33</f>
        <v>N/A</v>
      </c>
      <c r="D36" s="490" t="str">
        <f>'Occ. Calcs'!BC33</f>
        <v>N/A</v>
      </c>
      <c r="E36" s="490" t="str">
        <f>'Occ. Calcs'!BD33</f>
        <v>N/A</v>
      </c>
      <c r="F36" s="490" t="str">
        <f>'Occ. Calcs'!BE33</f>
        <v>N/A</v>
      </c>
      <c r="G36" s="490" t="str">
        <f>'Occ. Calcs'!BF33</f>
        <v>N/A</v>
      </c>
      <c r="H36" s="490" t="str">
        <f>'Occ. Calcs'!BG33</f>
        <v>N/A</v>
      </c>
      <c r="I36" s="490" t="str">
        <f>'Occ. Calcs'!BH33</f>
        <v>N/A</v>
      </c>
      <c r="J36" s="490" t="str">
        <f>'Occ. Calcs'!BI33</f>
        <v>N/A</v>
      </c>
      <c r="K36" s="490" t="str">
        <f>'Occ. Calcs'!BJ33</f>
        <v>N/A</v>
      </c>
      <c r="L36" s="490" t="str">
        <f>'Occ. Calcs'!BK33</f>
        <v>N/A</v>
      </c>
    </row>
    <row r="37" spans="2:12" x14ac:dyDescent="0.25">
      <c r="B37" s="487" t="str">
        <f>'Occ. Calcs'!BA34</f>
        <v>Long-Term Supply Growth</v>
      </c>
      <c r="C37" s="492" t="str">
        <f>'Occ. Calcs'!BB34</f>
        <v>N/A</v>
      </c>
      <c r="D37" s="492" t="str">
        <f>'Occ. Calcs'!BC34</f>
        <v>N/A</v>
      </c>
      <c r="E37" s="492" t="str">
        <f>'Occ. Calcs'!BD34</f>
        <v>N/A</v>
      </c>
      <c r="F37" s="492" t="str">
        <f>'Occ. Calcs'!BE34</f>
        <v>N/A</v>
      </c>
      <c r="G37" s="492" t="str">
        <f>'Occ. Calcs'!BF34</f>
        <v>N/A</v>
      </c>
      <c r="H37" s="492" t="str">
        <f>'Occ. Calcs'!BG34</f>
        <v>N/A</v>
      </c>
      <c r="I37" s="492" t="str">
        <f>'Occ. Calcs'!BH34</f>
        <v>N/A</v>
      </c>
      <c r="J37" s="492" t="str">
        <f>'Occ. Calcs'!BI34</f>
        <v>N/A</v>
      </c>
      <c r="K37" s="492" t="str">
        <f>'Occ. Calcs'!BJ34</f>
        <v>N/A</v>
      </c>
      <c r="L37" s="492" t="str">
        <f>'Occ. Calcs'!BK34</f>
        <v>N/A</v>
      </c>
    </row>
  </sheetData>
  <mergeCells count="1">
    <mergeCell ref="B3:L3"/>
  </mergeCells>
  <pageMargins left="0.7" right="0.7" top="0.75" bottom="0.75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70C0"/>
  </sheetPr>
  <dimension ref="B1:N30"/>
  <sheetViews>
    <sheetView zoomScaleNormal="100" workbookViewId="0"/>
  </sheetViews>
  <sheetFormatPr defaultRowHeight="12.5" x14ac:dyDescent="0.25"/>
  <cols>
    <col min="1" max="1" width="3.7265625" customWidth="1"/>
    <col min="3" max="3" width="20.7265625" customWidth="1"/>
    <col min="4" max="4" width="9.26953125" customWidth="1"/>
    <col min="5" max="5" width="10.7265625" customWidth="1"/>
    <col min="6" max="6" width="9.54296875" bestFit="1" customWidth="1"/>
    <col min="7" max="7" width="9.54296875" customWidth="1"/>
  </cols>
  <sheetData>
    <row r="1" spans="2:6" ht="15.5" x14ac:dyDescent="0.35">
      <c r="B1" s="286" t="s">
        <v>192</v>
      </c>
    </row>
    <row r="3" spans="2:6" ht="13" x14ac:dyDescent="0.3">
      <c r="B3" s="121" t="str">
        <f>Primary!B11</f>
        <v>Primary Competitors</v>
      </c>
      <c r="C3" s="51"/>
      <c r="D3" s="519" t="str">
        <f>Primary!D11</f>
        <v>Property Data</v>
      </c>
      <c r="E3" s="520"/>
      <c r="F3" s="552"/>
    </row>
    <row r="4" spans="2:6" x14ac:dyDescent="0.25">
      <c r="B4" s="84" t="str">
        <f>Primary!B12</f>
        <v>Hotel #</v>
      </c>
      <c r="C4" s="3" t="str">
        <f>Primary!C12</f>
        <v>Property</v>
      </c>
      <c r="D4" s="112" t="str">
        <f>Primary!D12</f>
        <v># Rooms</v>
      </c>
      <c r="E4" s="112" t="str">
        <f>Primary!F12</f>
        <v>Occupancy</v>
      </c>
      <c r="F4" s="287" t="s">
        <v>119</v>
      </c>
    </row>
    <row r="5" spans="2:6" x14ac:dyDescent="0.25">
      <c r="B5" s="52">
        <f>Primary!B14</f>
        <v>1</v>
      </c>
      <c r="C5" s="288" t="str">
        <f>Primary!C14</f>
        <v>Primary Hotel 1</v>
      </c>
      <c r="D5" s="289">
        <f>Primary!D14</f>
        <v>0</v>
      </c>
      <c r="E5" s="290">
        <f>Primary!F14</f>
        <v>0</v>
      </c>
      <c r="F5" s="411">
        <v>0</v>
      </c>
    </row>
    <row r="6" spans="2:6" x14ac:dyDescent="0.25">
      <c r="B6" s="19">
        <f>Primary!B15</f>
        <v>2</v>
      </c>
      <c r="C6" s="288" t="str">
        <f>Primary!C15</f>
        <v>Primary Hotel 2</v>
      </c>
      <c r="D6" s="289">
        <f>Primary!D15</f>
        <v>0</v>
      </c>
      <c r="E6" s="290">
        <f>Primary!F15</f>
        <v>0</v>
      </c>
      <c r="F6" s="411">
        <v>0</v>
      </c>
    </row>
    <row r="7" spans="2:6" x14ac:dyDescent="0.25">
      <c r="B7" s="19">
        <f>Primary!B16</f>
        <v>3</v>
      </c>
      <c r="C7" s="288">
        <f>Primary!C16</f>
        <v>0</v>
      </c>
      <c r="D7" s="289">
        <f>Primary!D16</f>
        <v>0</v>
      </c>
      <c r="E7" s="290">
        <f>Primary!F16</f>
        <v>0</v>
      </c>
      <c r="F7" s="411">
        <v>0</v>
      </c>
    </row>
    <row r="8" spans="2:6" x14ac:dyDescent="0.25">
      <c r="B8" s="19">
        <f>Primary!B17</f>
        <v>4</v>
      </c>
      <c r="C8" s="288">
        <f>Primary!C17</f>
        <v>0</v>
      </c>
      <c r="D8" s="289">
        <f>Primary!D17</f>
        <v>0</v>
      </c>
      <c r="E8" s="290">
        <f>Primary!F17</f>
        <v>0</v>
      </c>
      <c r="F8" s="411">
        <v>0</v>
      </c>
    </row>
    <row r="9" spans="2:6" x14ac:dyDescent="0.25">
      <c r="B9" s="19">
        <f>Primary!B18</f>
        <v>5</v>
      </c>
      <c r="C9" s="288">
        <f>Primary!C18</f>
        <v>0</v>
      </c>
      <c r="D9" s="289">
        <f>Primary!D18</f>
        <v>0</v>
      </c>
      <c r="E9" s="290">
        <f>Primary!F18</f>
        <v>0</v>
      </c>
      <c r="F9" s="411">
        <v>0</v>
      </c>
    </row>
    <row r="10" spans="2:6" x14ac:dyDescent="0.25">
      <c r="B10" s="19">
        <f>Primary!B19</f>
        <v>6</v>
      </c>
      <c r="C10" s="288">
        <f>Primary!C19</f>
        <v>0</v>
      </c>
      <c r="D10" s="289">
        <f>Primary!D19</f>
        <v>0</v>
      </c>
      <c r="E10" s="290">
        <f>Primary!F19</f>
        <v>0</v>
      </c>
      <c r="F10" s="411">
        <v>0</v>
      </c>
    </row>
    <row r="11" spans="2:6" x14ac:dyDescent="0.25">
      <c r="B11" s="19">
        <f>Primary!B20</f>
        <v>7</v>
      </c>
      <c r="C11" s="288">
        <f>Primary!C20</f>
        <v>0</v>
      </c>
      <c r="D11" s="289">
        <f>Primary!D20</f>
        <v>0</v>
      </c>
      <c r="E11" s="290">
        <f>Primary!F20</f>
        <v>0</v>
      </c>
      <c r="F11" s="411">
        <v>0</v>
      </c>
    </row>
    <row r="12" spans="2:6" x14ac:dyDescent="0.25">
      <c r="B12" s="19">
        <f>Primary!B21</f>
        <v>8</v>
      </c>
      <c r="C12" s="288">
        <f>Primary!C21</f>
        <v>0</v>
      </c>
      <c r="D12" s="289">
        <f>Primary!D21</f>
        <v>0</v>
      </c>
      <c r="E12" s="290">
        <f>Primary!F21</f>
        <v>0</v>
      </c>
      <c r="F12" s="411">
        <v>0</v>
      </c>
    </row>
    <row r="13" spans="2:6" x14ac:dyDescent="0.25">
      <c r="B13" s="19">
        <f>Primary!B22</f>
        <v>9</v>
      </c>
      <c r="C13" s="288">
        <f>Primary!C22</f>
        <v>0</v>
      </c>
      <c r="D13" s="289">
        <f>Primary!D22</f>
        <v>0</v>
      </c>
      <c r="E13" s="290">
        <f>Primary!F22</f>
        <v>0</v>
      </c>
      <c r="F13" s="411">
        <v>0</v>
      </c>
    </row>
    <row r="14" spans="2:6" x14ac:dyDescent="0.25">
      <c r="B14" s="19">
        <f>Primary!B23</f>
        <v>10</v>
      </c>
      <c r="C14" s="288">
        <f>Primary!C23</f>
        <v>0</v>
      </c>
      <c r="D14" s="289">
        <f>Primary!D23</f>
        <v>0</v>
      </c>
      <c r="E14" s="290">
        <f>Primary!F23</f>
        <v>0</v>
      </c>
      <c r="F14" s="411">
        <v>0</v>
      </c>
    </row>
    <row r="15" spans="2:6" x14ac:dyDescent="0.25">
      <c r="B15" s="19">
        <f>Primary!B24</f>
        <v>11</v>
      </c>
      <c r="C15" s="288">
        <f>Primary!C24</f>
        <v>0</v>
      </c>
      <c r="D15" s="289">
        <f>Primary!D24</f>
        <v>0</v>
      </c>
      <c r="E15" s="290">
        <f>Primary!F24</f>
        <v>0</v>
      </c>
      <c r="F15" s="411">
        <v>0</v>
      </c>
    </row>
    <row r="16" spans="2:6" x14ac:dyDescent="0.25">
      <c r="B16" s="19">
        <f>Primary!B25</f>
        <v>12</v>
      </c>
      <c r="C16" s="288">
        <f>Primary!C25</f>
        <v>0</v>
      </c>
      <c r="D16" s="289">
        <f>Primary!D25</f>
        <v>0</v>
      </c>
      <c r="E16" s="290">
        <f>Primary!F25</f>
        <v>0</v>
      </c>
      <c r="F16" s="411">
        <v>0</v>
      </c>
    </row>
    <row r="17" spans="2:14" x14ac:dyDescent="0.25">
      <c r="B17" s="19">
        <f>Primary!B26</f>
        <v>13</v>
      </c>
      <c r="C17" s="288">
        <f>Primary!C26</f>
        <v>0</v>
      </c>
      <c r="D17" s="289">
        <f>Primary!D26</f>
        <v>0</v>
      </c>
      <c r="E17" s="290">
        <f>Primary!F26</f>
        <v>0</v>
      </c>
      <c r="F17" s="411">
        <v>0</v>
      </c>
    </row>
    <row r="18" spans="2:14" x14ac:dyDescent="0.25">
      <c r="B18" s="19">
        <f>Primary!B27</f>
        <v>14</v>
      </c>
      <c r="C18" s="288">
        <f>Primary!C27</f>
        <v>0</v>
      </c>
      <c r="D18" s="289">
        <f>Primary!D27</f>
        <v>0</v>
      </c>
      <c r="E18" s="290">
        <f>Primary!F27</f>
        <v>0</v>
      </c>
      <c r="F18" s="411">
        <v>0</v>
      </c>
    </row>
    <row r="19" spans="2:14" x14ac:dyDescent="0.25">
      <c r="B19" s="19">
        <f>Primary!B28</f>
        <v>15</v>
      </c>
      <c r="C19" s="288">
        <f>Primary!C28</f>
        <v>0</v>
      </c>
      <c r="D19" s="289">
        <f>Primary!D28</f>
        <v>0</v>
      </c>
      <c r="E19" s="290">
        <f>Primary!F28</f>
        <v>0</v>
      </c>
      <c r="F19" s="411">
        <v>0</v>
      </c>
    </row>
    <row r="20" spans="2:14" x14ac:dyDescent="0.25">
      <c r="B20" s="19">
        <f>Primary!B29</f>
        <v>16</v>
      </c>
      <c r="C20" s="288">
        <f>Primary!C29</f>
        <v>0</v>
      </c>
      <c r="D20" s="289">
        <f>Primary!D29</f>
        <v>0</v>
      </c>
      <c r="E20" s="290">
        <f>Primary!F29</f>
        <v>0</v>
      </c>
      <c r="F20" s="411">
        <v>0</v>
      </c>
    </row>
    <row r="21" spans="2:14" x14ac:dyDescent="0.25">
      <c r="B21" s="19">
        <f>Primary!B30</f>
        <v>17</v>
      </c>
      <c r="C21" s="288">
        <f>Primary!C30</f>
        <v>0</v>
      </c>
      <c r="D21" s="289">
        <f>Primary!D30</f>
        <v>0</v>
      </c>
      <c r="E21" s="290">
        <f>Primary!F30</f>
        <v>0</v>
      </c>
      <c r="F21" s="411">
        <v>0</v>
      </c>
    </row>
    <row r="22" spans="2:14" x14ac:dyDescent="0.25">
      <c r="B22" s="19">
        <f>Primary!B31</f>
        <v>18</v>
      </c>
      <c r="C22" s="288">
        <f>Primary!C31</f>
        <v>0</v>
      </c>
      <c r="D22" s="289">
        <f>Primary!D31</f>
        <v>0</v>
      </c>
      <c r="E22" s="290">
        <f>Primary!F31</f>
        <v>0</v>
      </c>
      <c r="F22" s="411">
        <v>0</v>
      </c>
    </row>
    <row r="23" spans="2:14" x14ac:dyDescent="0.25">
      <c r="B23" s="20">
        <f>Primary!B32</f>
        <v>19</v>
      </c>
      <c r="C23" s="291">
        <f>Primary!C32</f>
        <v>0</v>
      </c>
      <c r="D23" s="292">
        <f>Primary!D32</f>
        <v>0</v>
      </c>
      <c r="E23" s="293">
        <f>Primary!F32</f>
        <v>0</v>
      </c>
      <c r="F23" s="412">
        <v>0</v>
      </c>
    </row>
    <row r="25" spans="2:14" ht="13" x14ac:dyDescent="0.3">
      <c r="C25" s="122" t="s">
        <v>120</v>
      </c>
      <c r="E25" s="295" t="e">
        <f>'ADR Calcs'!E25</f>
        <v>#DIV/0!</v>
      </c>
      <c r="F25" s="296" t="e">
        <f>'ADR Calcs'!F25</f>
        <v>#DIV/0!</v>
      </c>
    </row>
    <row r="26" spans="2:14" ht="13" x14ac:dyDescent="0.3">
      <c r="C26" s="122" t="s">
        <v>99</v>
      </c>
      <c r="E26" s="295" t="e">
        <f>'ADR Calcs'!E26</f>
        <v>#DIV/0!</v>
      </c>
      <c r="F26" s="296" t="e">
        <f>'ADR Calcs'!F26</f>
        <v>#DIV/0!</v>
      </c>
    </row>
    <row r="28" spans="2:14" ht="13" x14ac:dyDescent="0.3">
      <c r="B28" s="121" t="s">
        <v>204</v>
      </c>
      <c r="C28" s="51"/>
      <c r="D28" s="456">
        <f>+Primary!F8</f>
        <v>2020</v>
      </c>
      <c r="E28" s="457">
        <f>D28+1</f>
        <v>2021</v>
      </c>
      <c r="F28" s="457">
        <f t="shared" ref="F28:N28" si="0">E28+1</f>
        <v>2022</v>
      </c>
      <c r="G28" s="457">
        <f t="shared" si="0"/>
        <v>2023</v>
      </c>
      <c r="H28" s="457">
        <f t="shared" si="0"/>
        <v>2024</v>
      </c>
      <c r="I28" s="457">
        <f t="shared" si="0"/>
        <v>2025</v>
      </c>
      <c r="J28" s="457">
        <f t="shared" si="0"/>
        <v>2026</v>
      </c>
      <c r="K28" s="457">
        <f t="shared" si="0"/>
        <v>2027</v>
      </c>
      <c r="L28" s="457">
        <f t="shared" si="0"/>
        <v>2028</v>
      </c>
      <c r="M28" s="457">
        <f t="shared" si="0"/>
        <v>2029</v>
      </c>
      <c r="N28" s="458">
        <f t="shared" si="0"/>
        <v>2030</v>
      </c>
    </row>
    <row r="29" spans="2:14" x14ac:dyDescent="0.25">
      <c r="B29" s="510" t="s">
        <v>164</v>
      </c>
      <c r="C29" s="511"/>
      <c r="D29" s="220"/>
      <c r="E29" s="464">
        <v>0</v>
      </c>
      <c r="F29" s="465">
        <f>E29</f>
        <v>0</v>
      </c>
      <c r="G29" s="465">
        <f t="shared" ref="G29:L29" si="1">F29</f>
        <v>0</v>
      </c>
      <c r="H29" s="465">
        <f t="shared" si="1"/>
        <v>0</v>
      </c>
      <c r="I29" s="465">
        <f t="shared" si="1"/>
        <v>0</v>
      </c>
      <c r="J29" s="465">
        <f t="shared" si="1"/>
        <v>0</v>
      </c>
      <c r="K29" s="465">
        <f t="shared" si="1"/>
        <v>0</v>
      </c>
      <c r="L29" s="465">
        <f t="shared" si="1"/>
        <v>0</v>
      </c>
      <c r="M29" s="465">
        <f>L29</f>
        <v>0</v>
      </c>
      <c r="N29" s="466">
        <f>M29</f>
        <v>0</v>
      </c>
    </row>
    <row r="30" spans="2:14" x14ac:dyDescent="0.25">
      <c r="B30" s="512" t="s">
        <v>165</v>
      </c>
      <c r="C30" s="513"/>
      <c r="D30" s="467">
        <f>F5</f>
        <v>0</v>
      </c>
      <c r="E30" s="462">
        <f>+D30*(1+E29)</f>
        <v>0</v>
      </c>
      <c r="F30" s="462">
        <f t="shared" ref="F30:N30" si="2">+E30*(1+F29)</f>
        <v>0</v>
      </c>
      <c r="G30" s="462">
        <f t="shared" si="2"/>
        <v>0</v>
      </c>
      <c r="H30" s="462">
        <f t="shared" si="2"/>
        <v>0</v>
      </c>
      <c r="I30" s="462">
        <f t="shared" si="2"/>
        <v>0</v>
      </c>
      <c r="J30" s="462">
        <f t="shared" si="2"/>
        <v>0</v>
      </c>
      <c r="K30" s="462">
        <f t="shared" si="2"/>
        <v>0</v>
      </c>
      <c r="L30" s="462">
        <f t="shared" si="2"/>
        <v>0</v>
      </c>
      <c r="M30" s="462">
        <f t="shared" si="2"/>
        <v>0</v>
      </c>
      <c r="N30" s="463">
        <f t="shared" si="2"/>
        <v>0</v>
      </c>
    </row>
  </sheetData>
  <mergeCells count="1">
    <mergeCell ref="D3:F3"/>
  </mergeCells>
  <pageMargins left="0.7" right="0.7" top="0.75" bottom="0.75" header="0.3" footer="0.3"/>
  <pageSetup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70C0"/>
  </sheetPr>
  <dimension ref="B1:L34"/>
  <sheetViews>
    <sheetView showZeros="0" workbookViewId="0"/>
  </sheetViews>
  <sheetFormatPr defaultRowHeight="12.5" x14ac:dyDescent="0.25"/>
  <cols>
    <col min="1" max="1" width="3.7265625" customWidth="1"/>
    <col min="2" max="2" width="18.7265625" customWidth="1"/>
  </cols>
  <sheetData>
    <row r="1" spans="2:5" ht="15.5" x14ac:dyDescent="0.35">
      <c r="B1" s="286" t="s">
        <v>193</v>
      </c>
    </row>
    <row r="3" spans="2:5" x14ac:dyDescent="0.25">
      <c r="B3" t="str">
        <f>CONCATENATE("The information below shows the market segmentation for ",Primary!C14," &amp; ",'Supply Addn'!C7,"."," Enter the segment ADR data for each hotel.")</f>
        <v>The information below shows the market segmentation for Primary Hotel 1 &amp; Proposed Hotel 1. Enter the segment ADR data for each hotel.</v>
      </c>
    </row>
    <row r="4" spans="2:5" x14ac:dyDescent="0.25">
      <c r="B4" t="str">
        <f>CONCATENATE("each hotel.  In addition, enter the segment percentages for the ",'Supply Addn'!C7," from the stabilized year on the Occ Output-B tab.")</f>
        <v>each hotel.  In addition, enter the segment percentages for the Proposed Hotel 1 from the stabilized year on the Occ Output-B tab.</v>
      </c>
    </row>
    <row r="6" spans="2:5" ht="13" x14ac:dyDescent="0.3">
      <c r="B6" s="303" t="str">
        <f>Primary!C14</f>
        <v>Primary Hotel 1</v>
      </c>
      <c r="C6" s="303"/>
      <c r="D6" s="303"/>
      <c r="E6" s="303"/>
    </row>
    <row r="7" spans="2:5" x14ac:dyDescent="0.25">
      <c r="B7" s="468"/>
      <c r="C7" s="469" t="s">
        <v>11</v>
      </c>
      <c r="D7" s="469" t="s">
        <v>11</v>
      </c>
      <c r="E7" s="470"/>
    </row>
    <row r="8" spans="2:5" x14ac:dyDescent="0.25">
      <c r="B8" s="471" t="s">
        <v>11</v>
      </c>
      <c r="C8" s="472" t="s">
        <v>105</v>
      </c>
      <c r="D8" s="472" t="s">
        <v>119</v>
      </c>
      <c r="E8" s="473" t="s">
        <v>127</v>
      </c>
    </row>
    <row r="9" spans="2:5" x14ac:dyDescent="0.25">
      <c r="B9" s="227">
        <f>Primary!C5</f>
        <v>0</v>
      </c>
      <c r="C9" s="319">
        <f>Primary!G14</f>
        <v>0</v>
      </c>
      <c r="D9" s="413">
        <v>0</v>
      </c>
      <c r="E9" s="316">
        <f>C9*D9</f>
        <v>0</v>
      </c>
    </row>
    <row r="10" spans="2:5" x14ac:dyDescent="0.25">
      <c r="B10" s="74">
        <f>Primary!C6</f>
        <v>0</v>
      </c>
      <c r="C10" s="320">
        <f>Primary!H14</f>
        <v>0</v>
      </c>
      <c r="D10" s="414">
        <v>0</v>
      </c>
      <c r="E10" s="317">
        <f t="shared" ref="E10:E13" si="0">C10*D10</f>
        <v>0</v>
      </c>
    </row>
    <row r="11" spans="2:5" x14ac:dyDescent="0.25">
      <c r="B11" s="74">
        <f>Primary!C7</f>
        <v>0</v>
      </c>
      <c r="C11" s="320">
        <f>Primary!I14</f>
        <v>0</v>
      </c>
      <c r="D11" s="414">
        <v>0</v>
      </c>
      <c r="E11" s="317">
        <f t="shared" si="0"/>
        <v>0</v>
      </c>
    </row>
    <row r="12" spans="2:5" x14ac:dyDescent="0.25">
      <c r="B12" s="74">
        <f>Primary!C8</f>
        <v>0</v>
      </c>
      <c r="C12" s="320">
        <f>Primary!J14</f>
        <v>0</v>
      </c>
      <c r="D12" s="414">
        <v>0</v>
      </c>
      <c r="E12" s="317">
        <f t="shared" si="0"/>
        <v>0</v>
      </c>
    </row>
    <row r="13" spans="2:5" x14ac:dyDescent="0.25">
      <c r="B13" s="217">
        <f>Primary!C9</f>
        <v>0</v>
      </c>
      <c r="C13" s="298">
        <f>Primary!K14</f>
        <v>0</v>
      </c>
      <c r="D13" s="415">
        <v>0</v>
      </c>
      <c r="E13" s="318">
        <f t="shared" si="0"/>
        <v>0</v>
      </c>
    </row>
    <row r="14" spans="2:5" ht="13" x14ac:dyDescent="0.3">
      <c r="C14" s="122" t="s">
        <v>141</v>
      </c>
      <c r="D14" s="115"/>
      <c r="E14" s="294">
        <f>SUM(E9:E13)</f>
        <v>0</v>
      </c>
    </row>
    <row r="17" spans="2:12" ht="13" x14ac:dyDescent="0.3">
      <c r="B17" s="303" t="str">
        <f>'Supply Addn'!C7</f>
        <v>Proposed Hotel 1</v>
      </c>
      <c r="C17" s="303"/>
      <c r="D17" s="303"/>
      <c r="E17" s="303"/>
    </row>
    <row r="18" spans="2:12" x14ac:dyDescent="0.25">
      <c r="B18" s="468"/>
      <c r="C18" s="469" t="s">
        <v>11</v>
      </c>
      <c r="D18" s="469" t="s">
        <v>11</v>
      </c>
      <c r="E18" s="470"/>
    </row>
    <row r="19" spans="2:12" x14ac:dyDescent="0.25">
      <c r="B19" s="471" t="s">
        <v>11</v>
      </c>
      <c r="C19" s="472" t="s">
        <v>105</v>
      </c>
      <c r="D19" s="472" t="s">
        <v>119</v>
      </c>
      <c r="E19" s="473" t="s">
        <v>127</v>
      </c>
    </row>
    <row r="20" spans="2:12" x14ac:dyDescent="0.25">
      <c r="B20" s="227">
        <f>B9</f>
        <v>0</v>
      </c>
      <c r="C20" s="416">
        <v>0</v>
      </c>
      <c r="D20" s="413">
        <v>0</v>
      </c>
      <c r="E20" s="316">
        <f>C20*D20</f>
        <v>0</v>
      </c>
    </row>
    <row r="21" spans="2:12" x14ac:dyDescent="0.25">
      <c r="B21" s="74">
        <f t="shared" ref="B21:B24" si="1">B10</f>
        <v>0</v>
      </c>
      <c r="C21" s="417">
        <v>0</v>
      </c>
      <c r="D21" s="414">
        <v>0</v>
      </c>
      <c r="E21" s="317">
        <f t="shared" ref="E21:E24" si="2">C21*D21</f>
        <v>0</v>
      </c>
    </row>
    <row r="22" spans="2:12" x14ac:dyDescent="0.25">
      <c r="B22" s="74">
        <f t="shared" si="1"/>
        <v>0</v>
      </c>
      <c r="C22" s="417">
        <v>0</v>
      </c>
      <c r="D22" s="414">
        <v>0</v>
      </c>
      <c r="E22" s="317">
        <f t="shared" si="2"/>
        <v>0</v>
      </c>
    </row>
    <row r="23" spans="2:12" x14ac:dyDescent="0.25">
      <c r="B23" s="74">
        <f t="shared" si="1"/>
        <v>0</v>
      </c>
      <c r="C23" s="417">
        <v>0</v>
      </c>
      <c r="D23" s="414">
        <v>0</v>
      </c>
      <c r="E23" s="317">
        <f t="shared" si="2"/>
        <v>0</v>
      </c>
    </row>
    <row r="24" spans="2:12" x14ac:dyDescent="0.25">
      <c r="B24" s="217">
        <f t="shared" si="1"/>
        <v>0</v>
      </c>
      <c r="C24" s="418">
        <v>0</v>
      </c>
      <c r="D24" s="415">
        <v>0</v>
      </c>
      <c r="E24" s="318">
        <f t="shared" si="2"/>
        <v>0</v>
      </c>
    </row>
    <row r="25" spans="2:12" ht="13" x14ac:dyDescent="0.3">
      <c r="C25" s="122" t="s">
        <v>141</v>
      </c>
      <c r="D25" s="115"/>
      <c r="E25" s="294">
        <f>SUM(E20:E24)</f>
        <v>0</v>
      </c>
    </row>
    <row r="26" spans="2:12" ht="13" x14ac:dyDescent="0.3">
      <c r="C26" s="122"/>
      <c r="D26" s="115"/>
      <c r="E26" s="294"/>
    </row>
    <row r="28" spans="2:12" ht="13" x14ac:dyDescent="0.3">
      <c r="B28" s="303" t="s">
        <v>128</v>
      </c>
      <c r="C28" s="303"/>
      <c r="D28" s="303"/>
      <c r="E28" s="303"/>
      <c r="F28" s="303"/>
      <c r="G28" s="303"/>
      <c r="H28" s="303"/>
      <c r="I28" s="303"/>
      <c r="J28" s="303"/>
      <c r="K28" s="303"/>
      <c r="L28" s="303"/>
    </row>
    <row r="29" spans="2:12" x14ac:dyDescent="0.25">
      <c r="B29" s="474"/>
      <c r="C29" s="475">
        <f>Primary!F8+1</f>
        <v>2021</v>
      </c>
      <c r="D29" s="475">
        <f>C29+1</f>
        <v>2022</v>
      </c>
      <c r="E29" s="475">
        <f t="shared" ref="E29:L29" si="3">D29+1</f>
        <v>2023</v>
      </c>
      <c r="F29" s="475">
        <f t="shared" si="3"/>
        <v>2024</v>
      </c>
      <c r="G29" s="475">
        <f t="shared" si="3"/>
        <v>2025</v>
      </c>
      <c r="H29" s="475">
        <f t="shared" si="3"/>
        <v>2026</v>
      </c>
      <c r="I29" s="475">
        <f t="shared" si="3"/>
        <v>2027</v>
      </c>
      <c r="J29" s="475">
        <f t="shared" si="3"/>
        <v>2028</v>
      </c>
      <c r="K29" s="475">
        <f>J29+1</f>
        <v>2029</v>
      </c>
      <c r="L29" s="476">
        <f t="shared" si="3"/>
        <v>2030</v>
      </c>
    </row>
    <row r="30" spans="2:12" x14ac:dyDescent="0.25">
      <c r="B30" s="227">
        <f>B9</f>
        <v>0</v>
      </c>
      <c r="C30" s="419">
        <v>0</v>
      </c>
      <c r="D30" s="422">
        <f>C30</f>
        <v>0</v>
      </c>
      <c r="E30" s="422">
        <f t="shared" ref="E30:L30" si="4">D30</f>
        <v>0</v>
      </c>
      <c r="F30" s="422">
        <f t="shared" si="4"/>
        <v>0</v>
      </c>
      <c r="G30" s="422">
        <f t="shared" si="4"/>
        <v>0</v>
      </c>
      <c r="H30" s="422">
        <f t="shared" si="4"/>
        <v>0</v>
      </c>
      <c r="I30" s="422">
        <f t="shared" si="4"/>
        <v>0</v>
      </c>
      <c r="J30" s="422">
        <f t="shared" si="4"/>
        <v>0</v>
      </c>
      <c r="K30" s="422">
        <f t="shared" si="4"/>
        <v>0</v>
      </c>
      <c r="L30" s="423">
        <f t="shared" si="4"/>
        <v>0</v>
      </c>
    </row>
    <row r="31" spans="2:12" x14ac:dyDescent="0.25">
      <c r="B31" s="74">
        <f>B10</f>
        <v>0</v>
      </c>
      <c r="C31" s="420">
        <v>0</v>
      </c>
      <c r="D31" s="410">
        <f t="shared" ref="D31:L34" si="5">C31</f>
        <v>0</v>
      </c>
      <c r="E31" s="410">
        <f t="shared" si="5"/>
        <v>0</v>
      </c>
      <c r="F31" s="410">
        <f t="shared" si="5"/>
        <v>0</v>
      </c>
      <c r="G31" s="410">
        <f t="shared" si="5"/>
        <v>0</v>
      </c>
      <c r="H31" s="410">
        <f t="shared" si="5"/>
        <v>0</v>
      </c>
      <c r="I31" s="410">
        <f t="shared" si="5"/>
        <v>0</v>
      </c>
      <c r="J31" s="410">
        <f t="shared" si="5"/>
        <v>0</v>
      </c>
      <c r="K31" s="410">
        <f t="shared" si="5"/>
        <v>0</v>
      </c>
      <c r="L31" s="424">
        <f t="shared" si="5"/>
        <v>0</v>
      </c>
    </row>
    <row r="32" spans="2:12" x14ac:dyDescent="0.25">
      <c r="B32" s="74">
        <f>B11</f>
        <v>0</v>
      </c>
      <c r="C32" s="420">
        <v>0</v>
      </c>
      <c r="D32" s="410">
        <f t="shared" si="5"/>
        <v>0</v>
      </c>
      <c r="E32" s="410">
        <f t="shared" si="5"/>
        <v>0</v>
      </c>
      <c r="F32" s="410">
        <f t="shared" si="5"/>
        <v>0</v>
      </c>
      <c r="G32" s="410">
        <f t="shared" si="5"/>
        <v>0</v>
      </c>
      <c r="H32" s="410">
        <f t="shared" si="5"/>
        <v>0</v>
      </c>
      <c r="I32" s="410">
        <f t="shared" si="5"/>
        <v>0</v>
      </c>
      <c r="J32" s="410">
        <f t="shared" si="5"/>
        <v>0</v>
      </c>
      <c r="K32" s="410">
        <f t="shared" si="5"/>
        <v>0</v>
      </c>
      <c r="L32" s="424">
        <f t="shared" si="5"/>
        <v>0</v>
      </c>
    </row>
    <row r="33" spans="2:12" x14ac:dyDescent="0.25">
      <c r="B33" s="74">
        <f>B12</f>
        <v>0</v>
      </c>
      <c r="C33" s="420">
        <v>0</v>
      </c>
      <c r="D33" s="410">
        <f t="shared" si="5"/>
        <v>0</v>
      </c>
      <c r="E33" s="410">
        <f t="shared" si="5"/>
        <v>0</v>
      </c>
      <c r="F33" s="410">
        <f t="shared" si="5"/>
        <v>0</v>
      </c>
      <c r="G33" s="410">
        <f t="shared" si="5"/>
        <v>0</v>
      </c>
      <c r="H33" s="410">
        <f t="shared" si="5"/>
        <v>0</v>
      </c>
      <c r="I33" s="410">
        <f t="shared" si="5"/>
        <v>0</v>
      </c>
      <c r="J33" s="410">
        <f t="shared" si="5"/>
        <v>0</v>
      </c>
      <c r="K33" s="410">
        <f t="shared" si="5"/>
        <v>0</v>
      </c>
      <c r="L33" s="424">
        <f t="shared" si="5"/>
        <v>0</v>
      </c>
    </row>
    <row r="34" spans="2:12" x14ac:dyDescent="0.25">
      <c r="B34" s="217">
        <f>B13</f>
        <v>0</v>
      </c>
      <c r="C34" s="421">
        <v>0</v>
      </c>
      <c r="D34" s="425">
        <f t="shared" si="5"/>
        <v>0</v>
      </c>
      <c r="E34" s="425">
        <f t="shared" si="5"/>
        <v>0</v>
      </c>
      <c r="F34" s="425">
        <f t="shared" si="5"/>
        <v>0</v>
      </c>
      <c r="G34" s="425">
        <f t="shared" si="5"/>
        <v>0</v>
      </c>
      <c r="H34" s="425">
        <f t="shared" si="5"/>
        <v>0</v>
      </c>
      <c r="I34" s="425">
        <f t="shared" si="5"/>
        <v>0</v>
      </c>
      <c r="J34" s="425">
        <f t="shared" si="5"/>
        <v>0</v>
      </c>
      <c r="K34" s="425">
        <f t="shared" si="5"/>
        <v>0</v>
      </c>
      <c r="L34" s="426">
        <f t="shared" si="5"/>
        <v>0</v>
      </c>
    </row>
  </sheetData>
  <pageMargins left="0.7" right="0.7" top="0.75" bottom="0.75" header="0.3" footer="0.3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</sheetPr>
  <dimension ref="B1:M32"/>
  <sheetViews>
    <sheetView workbookViewId="0"/>
  </sheetViews>
  <sheetFormatPr defaultRowHeight="12.5" x14ac:dyDescent="0.25"/>
  <cols>
    <col min="1" max="2" width="3.7265625" customWidth="1"/>
    <col min="3" max="3" width="24.7265625" customWidth="1"/>
    <col min="4" max="13" width="12.7265625" customWidth="1"/>
  </cols>
  <sheetData>
    <row r="1" spans="2:13" ht="15.5" x14ac:dyDescent="0.35">
      <c r="B1" s="286" t="s">
        <v>194</v>
      </c>
    </row>
    <row r="3" spans="2:13" ht="13" x14ac:dyDescent="0.3">
      <c r="B3" s="514" t="s">
        <v>159</v>
      </c>
      <c r="C3" s="10"/>
      <c r="D3" s="54"/>
      <c r="E3" s="54"/>
      <c r="F3" s="54"/>
      <c r="G3" s="54"/>
      <c r="H3" s="54"/>
      <c r="I3" s="54"/>
      <c r="J3" s="54"/>
      <c r="K3" s="54"/>
      <c r="L3" s="54"/>
      <c r="M3" s="54"/>
    </row>
    <row r="4" spans="2:13" ht="14" x14ac:dyDescent="0.3">
      <c r="B4" s="57" t="s">
        <v>109</v>
      </c>
      <c r="C4" s="57"/>
      <c r="D4" s="199" t="str">
        <f>Primary!C14</f>
        <v>Primary Hotel 1</v>
      </c>
      <c r="E4" s="58"/>
      <c r="F4" s="58"/>
      <c r="G4" s="58"/>
      <c r="H4" s="58"/>
      <c r="I4" s="58"/>
      <c r="J4" s="58"/>
      <c r="K4" s="58"/>
      <c r="L4" s="58"/>
      <c r="M4" s="58"/>
    </row>
    <row r="5" spans="2:13" ht="13" x14ac:dyDescent="0.3">
      <c r="C5" s="122" t="s">
        <v>133</v>
      </c>
      <c r="D5" s="294">
        <f>'ADR CompPos'!F5</f>
        <v>0</v>
      </c>
    </row>
    <row r="7" spans="2:13" x14ac:dyDescent="0.25">
      <c r="B7" s="63" t="s">
        <v>61</v>
      </c>
      <c r="C7" s="63"/>
      <c r="D7" s="27">
        <f>Primary!F8+1</f>
        <v>2021</v>
      </c>
      <c r="E7" s="27">
        <f>D7+1</f>
        <v>2022</v>
      </c>
      <c r="F7" s="27">
        <f t="shared" ref="F7:M7" si="0">E7+1</f>
        <v>2023</v>
      </c>
      <c r="G7" s="27">
        <f t="shared" si="0"/>
        <v>2024</v>
      </c>
      <c r="H7" s="27">
        <f t="shared" si="0"/>
        <v>2025</v>
      </c>
      <c r="I7" s="27">
        <f t="shared" si="0"/>
        <v>2026</v>
      </c>
      <c r="J7" s="27">
        <f t="shared" si="0"/>
        <v>2027</v>
      </c>
      <c r="K7" s="27">
        <f t="shared" si="0"/>
        <v>2028</v>
      </c>
      <c r="L7" s="27">
        <f t="shared" si="0"/>
        <v>2029</v>
      </c>
      <c r="M7" s="27">
        <f t="shared" si="0"/>
        <v>2030</v>
      </c>
    </row>
    <row r="8" spans="2:13" ht="13" x14ac:dyDescent="0.3">
      <c r="C8" s="122" t="s">
        <v>134</v>
      </c>
      <c r="D8" s="323" t="e">
        <f>'ADR Calcs'!D50/'ADR Calcs'!D42</f>
        <v>#DIV/0!</v>
      </c>
      <c r="E8" s="323" t="e">
        <f>'ADR Calcs'!E50/'ADR Calcs'!E42</f>
        <v>#DIV/0!</v>
      </c>
      <c r="F8" s="323" t="e">
        <f>'ADR Calcs'!F50/'ADR Calcs'!F42</f>
        <v>#DIV/0!</v>
      </c>
      <c r="G8" s="323" t="e">
        <f>'ADR Calcs'!G50/'ADR Calcs'!G42</f>
        <v>#DIV/0!</v>
      </c>
      <c r="H8" s="323" t="e">
        <f>'ADR Calcs'!H50/'ADR Calcs'!H42</f>
        <v>#DIV/0!</v>
      </c>
      <c r="I8" s="323" t="e">
        <f>'ADR Calcs'!I50/'ADR Calcs'!I42</f>
        <v>#DIV/0!</v>
      </c>
      <c r="J8" s="323" t="e">
        <f>'ADR Calcs'!J50/'ADR Calcs'!J42</f>
        <v>#DIV/0!</v>
      </c>
      <c r="K8" s="323" t="e">
        <f>'ADR Calcs'!K50/'ADR Calcs'!K42</f>
        <v>#DIV/0!</v>
      </c>
      <c r="L8" s="323" t="e">
        <f>'ADR Calcs'!L50/'ADR Calcs'!L42</f>
        <v>#DIV/0!</v>
      </c>
      <c r="M8" s="323" t="e">
        <f>'ADR Calcs'!M50/'ADR Calcs'!M42</f>
        <v>#DIV/0!</v>
      </c>
    </row>
    <row r="10" spans="2:13" x14ac:dyDescent="0.25">
      <c r="B10" s="301" t="s">
        <v>136</v>
      </c>
      <c r="C10" s="301"/>
      <c r="D10" s="27">
        <f>Primary!F8</f>
        <v>2020</v>
      </c>
      <c r="E10" s="27">
        <f t="shared" ref="E10:M10" si="1">D10+1</f>
        <v>2021</v>
      </c>
      <c r="F10" s="27">
        <f t="shared" si="1"/>
        <v>2022</v>
      </c>
      <c r="G10" s="27">
        <f t="shared" si="1"/>
        <v>2023</v>
      </c>
      <c r="H10" s="27">
        <f t="shared" si="1"/>
        <v>2024</v>
      </c>
      <c r="I10" s="27">
        <f t="shared" si="1"/>
        <v>2025</v>
      </c>
      <c r="J10" s="27">
        <f t="shared" si="1"/>
        <v>2026</v>
      </c>
      <c r="K10" s="27">
        <f t="shared" si="1"/>
        <v>2027</v>
      </c>
      <c r="L10" s="27">
        <f t="shared" si="1"/>
        <v>2028</v>
      </c>
      <c r="M10" s="27">
        <f t="shared" si="1"/>
        <v>2029</v>
      </c>
    </row>
    <row r="11" spans="2:13" x14ac:dyDescent="0.25">
      <c r="B11">
        <v>1</v>
      </c>
      <c r="C11">
        <f>Primary!C5</f>
        <v>0</v>
      </c>
      <c r="D11" s="323">
        <f>'ADR Calcs'!D30</f>
        <v>0</v>
      </c>
      <c r="E11" s="323">
        <f>'ADR Calcs'!E30</f>
        <v>0</v>
      </c>
      <c r="F11" s="323">
        <f>'ADR Calcs'!F30</f>
        <v>0</v>
      </c>
      <c r="G11" s="323">
        <f>'ADR Calcs'!G30</f>
        <v>0</v>
      </c>
      <c r="H11" s="323">
        <f>'ADR Calcs'!H30</f>
        <v>0</v>
      </c>
      <c r="I11" s="323">
        <f>'ADR Calcs'!I30</f>
        <v>0</v>
      </c>
      <c r="J11" s="323">
        <f>'ADR Calcs'!J30</f>
        <v>0</v>
      </c>
      <c r="K11" s="323">
        <f>'ADR Calcs'!K30</f>
        <v>0</v>
      </c>
      <c r="L11" s="323">
        <f>'ADR Calcs'!L30</f>
        <v>0</v>
      </c>
      <c r="M11" s="323">
        <f>'ADR Calcs'!M30</f>
        <v>0</v>
      </c>
    </row>
    <row r="12" spans="2:13" x14ac:dyDescent="0.25">
      <c r="B12">
        <v>2</v>
      </c>
      <c r="C12">
        <f>Primary!C6</f>
        <v>0</v>
      </c>
      <c r="D12" s="323">
        <f>'ADR Calcs'!D31</f>
        <v>0</v>
      </c>
      <c r="E12" s="323">
        <f>'ADR Calcs'!E31</f>
        <v>0</v>
      </c>
      <c r="F12" s="323">
        <f>'ADR Calcs'!F31</f>
        <v>0</v>
      </c>
      <c r="G12" s="323">
        <f>'ADR Calcs'!G31</f>
        <v>0</v>
      </c>
      <c r="H12" s="323">
        <f>'ADR Calcs'!H31</f>
        <v>0</v>
      </c>
      <c r="I12" s="323">
        <f>'ADR Calcs'!I31</f>
        <v>0</v>
      </c>
      <c r="J12" s="323">
        <f>'ADR Calcs'!J31</f>
        <v>0</v>
      </c>
      <c r="K12" s="323">
        <f>'ADR Calcs'!K31</f>
        <v>0</v>
      </c>
      <c r="L12" s="323">
        <f>'ADR Calcs'!L31</f>
        <v>0</v>
      </c>
      <c r="M12" s="323">
        <f>'ADR Calcs'!M31</f>
        <v>0</v>
      </c>
    </row>
    <row r="13" spans="2:13" x14ac:dyDescent="0.25">
      <c r="B13">
        <v>3</v>
      </c>
      <c r="C13">
        <f>Primary!C7</f>
        <v>0</v>
      </c>
      <c r="D13" s="323">
        <f>'ADR Calcs'!D32</f>
        <v>0</v>
      </c>
      <c r="E13" s="323">
        <f>'ADR Calcs'!E32</f>
        <v>0</v>
      </c>
      <c r="F13" s="323">
        <f>'ADR Calcs'!F32</f>
        <v>0</v>
      </c>
      <c r="G13" s="323">
        <f>'ADR Calcs'!G32</f>
        <v>0</v>
      </c>
      <c r="H13" s="323">
        <f>'ADR Calcs'!H32</f>
        <v>0</v>
      </c>
      <c r="I13" s="323">
        <f>'ADR Calcs'!I32</f>
        <v>0</v>
      </c>
      <c r="J13" s="323">
        <f>'ADR Calcs'!J32</f>
        <v>0</v>
      </c>
      <c r="K13" s="323">
        <f>'ADR Calcs'!K32</f>
        <v>0</v>
      </c>
      <c r="L13" s="323">
        <f>'ADR Calcs'!L32</f>
        <v>0</v>
      </c>
      <c r="M13" s="323">
        <f>'ADR Calcs'!M32</f>
        <v>0</v>
      </c>
    </row>
    <row r="14" spans="2:13" x14ac:dyDescent="0.25">
      <c r="B14">
        <v>4</v>
      </c>
      <c r="C14">
        <f>Primary!C8</f>
        <v>0</v>
      </c>
      <c r="D14" s="323">
        <f>'ADR Calcs'!D33</f>
        <v>0</v>
      </c>
      <c r="E14" s="323">
        <f>'ADR Calcs'!E33</f>
        <v>0</v>
      </c>
      <c r="F14" s="323">
        <f>'ADR Calcs'!F33</f>
        <v>0</v>
      </c>
      <c r="G14" s="323">
        <f>'ADR Calcs'!G33</f>
        <v>0</v>
      </c>
      <c r="H14" s="323">
        <f>'ADR Calcs'!H33</f>
        <v>0</v>
      </c>
      <c r="I14" s="323">
        <f>'ADR Calcs'!I33</f>
        <v>0</v>
      </c>
      <c r="J14" s="323">
        <f>'ADR Calcs'!J33</f>
        <v>0</v>
      </c>
      <c r="K14" s="323">
        <f>'ADR Calcs'!K33</f>
        <v>0</v>
      </c>
      <c r="L14" s="323">
        <f>'ADR Calcs'!L33</f>
        <v>0</v>
      </c>
      <c r="M14" s="323">
        <f>'ADR Calcs'!M33</f>
        <v>0</v>
      </c>
    </row>
    <row r="15" spans="2:13" x14ac:dyDescent="0.25">
      <c r="B15" s="55">
        <v>5</v>
      </c>
      <c r="C15" s="55">
        <f>Primary!C9</f>
        <v>0</v>
      </c>
      <c r="D15" s="324">
        <f>'ADR Calcs'!D34</f>
        <v>0</v>
      </c>
      <c r="E15" s="324">
        <f>'ADR Calcs'!E34</f>
        <v>0</v>
      </c>
      <c r="F15" s="324">
        <f>'ADR Calcs'!F34</f>
        <v>0</v>
      </c>
      <c r="G15" s="324">
        <f>'ADR Calcs'!G34</f>
        <v>0</v>
      </c>
      <c r="H15" s="324">
        <f>'ADR Calcs'!H34</f>
        <v>0</v>
      </c>
      <c r="I15" s="324">
        <f>'ADR Calcs'!I34</f>
        <v>0</v>
      </c>
      <c r="J15" s="324">
        <f>'ADR Calcs'!J34</f>
        <v>0</v>
      </c>
      <c r="K15" s="324">
        <f>'ADR Calcs'!K34</f>
        <v>0</v>
      </c>
      <c r="L15" s="324">
        <f>'ADR Calcs'!L34</f>
        <v>0</v>
      </c>
      <c r="M15" s="324">
        <f>'ADR Calcs'!M34</f>
        <v>0</v>
      </c>
    </row>
    <row r="17" spans="2:13" x14ac:dyDescent="0.25">
      <c r="B17" s="301" t="s">
        <v>137</v>
      </c>
      <c r="C17" s="301"/>
      <c r="D17" s="27"/>
      <c r="E17" s="27"/>
      <c r="F17" s="27"/>
      <c r="G17" s="27"/>
      <c r="H17" s="27"/>
      <c r="I17" s="27"/>
      <c r="J17" s="27"/>
      <c r="K17" s="27"/>
      <c r="L17" s="27"/>
      <c r="M17" s="27"/>
    </row>
    <row r="18" spans="2:13" x14ac:dyDescent="0.25">
      <c r="B18">
        <v>1</v>
      </c>
      <c r="C18">
        <f>C11</f>
        <v>0</v>
      </c>
      <c r="D18" s="321" t="e">
        <f>'ADR Calcs'!D37</f>
        <v>#DIV/0!</v>
      </c>
      <c r="E18" s="321" t="e">
        <f>'ADR Calcs'!E37</f>
        <v>#DIV/0!</v>
      </c>
      <c r="F18" s="321" t="e">
        <f>'ADR Calcs'!F37</f>
        <v>#DIV/0!</v>
      </c>
      <c r="G18" s="321" t="e">
        <f>'ADR Calcs'!G37</f>
        <v>#DIV/0!</v>
      </c>
      <c r="H18" s="321" t="e">
        <f>'ADR Calcs'!H37</f>
        <v>#DIV/0!</v>
      </c>
      <c r="I18" s="321" t="e">
        <f>'ADR Calcs'!I37</f>
        <v>#DIV/0!</v>
      </c>
      <c r="J18" s="321" t="e">
        <f>'ADR Calcs'!J37</f>
        <v>#DIV/0!</v>
      </c>
      <c r="K18" s="321" t="e">
        <f>'ADR Calcs'!K37</f>
        <v>#DIV/0!</v>
      </c>
      <c r="L18" s="321" t="e">
        <f>'ADR Calcs'!L37</f>
        <v>#DIV/0!</v>
      </c>
      <c r="M18" s="321" t="e">
        <f>'ADR Calcs'!M37</f>
        <v>#DIV/0!</v>
      </c>
    </row>
    <row r="19" spans="2:13" x14ac:dyDescent="0.25">
      <c r="B19">
        <v>2</v>
      </c>
      <c r="C19">
        <f t="shared" ref="C19:C22" si="2">C12</f>
        <v>0</v>
      </c>
      <c r="D19" s="321" t="e">
        <f>'ADR Calcs'!D38</f>
        <v>#DIV/0!</v>
      </c>
      <c r="E19" s="321" t="e">
        <f>'ADR Calcs'!E38</f>
        <v>#DIV/0!</v>
      </c>
      <c r="F19" s="321" t="e">
        <f>'ADR Calcs'!F38</f>
        <v>#DIV/0!</v>
      </c>
      <c r="G19" s="321" t="e">
        <f>'ADR Calcs'!G38</f>
        <v>#DIV/0!</v>
      </c>
      <c r="H19" s="321" t="e">
        <f>'ADR Calcs'!H38</f>
        <v>#DIV/0!</v>
      </c>
      <c r="I19" s="321" t="e">
        <f>'ADR Calcs'!I38</f>
        <v>#DIV/0!</v>
      </c>
      <c r="J19" s="321" t="e">
        <f>'ADR Calcs'!J38</f>
        <v>#DIV/0!</v>
      </c>
      <c r="K19" s="321" t="e">
        <f>'ADR Calcs'!K38</f>
        <v>#DIV/0!</v>
      </c>
      <c r="L19" s="321" t="e">
        <f>'ADR Calcs'!L38</f>
        <v>#DIV/0!</v>
      </c>
      <c r="M19" s="321" t="e">
        <f>'ADR Calcs'!M38</f>
        <v>#DIV/0!</v>
      </c>
    </row>
    <row r="20" spans="2:13" x14ac:dyDescent="0.25">
      <c r="B20">
        <v>3</v>
      </c>
      <c r="C20">
        <f t="shared" si="2"/>
        <v>0</v>
      </c>
      <c r="D20" s="321" t="e">
        <f>'ADR Calcs'!D39</f>
        <v>#DIV/0!</v>
      </c>
      <c r="E20" s="321" t="e">
        <f>'ADR Calcs'!E39</f>
        <v>#DIV/0!</v>
      </c>
      <c r="F20" s="321" t="e">
        <f>'ADR Calcs'!F39</f>
        <v>#DIV/0!</v>
      </c>
      <c r="G20" s="321" t="e">
        <f>'ADR Calcs'!G39</f>
        <v>#DIV/0!</v>
      </c>
      <c r="H20" s="321" t="e">
        <f>'ADR Calcs'!H39</f>
        <v>#DIV/0!</v>
      </c>
      <c r="I20" s="321" t="e">
        <f>'ADR Calcs'!I39</f>
        <v>#DIV/0!</v>
      </c>
      <c r="J20" s="321" t="e">
        <f>'ADR Calcs'!J39</f>
        <v>#DIV/0!</v>
      </c>
      <c r="K20" s="321" t="e">
        <f>'ADR Calcs'!K39</f>
        <v>#DIV/0!</v>
      </c>
      <c r="L20" s="321" t="e">
        <f>'ADR Calcs'!L39</f>
        <v>#DIV/0!</v>
      </c>
      <c r="M20" s="321" t="e">
        <f>'ADR Calcs'!M39</f>
        <v>#DIV/0!</v>
      </c>
    </row>
    <row r="21" spans="2:13" x14ac:dyDescent="0.25">
      <c r="B21">
        <v>4</v>
      </c>
      <c r="C21">
        <f t="shared" si="2"/>
        <v>0</v>
      </c>
      <c r="D21" s="321" t="e">
        <f>'ADR Calcs'!D40</f>
        <v>#DIV/0!</v>
      </c>
      <c r="E21" s="321" t="e">
        <f>'ADR Calcs'!E40</f>
        <v>#DIV/0!</v>
      </c>
      <c r="F21" s="321" t="e">
        <f>'ADR Calcs'!F40</f>
        <v>#DIV/0!</v>
      </c>
      <c r="G21" s="321" t="e">
        <f>'ADR Calcs'!G40</f>
        <v>#DIV/0!</v>
      </c>
      <c r="H21" s="321" t="e">
        <f>'ADR Calcs'!H40</f>
        <v>#DIV/0!</v>
      </c>
      <c r="I21" s="321" t="e">
        <f>'ADR Calcs'!I40</f>
        <v>#DIV/0!</v>
      </c>
      <c r="J21" s="321" t="e">
        <f>'ADR Calcs'!J40</f>
        <v>#DIV/0!</v>
      </c>
      <c r="K21" s="321" t="e">
        <f>'ADR Calcs'!K40</f>
        <v>#DIV/0!</v>
      </c>
      <c r="L21" s="321" t="e">
        <f>'ADR Calcs'!L40</f>
        <v>#DIV/0!</v>
      </c>
      <c r="M21" s="321" t="e">
        <f>'ADR Calcs'!M40</f>
        <v>#DIV/0!</v>
      </c>
    </row>
    <row r="22" spans="2:13" x14ac:dyDescent="0.25">
      <c r="B22" s="55">
        <v>5</v>
      </c>
      <c r="C22" s="55">
        <f t="shared" si="2"/>
        <v>0</v>
      </c>
      <c r="D22" s="322" t="e">
        <f>'ADR Calcs'!D41</f>
        <v>#DIV/0!</v>
      </c>
      <c r="E22" s="322" t="e">
        <f>'ADR Calcs'!E41</f>
        <v>#DIV/0!</v>
      </c>
      <c r="F22" s="322" t="e">
        <f>'ADR Calcs'!F41</f>
        <v>#DIV/0!</v>
      </c>
      <c r="G22" s="322" t="e">
        <f>'ADR Calcs'!G41</f>
        <v>#DIV/0!</v>
      </c>
      <c r="H22" s="322" t="e">
        <f>'ADR Calcs'!H41</f>
        <v>#DIV/0!</v>
      </c>
      <c r="I22" s="322" t="e">
        <f>'ADR Calcs'!I41</f>
        <v>#DIV/0!</v>
      </c>
      <c r="J22" s="322" t="e">
        <f>'ADR Calcs'!J41</f>
        <v>#DIV/0!</v>
      </c>
      <c r="K22" s="322" t="e">
        <f>'ADR Calcs'!K41</f>
        <v>#DIV/0!</v>
      </c>
      <c r="L22" s="322" t="e">
        <f>'ADR Calcs'!L41</f>
        <v>#DIV/0!</v>
      </c>
      <c r="M22" s="322" t="e">
        <f>'ADR Calcs'!M41</f>
        <v>#DIV/0!</v>
      </c>
    </row>
    <row r="23" spans="2:13" ht="13" x14ac:dyDescent="0.3">
      <c r="C23" s="300" t="s">
        <v>140</v>
      </c>
      <c r="D23" s="321" t="e">
        <f>SUM(D18:D22)</f>
        <v>#DIV/0!</v>
      </c>
      <c r="E23" s="321" t="e">
        <f t="shared" ref="E23:M23" si="3">SUM(E18:E22)</f>
        <v>#DIV/0!</v>
      </c>
      <c r="F23" s="321" t="e">
        <f t="shared" si="3"/>
        <v>#DIV/0!</v>
      </c>
      <c r="G23" s="321" t="e">
        <f t="shared" si="3"/>
        <v>#DIV/0!</v>
      </c>
      <c r="H23" s="321" t="e">
        <f t="shared" si="3"/>
        <v>#DIV/0!</v>
      </c>
      <c r="I23" s="321" t="e">
        <f t="shared" si="3"/>
        <v>#DIV/0!</v>
      </c>
      <c r="J23" s="321" t="e">
        <f t="shared" si="3"/>
        <v>#DIV/0!</v>
      </c>
      <c r="K23" s="321" t="e">
        <f t="shared" si="3"/>
        <v>#DIV/0!</v>
      </c>
      <c r="L23" s="321" t="e">
        <f t="shared" si="3"/>
        <v>#DIV/0!</v>
      </c>
      <c r="M23" s="321" t="e">
        <f t="shared" si="3"/>
        <v>#DIV/0!</v>
      </c>
    </row>
    <row r="25" spans="2:13" x14ac:dyDescent="0.25">
      <c r="B25" s="301" t="s">
        <v>138</v>
      </c>
      <c r="C25" s="301"/>
      <c r="D25" s="27"/>
      <c r="E25" s="27"/>
      <c r="F25" s="27"/>
      <c r="G25" s="27"/>
      <c r="H25" s="27"/>
      <c r="I25" s="27"/>
      <c r="J25" s="27"/>
      <c r="K25" s="27"/>
      <c r="L25" s="27"/>
      <c r="M25" s="27"/>
    </row>
    <row r="26" spans="2:13" x14ac:dyDescent="0.25">
      <c r="B26">
        <v>1</v>
      </c>
      <c r="C26">
        <f>C11</f>
        <v>0</v>
      </c>
      <c r="D26" s="325" t="e">
        <f>'ADR Calcs'!D45</f>
        <v>#DIV/0!</v>
      </c>
      <c r="E26" s="325" t="e">
        <f>'ADR Calcs'!E45</f>
        <v>#DIV/0!</v>
      </c>
      <c r="F26" s="325" t="e">
        <f>'ADR Calcs'!F45</f>
        <v>#DIV/0!</v>
      </c>
      <c r="G26" s="325" t="e">
        <f>'ADR Calcs'!G45</f>
        <v>#DIV/0!</v>
      </c>
      <c r="H26" s="325" t="e">
        <f>'ADR Calcs'!H45</f>
        <v>#DIV/0!</v>
      </c>
      <c r="I26" s="325" t="e">
        <f>'ADR Calcs'!I45</f>
        <v>#DIV/0!</v>
      </c>
      <c r="J26" s="325" t="e">
        <f>'ADR Calcs'!J45</f>
        <v>#DIV/0!</v>
      </c>
      <c r="K26" s="325" t="e">
        <f>'ADR Calcs'!K45</f>
        <v>#DIV/0!</v>
      </c>
      <c r="L26" s="325" t="e">
        <f>'ADR Calcs'!L45</f>
        <v>#DIV/0!</v>
      </c>
      <c r="M26" s="325" t="e">
        <f>'ADR Calcs'!M45</f>
        <v>#DIV/0!</v>
      </c>
    </row>
    <row r="27" spans="2:13" x14ac:dyDescent="0.25">
      <c r="B27">
        <v>2</v>
      </c>
      <c r="C27">
        <f t="shared" ref="C27:C30" si="4">C12</f>
        <v>0</v>
      </c>
      <c r="D27" s="325" t="e">
        <f>'ADR Calcs'!D46</f>
        <v>#DIV/0!</v>
      </c>
      <c r="E27" s="325" t="e">
        <f>'ADR Calcs'!E46</f>
        <v>#DIV/0!</v>
      </c>
      <c r="F27" s="325" t="e">
        <f>'ADR Calcs'!F46</f>
        <v>#DIV/0!</v>
      </c>
      <c r="G27" s="325" t="e">
        <f>'ADR Calcs'!G46</f>
        <v>#DIV/0!</v>
      </c>
      <c r="H27" s="325" t="e">
        <f>'ADR Calcs'!H46</f>
        <v>#DIV/0!</v>
      </c>
      <c r="I27" s="325" t="e">
        <f>'ADR Calcs'!I46</f>
        <v>#DIV/0!</v>
      </c>
      <c r="J27" s="325" t="e">
        <f>'ADR Calcs'!J46</f>
        <v>#DIV/0!</v>
      </c>
      <c r="K27" s="325" t="e">
        <f>'ADR Calcs'!K46</f>
        <v>#DIV/0!</v>
      </c>
      <c r="L27" s="325" t="e">
        <f>'ADR Calcs'!L46</f>
        <v>#DIV/0!</v>
      </c>
      <c r="M27" s="325" t="e">
        <f>'ADR Calcs'!M46</f>
        <v>#DIV/0!</v>
      </c>
    </row>
    <row r="28" spans="2:13" x14ac:dyDescent="0.25">
      <c r="B28">
        <v>3</v>
      </c>
      <c r="C28">
        <f t="shared" si="4"/>
        <v>0</v>
      </c>
      <c r="D28" s="325" t="e">
        <f>'ADR Calcs'!D47</f>
        <v>#DIV/0!</v>
      </c>
      <c r="E28" s="325" t="e">
        <f>'ADR Calcs'!E47</f>
        <v>#DIV/0!</v>
      </c>
      <c r="F28" s="325" t="e">
        <f>'ADR Calcs'!F47</f>
        <v>#DIV/0!</v>
      </c>
      <c r="G28" s="325" t="e">
        <f>'ADR Calcs'!G47</f>
        <v>#DIV/0!</v>
      </c>
      <c r="H28" s="325" t="e">
        <f>'ADR Calcs'!H47</f>
        <v>#DIV/0!</v>
      </c>
      <c r="I28" s="325" t="e">
        <f>'ADR Calcs'!I47</f>
        <v>#DIV/0!</v>
      </c>
      <c r="J28" s="325" t="e">
        <f>'ADR Calcs'!J47</f>
        <v>#DIV/0!</v>
      </c>
      <c r="K28" s="325" t="e">
        <f>'ADR Calcs'!K47</f>
        <v>#DIV/0!</v>
      </c>
      <c r="L28" s="325" t="e">
        <f>'ADR Calcs'!L47</f>
        <v>#DIV/0!</v>
      </c>
      <c r="M28" s="325" t="e">
        <f>'ADR Calcs'!M47</f>
        <v>#DIV/0!</v>
      </c>
    </row>
    <row r="29" spans="2:13" x14ac:dyDescent="0.25">
      <c r="B29">
        <v>4</v>
      </c>
      <c r="C29">
        <f t="shared" si="4"/>
        <v>0</v>
      </c>
      <c r="D29" s="325" t="e">
        <f>'ADR Calcs'!D48</f>
        <v>#DIV/0!</v>
      </c>
      <c r="E29" s="325" t="e">
        <f>'ADR Calcs'!E48</f>
        <v>#DIV/0!</v>
      </c>
      <c r="F29" s="325" t="e">
        <f>'ADR Calcs'!F48</f>
        <v>#DIV/0!</v>
      </c>
      <c r="G29" s="325" t="e">
        <f>'ADR Calcs'!G48</f>
        <v>#DIV/0!</v>
      </c>
      <c r="H29" s="325" t="e">
        <f>'ADR Calcs'!H48</f>
        <v>#DIV/0!</v>
      </c>
      <c r="I29" s="325" t="e">
        <f>'ADR Calcs'!I48</f>
        <v>#DIV/0!</v>
      </c>
      <c r="J29" s="325" t="e">
        <f>'ADR Calcs'!J48</f>
        <v>#DIV/0!</v>
      </c>
      <c r="K29" s="325" t="e">
        <f>'ADR Calcs'!K48</f>
        <v>#DIV/0!</v>
      </c>
      <c r="L29" s="325" t="e">
        <f>'ADR Calcs'!L48</f>
        <v>#DIV/0!</v>
      </c>
      <c r="M29" s="325" t="e">
        <f>'ADR Calcs'!M48</f>
        <v>#DIV/0!</v>
      </c>
    </row>
    <row r="30" spans="2:13" x14ac:dyDescent="0.25">
      <c r="B30" s="55">
        <v>5</v>
      </c>
      <c r="C30" s="55">
        <f t="shared" si="4"/>
        <v>0</v>
      </c>
      <c r="D30" s="326" t="e">
        <f>'ADR Calcs'!D49</f>
        <v>#DIV/0!</v>
      </c>
      <c r="E30" s="326" t="e">
        <f>'ADR Calcs'!E49</f>
        <v>#DIV/0!</v>
      </c>
      <c r="F30" s="326" t="e">
        <f>'ADR Calcs'!F49</f>
        <v>#DIV/0!</v>
      </c>
      <c r="G30" s="326" t="e">
        <f>'ADR Calcs'!G49</f>
        <v>#DIV/0!</v>
      </c>
      <c r="H30" s="326" t="e">
        <f>'ADR Calcs'!H49</f>
        <v>#DIV/0!</v>
      </c>
      <c r="I30" s="326" t="e">
        <f>'ADR Calcs'!I49</f>
        <v>#DIV/0!</v>
      </c>
      <c r="J30" s="326" t="e">
        <f>'ADR Calcs'!J49</f>
        <v>#DIV/0!</v>
      </c>
      <c r="K30" s="326" t="e">
        <f>'ADR Calcs'!K49</f>
        <v>#DIV/0!</v>
      </c>
      <c r="L30" s="326" t="e">
        <f>'ADR Calcs'!L49</f>
        <v>#DIV/0!</v>
      </c>
      <c r="M30" s="326" t="e">
        <f>'ADR Calcs'!M49</f>
        <v>#DIV/0!</v>
      </c>
    </row>
    <row r="31" spans="2:13" ht="13" x14ac:dyDescent="0.3">
      <c r="C31" s="300" t="s">
        <v>139</v>
      </c>
      <c r="D31" s="325" t="e">
        <f>SUM(D26:D30)</f>
        <v>#DIV/0!</v>
      </c>
      <c r="E31" s="325" t="e">
        <f t="shared" ref="E31:M31" si="5">SUM(E26:E30)</f>
        <v>#DIV/0!</v>
      </c>
      <c r="F31" s="325" t="e">
        <f t="shared" si="5"/>
        <v>#DIV/0!</v>
      </c>
      <c r="G31" s="325" t="e">
        <f t="shared" si="5"/>
        <v>#DIV/0!</v>
      </c>
      <c r="H31" s="325" t="e">
        <f t="shared" si="5"/>
        <v>#DIV/0!</v>
      </c>
      <c r="I31" s="325" t="e">
        <f t="shared" si="5"/>
        <v>#DIV/0!</v>
      </c>
      <c r="J31" s="325" t="e">
        <f t="shared" si="5"/>
        <v>#DIV/0!</v>
      </c>
      <c r="K31" s="325" t="e">
        <f t="shared" si="5"/>
        <v>#DIV/0!</v>
      </c>
      <c r="L31" s="325" t="e">
        <f t="shared" si="5"/>
        <v>#DIV/0!</v>
      </c>
      <c r="M31" s="325" t="e">
        <f t="shared" si="5"/>
        <v>#DIV/0!</v>
      </c>
    </row>
    <row r="32" spans="2:13" ht="13" thickBot="1" x14ac:dyDescent="0.3">
      <c r="B32" s="302"/>
      <c r="C32" s="302"/>
      <c r="D32" s="302"/>
      <c r="E32" s="302"/>
      <c r="F32" s="302"/>
      <c r="G32" s="302"/>
      <c r="H32" s="302"/>
      <c r="I32" s="302"/>
      <c r="J32" s="302"/>
      <c r="K32" s="302"/>
      <c r="L32" s="302"/>
      <c r="M32" s="302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</sheetPr>
  <dimension ref="B1:M31"/>
  <sheetViews>
    <sheetView workbookViewId="0"/>
  </sheetViews>
  <sheetFormatPr defaultRowHeight="12.5" x14ac:dyDescent="0.25"/>
  <cols>
    <col min="1" max="2" width="3.7265625" customWidth="1"/>
    <col min="3" max="3" width="24.7265625" customWidth="1"/>
    <col min="4" max="13" width="12.7265625" customWidth="1"/>
  </cols>
  <sheetData>
    <row r="1" spans="2:13" ht="15.5" x14ac:dyDescent="0.35">
      <c r="B1" s="286" t="s">
        <v>195</v>
      </c>
    </row>
    <row r="3" spans="2:13" ht="13" x14ac:dyDescent="0.3">
      <c r="B3" s="514" t="s">
        <v>159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</row>
    <row r="4" spans="2:13" ht="14" x14ac:dyDescent="0.3">
      <c r="B4" s="495" t="s">
        <v>109</v>
      </c>
      <c r="C4" s="496"/>
      <c r="D4" s="497" t="str">
        <f>'Supply Addn'!C7</f>
        <v>Proposed Hotel 1</v>
      </c>
      <c r="E4" s="496"/>
      <c r="F4" s="496"/>
      <c r="G4" s="496"/>
      <c r="H4" s="496"/>
      <c r="I4" s="496"/>
      <c r="J4" s="496"/>
      <c r="K4" s="496"/>
      <c r="L4" s="496"/>
      <c r="M4" s="496"/>
    </row>
    <row r="6" spans="2:13" x14ac:dyDescent="0.25">
      <c r="B6" s="63" t="s">
        <v>61</v>
      </c>
      <c r="C6" s="63"/>
      <c r="D6" s="27">
        <f>Primary!F8+1</f>
        <v>2021</v>
      </c>
      <c r="E6" s="27">
        <f>D6+1</f>
        <v>2022</v>
      </c>
      <c r="F6" s="27">
        <f t="shared" ref="F6:M6" si="0">E6+1</f>
        <v>2023</v>
      </c>
      <c r="G6" s="27">
        <f t="shared" si="0"/>
        <v>2024</v>
      </c>
      <c r="H6" s="27">
        <f t="shared" si="0"/>
        <v>2025</v>
      </c>
      <c r="I6" s="27">
        <f t="shared" si="0"/>
        <v>2026</v>
      </c>
      <c r="J6" s="27">
        <f t="shared" si="0"/>
        <v>2027</v>
      </c>
      <c r="K6" s="27">
        <f t="shared" si="0"/>
        <v>2028</v>
      </c>
      <c r="L6" s="27">
        <f t="shared" si="0"/>
        <v>2029</v>
      </c>
      <c r="M6" s="27">
        <f t="shared" si="0"/>
        <v>2030</v>
      </c>
    </row>
    <row r="7" spans="2:13" ht="13" x14ac:dyDescent="0.3">
      <c r="C7" s="122" t="s">
        <v>134</v>
      </c>
      <c r="D7" s="323" t="e">
        <f>'ADR Calcs'!D76/'ADR Calcs'!D68</f>
        <v>#DIV/0!</v>
      </c>
      <c r="E7" s="323" t="e">
        <f>'ADR Calcs'!E76/'ADR Calcs'!E68</f>
        <v>#DIV/0!</v>
      </c>
      <c r="F7" s="323" t="e">
        <f>'ADR Calcs'!F76/'ADR Calcs'!F68</f>
        <v>#DIV/0!</v>
      </c>
      <c r="G7" s="323" t="e">
        <f>'ADR Calcs'!G76/'ADR Calcs'!G68</f>
        <v>#DIV/0!</v>
      </c>
      <c r="H7" s="323" t="e">
        <f>'ADR Calcs'!H76/'ADR Calcs'!H68</f>
        <v>#DIV/0!</v>
      </c>
      <c r="I7" s="323" t="e">
        <f>'ADR Calcs'!I76/'ADR Calcs'!I68</f>
        <v>#DIV/0!</v>
      </c>
      <c r="J7" s="323" t="e">
        <f>'ADR Calcs'!J76/'ADR Calcs'!J68</f>
        <v>#DIV/0!</v>
      </c>
      <c r="K7" s="323" t="e">
        <f>'ADR Calcs'!K76/'ADR Calcs'!K68</f>
        <v>#DIV/0!</v>
      </c>
      <c r="L7" s="323" t="e">
        <f>'ADR Calcs'!L76/'ADR Calcs'!L68</f>
        <v>#DIV/0!</v>
      </c>
      <c r="M7" s="323" t="e">
        <f>'ADR Calcs'!M76/'ADR Calcs'!M68</f>
        <v>#DIV/0!</v>
      </c>
    </row>
    <row r="9" spans="2:13" x14ac:dyDescent="0.25">
      <c r="B9" s="63" t="s">
        <v>136</v>
      </c>
      <c r="C9" s="301"/>
      <c r="D9" s="27">
        <f>Primary!F8</f>
        <v>2020</v>
      </c>
      <c r="E9" s="27">
        <f t="shared" ref="E9:M9" si="1">D9+1</f>
        <v>2021</v>
      </c>
      <c r="F9" s="27">
        <f t="shared" si="1"/>
        <v>2022</v>
      </c>
      <c r="G9" s="27">
        <f t="shared" si="1"/>
        <v>2023</v>
      </c>
      <c r="H9" s="27">
        <f t="shared" si="1"/>
        <v>2024</v>
      </c>
      <c r="I9" s="27">
        <f t="shared" si="1"/>
        <v>2025</v>
      </c>
      <c r="J9" s="27">
        <f t="shared" si="1"/>
        <v>2026</v>
      </c>
      <c r="K9" s="27">
        <f t="shared" si="1"/>
        <v>2027</v>
      </c>
      <c r="L9" s="27">
        <f t="shared" si="1"/>
        <v>2028</v>
      </c>
      <c r="M9" s="27">
        <f t="shared" si="1"/>
        <v>2029</v>
      </c>
    </row>
    <row r="10" spans="2:13" x14ac:dyDescent="0.25">
      <c r="B10">
        <v>1</v>
      </c>
      <c r="C10">
        <f>Primary!C5</f>
        <v>0</v>
      </c>
      <c r="D10" s="323">
        <f>'ADR Calcs'!D30</f>
        <v>0</v>
      </c>
      <c r="E10" s="323">
        <f>'ADR Calcs'!E30</f>
        <v>0</v>
      </c>
      <c r="F10" s="323">
        <f>'ADR Calcs'!F30</f>
        <v>0</v>
      </c>
      <c r="G10" s="323">
        <f>'ADR Calcs'!G30</f>
        <v>0</v>
      </c>
      <c r="H10" s="323">
        <f>'ADR Calcs'!H30</f>
        <v>0</v>
      </c>
      <c r="I10" s="323">
        <f>'ADR Calcs'!I30</f>
        <v>0</v>
      </c>
      <c r="J10" s="323">
        <f>'ADR Calcs'!J30</f>
        <v>0</v>
      </c>
      <c r="K10" s="323">
        <f>'ADR Calcs'!K30</f>
        <v>0</v>
      </c>
      <c r="L10" s="323">
        <f>'ADR Calcs'!L30</f>
        <v>0</v>
      </c>
      <c r="M10" s="323">
        <f>'ADR Calcs'!M30</f>
        <v>0</v>
      </c>
    </row>
    <row r="11" spans="2:13" x14ac:dyDescent="0.25">
      <c r="B11">
        <v>2</v>
      </c>
      <c r="C11">
        <f>Primary!C6</f>
        <v>0</v>
      </c>
      <c r="D11" s="323">
        <f>'ADR Calcs'!D31</f>
        <v>0</v>
      </c>
      <c r="E11" s="323">
        <f>'ADR Calcs'!E31</f>
        <v>0</v>
      </c>
      <c r="F11" s="323">
        <f>'ADR Calcs'!F31</f>
        <v>0</v>
      </c>
      <c r="G11" s="323">
        <f>'ADR Calcs'!G31</f>
        <v>0</v>
      </c>
      <c r="H11" s="323">
        <f>'ADR Calcs'!H31</f>
        <v>0</v>
      </c>
      <c r="I11" s="323">
        <f>'ADR Calcs'!I31</f>
        <v>0</v>
      </c>
      <c r="J11" s="323">
        <f>'ADR Calcs'!J31</f>
        <v>0</v>
      </c>
      <c r="K11" s="323">
        <f>'ADR Calcs'!K31</f>
        <v>0</v>
      </c>
      <c r="L11" s="323">
        <f>'ADR Calcs'!L31</f>
        <v>0</v>
      </c>
      <c r="M11" s="323">
        <f>'ADR Calcs'!M31</f>
        <v>0</v>
      </c>
    </row>
    <row r="12" spans="2:13" x14ac:dyDescent="0.25">
      <c r="B12">
        <v>3</v>
      </c>
      <c r="C12">
        <f>Primary!C7</f>
        <v>0</v>
      </c>
      <c r="D12" s="323">
        <f>'ADR Calcs'!D32</f>
        <v>0</v>
      </c>
      <c r="E12" s="323">
        <f>'ADR Calcs'!E32</f>
        <v>0</v>
      </c>
      <c r="F12" s="323">
        <f>'ADR Calcs'!F32</f>
        <v>0</v>
      </c>
      <c r="G12" s="323">
        <f>'ADR Calcs'!G32</f>
        <v>0</v>
      </c>
      <c r="H12" s="323">
        <f>'ADR Calcs'!H32</f>
        <v>0</v>
      </c>
      <c r="I12" s="323">
        <f>'ADR Calcs'!I32</f>
        <v>0</v>
      </c>
      <c r="J12" s="323">
        <f>'ADR Calcs'!J32</f>
        <v>0</v>
      </c>
      <c r="K12" s="323">
        <f>'ADR Calcs'!K32</f>
        <v>0</v>
      </c>
      <c r="L12" s="323">
        <f>'ADR Calcs'!L32</f>
        <v>0</v>
      </c>
      <c r="M12" s="323">
        <f>'ADR Calcs'!M32</f>
        <v>0</v>
      </c>
    </row>
    <row r="13" spans="2:13" x14ac:dyDescent="0.25">
      <c r="B13">
        <v>4</v>
      </c>
      <c r="C13">
        <f>Primary!C8</f>
        <v>0</v>
      </c>
      <c r="D13" s="323">
        <f>'ADR Calcs'!D33</f>
        <v>0</v>
      </c>
      <c r="E13" s="323">
        <f>'ADR Calcs'!E33</f>
        <v>0</v>
      </c>
      <c r="F13" s="323">
        <f>'ADR Calcs'!F33</f>
        <v>0</v>
      </c>
      <c r="G13" s="323">
        <f>'ADR Calcs'!G33</f>
        <v>0</v>
      </c>
      <c r="H13" s="323">
        <f>'ADR Calcs'!H33</f>
        <v>0</v>
      </c>
      <c r="I13" s="323">
        <f>'ADR Calcs'!I33</f>
        <v>0</v>
      </c>
      <c r="J13" s="323">
        <f>'ADR Calcs'!J33</f>
        <v>0</v>
      </c>
      <c r="K13" s="323">
        <f>'ADR Calcs'!K33</f>
        <v>0</v>
      </c>
      <c r="L13" s="323">
        <f>'ADR Calcs'!L33</f>
        <v>0</v>
      </c>
      <c r="M13" s="323">
        <f>'ADR Calcs'!M33</f>
        <v>0</v>
      </c>
    </row>
    <row r="14" spans="2:13" x14ac:dyDescent="0.25">
      <c r="B14" s="55">
        <v>5</v>
      </c>
      <c r="C14" s="55">
        <f>Primary!C9</f>
        <v>0</v>
      </c>
      <c r="D14" s="324">
        <f>'ADR Calcs'!D34</f>
        <v>0</v>
      </c>
      <c r="E14" s="324">
        <f>'ADR Calcs'!E34</f>
        <v>0</v>
      </c>
      <c r="F14" s="324">
        <f>'ADR Calcs'!F34</f>
        <v>0</v>
      </c>
      <c r="G14" s="324">
        <f>'ADR Calcs'!G34</f>
        <v>0</v>
      </c>
      <c r="H14" s="324">
        <f>'ADR Calcs'!H34</f>
        <v>0</v>
      </c>
      <c r="I14" s="324">
        <f>'ADR Calcs'!I34</f>
        <v>0</v>
      </c>
      <c r="J14" s="324">
        <f>'ADR Calcs'!J34</f>
        <v>0</v>
      </c>
      <c r="K14" s="324">
        <f>'ADR Calcs'!K34</f>
        <v>0</v>
      </c>
      <c r="L14" s="324">
        <f>'ADR Calcs'!L34</f>
        <v>0</v>
      </c>
      <c r="M14" s="324">
        <f>'ADR Calcs'!M34</f>
        <v>0</v>
      </c>
    </row>
    <row r="16" spans="2:13" x14ac:dyDescent="0.25">
      <c r="B16" s="301" t="s">
        <v>137</v>
      </c>
      <c r="C16" s="301"/>
      <c r="D16" s="27"/>
      <c r="E16" s="27"/>
      <c r="F16" s="27"/>
      <c r="G16" s="27"/>
      <c r="H16" s="27"/>
      <c r="I16" s="27"/>
      <c r="J16" s="27"/>
      <c r="K16" s="27"/>
      <c r="L16" s="27"/>
      <c r="M16" s="27"/>
    </row>
    <row r="17" spans="2:13" x14ac:dyDescent="0.25">
      <c r="B17">
        <v>1</v>
      </c>
      <c r="C17">
        <f>C10</f>
        <v>0</v>
      </c>
      <c r="D17" s="321" t="e">
        <f>'ADR Calcs'!D63</f>
        <v>#DIV/0!</v>
      </c>
      <c r="E17" s="321" t="e">
        <f>'ADR Calcs'!E63</f>
        <v>#DIV/0!</v>
      </c>
      <c r="F17" s="321" t="e">
        <f>'ADR Calcs'!F63</f>
        <v>#DIV/0!</v>
      </c>
      <c r="G17" s="321" t="e">
        <f>'ADR Calcs'!G63</f>
        <v>#DIV/0!</v>
      </c>
      <c r="H17" s="321" t="e">
        <f>'ADR Calcs'!H63</f>
        <v>#DIV/0!</v>
      </c>
      <c r="I17" s="321" t="e">
        <f>'ADR Calcs'!I63</f>
        <v>#DIV/0!</v>
      </c>
      <c r="J17" s="321" t="e">
        <f>'ADR Calcs'!J63</f>
        <v>#DIV/0!</v>
      </c>
      <c r="K17" s="321" t="e">
        <f>'ADR Calcs'!K63</f>
        <v>#DIV/0!</v>
      </c>
      <c r="L17" s="321" t="e">
        <f>'ADR Calcs'!L63</f>
        <v>#DIV/0!</v>
      </c>
      <c r="M17" s="321" t="e">
        <f>'ADR Calcs'!M63</f>
        <v>#DIV/0!</v>
      </c>
    </row>
    <row r="18" spans="2:13" x14ac:dyDescent="0.25">
      <c r="B18">
        <v>2</v>
      </c>
      <c r="C18">
        <f t="shared" ref="C18:C21" si="2">C11</f>
        <v>0</v>
      </c>
      <c r="D18" s="321" t="e">
        <f>'ADR Calcs'!D64</f>
        <v>#DIV/0!</v>
      </c>
      <c r="E18" s="321" t="e">
        <f>'ADR Calcs'!E64</f>
        <v>#DIV/0!</v>
      </c>
      <c r="F18" s="321" t="e">
        <f>'ADR Calcs'!F64</f>
        <v>#DIV/0!</v>
      </c>
      <c r="G18" s="321" t="e">
        <f>'ADR Calcs'!G64</f>
        <v>#DIV/0!</v>
      </c>
      <c r="H18" s="321" t="e">
        <f>'ADR Calcs'!H64</f>
        <v>#DIV/0!</v>
      </c>
      <c r="I18" s="321" t="e">
        <f>'ADR Calcs'!I64</f>
        <v>#DIV/0!</v>
      </c>
      <c r="J18" s="321" t="e">
        <f>'ADR Calcs'!J64</f>
        <v>#DIV/0!</v>
      </c>
      <c r="K18" s="321" t="e">
        <f>'ADR Calcs'!K64</f>
        <v>#DIV/0!</v>
      </c>
      <c r="L18" s="321" t="e">
        <f>'ADR Calcs'!L64</f>
        <v>#DIV/0!</v>
      </c>
      <c r="M18" s="321" t="e">
        <f>'ADR Calcs'!M64</f>
        <v>#DIV/0!</v>
      </c>
    </row>
    <row r="19" spans="2:13" x14ac:dyDescent="0.25">
      <c r="B19">
        <v>3</v>
      </c>
      <c r="C19">
        <f t="shared" si="2"/>
        <v>0</v>
      </c>
      <c r="D19" s="321" t="e">
        <f>'ADR Calcs'!D65</f>
        <v>#DIV/0!</v>
      </c>
      <c r="E19" s="321" t="e">
        <f>'ADR Calcs'!E65</f>
        <v>#DIV/0!</v>
      </c>
      <c r="F19" s="321" t="e">
        <f>'ADR Calcs'!F65</f>
        <v>#DIV/0!</v>
      </c>
      <c r="G19" s="321" t="e">
        <f>'ADR Calcs'!G65</f>
        <v>#DIV/0!</v>
      </c>
      <c r="H19" s="321" t="e">
        <f>'ADR Calcs'!H65</f>
        <v>#DIV/0!</v>
      </c>
      <c r="I19" s="321" t="e">
        <f>'ADR Calcs'!I65</f>
        <v>#DIV/0!</v>
      </c>
      <c r="J19" s="321" t="e">
        <f>'ADR Calcs'!J65</f>
        <v>#DIV/0!</v>
      </c>
      <c r="K19" s="321" t="e">
        <f>'ADR Calcs'!K65</f>
        <v>#DIV/0!</v>
      </c>
      <c r="L19" s="321" t="e">
        <f>'ADR Calcs'!L65</f>
        <v>#DIV/0!</v>
      </c>
      <c r="M19" s="321" t="e">
        <f>'ADR Calcs'!M65</f>
        <v>#DIV/0!</v>
      </c>
    </row>
    <row r="20" spans="2:13" x14ac:dyDescent="0.25">
      <c r="B20">
        <v>4</v>
      </c>
      <c r="C20">
        <f t="shared" si="2"/>
        <v>0</v>
      </c>
      <c r="D20" s="321" t="e">
        <f>'ADR Calcs'!D66</f>
        <v>#DIV/0!</v>
      </c>
      <c r="E20" s="321" t="e">
        <f>'ADR Calcs'!E66</f>
        <v>#DIV/0!</v>
      </c>
      <c r="F20" s="321" t="e">
        <f>'ADR Calcs'!F66</f>
        <v>#DIV/0!</v>
      </c>
      <c r="G20" s="321" t="e">
        <f>'ADR Calcs'!G66</f>
        <v>#DIV/0!</v>
      </c>
      <c r="H20" s="321" t="e">
        <f>'ADR Calcs'!H66</f>
        <v>#DIV/0!</v>
      </c>
      <c r="I20" s="321" t="e">
        <f>'ADR Calcs'!I66</f>
        <v>#DIV/0!</v>
      </c>
      <c r="J20" s="321" t="e">
        <f>'ADR Calcs'!J66</f>
        <v>#DIV/0!</v>
      </c>
      <c r="K20" s="321" t="e">
        <f>'ADR Calcs'!K66</f>
        <v>#DIV/0!</v>
      </c>
      <c r="L20" s="321" t="e">
        <f>'ADR Calcs'!L66</f>
        <v>#DIV/0!</v>
      </c>
      <c r="M20" s="321" t="e">
        <f>'ADR Calcs'!M66</f>
        <v>#DIV/0!</v>
      </c>
    </row>
    <row r="21" spans="2:13" x14ac:dyDescent="0.25">
      <c r="B21" s="55">
        <v>5</v>
      </c>
      <c r="C21" s="55">
        <f t="shared" si="2"/>
        <v>0</v>
      </c>
      <c r="D21" s="322" t="e">
        <f>'ADR Calcs'!D67</f>
        <v>#DIV/0!</v>
      </c>
      <c r="E21" s="322" t="e">
        <f>'ADR Calcs'!E67</f>
        <v>#DIV/0!</v>
      </c>
      <c r="F21" s="322" t="e">
        <f>'ADR Calcs'!F67</f>
        <v>#DIV/0!</v>
      </c>
      <c r="G21" s="322" t="e">
        <f>'ADR Calcs'!G67</f>
        <v>#DIV/0!</v>
      </c>
      <c r="H21" s="322" t="e">
        <f>'ADR Calcs'!H67</f>
        <v>#DIV/0!</v>
      </c>
      <c r="I21" s="322" t="e">
        <f>'ADR Calcs'!I67</f>
        <v>#DIV/0!</v>
      </c>
      <c r="J21" s="322" t="e">
        <f>'ADR Calcs'!J67</f>
        <v>#DIV/0!</v>
      </c>
      <c r="K21" s="322" t="e">
        <f>'ADR Calcs'!K67</f>
        <v>#DIV/0!</v>
      </c>
      <c r="L21" s="322" t="e">
        <f>'ADR Calcs'!L67</f>
        <v>#DIV/0!</v>
      </c>
      <c r="M21" s="322" t="e">
        <f>'ADR Calcs'!M67</f>
        <v>#DIV/0!</v>
      </c>
    </row>
    <row r="22" spans="2:13" ht="13" x14ac:dyDescent="0.3">
      <c r="C22" s="300" t="s">
        <v>140</v>
      </c>
      <c r="D22" s="321" t="e">
        <f>SUM(D17:D21)</f>
        <v>#DIV/0!</v>
      </c>
      <c r="E22" s="321" t="e">
        <f t="shared" ref="E22:M22" si="3">SUM(E17:E21)</f>
        <v>#DIV/0!</v>
      </c>
      <c r="F22" s="321" t="e">
        <f t="shared" si="3"/>
        <v>#DIV/0!</v>
      </c>
      <c r="G22" s="321" t="e">
        <f t="shared" si="3"/>
        <v>#DIV/0!</v>
      </c>
      <c r="H22" s="321" t="e">
        <f t="shared" si="3"/>
        <v>#DIV/0!</v>
      </c>
      <c r="I22" s="321" t="e">
        <f t="shared" si="3"/>
        <v>#DIV/0!</v>
      </c>
      <c r="J22" s="321" t="e">
        <f t="shared" si="3"/>
        <v>#DIV/0!</v>
      </c>
      <c r="K22" s="321" t="e">
        <f t="shared" si="3"/>
        <v>#DIV/0!</v>
      </c>
      <c r="L22" s="321" t="e">
        <f t="shared" si="3"/>
        <v>#DIV/0!</v>
      </c>
      <c r="M22" s="321" t="e">
        <f t="shared" si="3"/>
        <v>#DIV/0!</v>
      </c>
    </row>
    <row r="24" spans="2:13" x14ac:dyDescent="0.25">
      <c r="B24" s="301" t="s">
        <v>138</v>
      </c>
      <c r="C24" s="301"/>
      <c r="D24" s="27"/>
      <c r="E24" s="27"/>
      <c r="F24" s="27"/>
      <c r="G24" s="27"/>
      <c r="H24" s="27"/>
      <c r="I24" s="27"/>
      <c r="J24" s="27"/>
      <c r="K24" s="27"/>
      <c r="L24" s="27"/>
      <c r="M24" s="27"/>
    </row>
    <row r="25" spans="2:13" x14ac:dyDescent="0.25">
      <c r="B25">
        <v>1</v>
      </c>
      <c r="C25">
        <f>C10</f>
        <v>0</v>
      </c>
      <c r="D25" s="325" t="e">
        <f>'ADR Calcs'!D71</f>
        <v>#DIV/0!</v>
      </c>
      <c r="E25" s="325" t="e">
        <f>'ADR Calcs'!E71</f>
        <v>#DIV/0!</v>
      </c>
      <c r="F25" s="325" t="e">
        <f>'ADR Calcs'!F71</f>
        <v>#DIV/0!</v>
      </c>
      <c r="G25" s="325" t="e">
        <f>'ADR Calcs'!G71</f>
        <v>#DIV/0!</v>
      </c>
      <c r="H25" s="325" t="e">
        <f>'ADR Calcs'!H71</f>
        <v>#DIV/0!</v>
      </c>
      <c r="I25" s="325" t="e">
        <f>'ADR Calcs'!I71</f>
        <v>#DIV/0!</v>
      </c>
      <c r="J25" s="325" t="e">
        <f>'ADR Calcs'!J71</f>
        <v>#DIV/0!</v>
      </c>
      <c r="K25" s="325" t="e">
        <f>'ADR Calcs'!K71</f>
        <v>#DIV/0!</v>
      </c>
      <c r="L25" s="325" t="e">
        <f>'ADR Calcs'!L71</f>
        <v>#DIV/0!</v>
      </c>
      <c r="M25" s="325" t="e">
        <f>'ADR Calcs'!M71</f>
        <v>#DIV/0!</v>
      </c>
    </row>
    <row r="26" spans="2:13" x14ac:dyDescent="0.25">
      <c r="B26">
        <v>2</v>
      </c>
      <c r="C26">
        <f t="shared" ref="C26:C29" si="4">C11</f>
        <v>0</v>
      </c>
      <c r="D26" s="325" t="e">
        <f>'ADR Calcs'!D72</f>
        <v>#DIV/0!</v>
      </c>
      <c r="E26" s="325" t="e">
        <f>'ADR Calcs'!E72</f>
        <v>#DIV/0!</v>
      </c>
      <c r="F26" s="325" t="e">
        <f>'ADR Calcs'!F72</f>
        <v>#DIV/0!</v>
      </c>
      <c r="G26" s="325" t="e">
        <f>'ADR Calcs'!G72</f>
        <v>#DIV/0!</v>
      </c>
      <c r="H26" s="325" t="e">
        <f>'ADR Calcs'!H72</f>
        <v>#DIV/0!</v>
      </c>
      <c r="I26" s="325" t="e">
        <f>'ADR Calcs'!I72</f>
        <v>#DIV/0!</v>
      </c>
      <c r="J26" s="325" t="e">
        <f>'ADR Calcs'!J72</f>
        <v>#DIV/0!</v>
      </c>
      <c r="K26" s="325" t="e">
        <f>'ADR Calcs'!K72</f>
        <v>#DIV/0!</v>
      </c>
      <c r="L26" s="325" t="e">
        <f>'ADR Calcs'!L72</f>
        <v>#DIV/0!</v>
      </c>
      <c r="M26" s="325" t="e">
        <f>'ADR Calcs'!M72</f>
        <v>#DIV/0!</v>
      </c>
    </row>
    <row r="27" spans="2:13" x14ac:dyDescent="0.25">
      <c r="B27">
        <v>3</v>
      </c>
      <c r="C27">
        <f t="shared" si="4"/>
        <v>0</v>
      </c>
      <c r="D27" s="325" t="e">
        <f>'ADR Calcs'!D73</f>
        <v>#DIV/0!</v>
      </c>
      <c r="E27" s="325" t="e">
        <f>'ADR Calcs'!E73</f>
        <v>#DIV/0!</v>
      </c>
      <c r="F27" s="325" t="e">
        <f>'ADR Calcs'!F73</f>
        <v>#DIV/0!</v>
      </c>
      <c r="G27" s="325" t="e">
        <f>'ADR Calcs'!G73</f>
        <v>#DIV/0!</v>
      </c>
      <c r="H27" s="325" t="e">
        <f>'ADR Calcs'!H73</f>
        <v>#DIV/0!</v>
      </c>
      <c r="I27" s="325" t="e">
        <f>'ADR Calcs'!I73</f>
        <v>#DIV/0!</v>
      </c>
      <c r="J27" s="325" t="e">
        <f>'ADR Calcs'!J73</f>
        <v>#DIV/0!</v>
      </c>
      <c r="K27" s="325" t="e">
        <f>'ADR Calcs'!K73</f>
        <v>#DIV/0!</v>
      </c>
      <c r="L27" s="325" t="e">
        <f>'ADR Calcs'!L73</f>
        <v>#DIV/0!</v>
      </c>
      <c r="M27" s="325" t="e">
        <f>'ADR Calcs'!M73</f>
        <v>#DIV/0!</v>
      </c>
    </row>
    <row r="28" spans="2:13" x14ac:dyDescent="0.25">
      <c r="B28">
        <v>4</v>
      </c>
      <c r="C28">
        <f t="shared" si="4"/>
        <v>0</v>
      </c>
      <c r="D28" s="325" t="e">
        <f>'ADR Calcs'!D74</f>
        <v>#DIV/0!</v>
      </c>
      <c r="E28" s="325" t="e">
        <f>'ADR Calcs'!E74</f>
        <v>#DIV/0!</v>
      </c>
      <c r="F28" s="325" t="e">
        <f>'ADR Calcs'!F74</f>
        <v>#DIV/0!</v>
      </c>
      <c r="G28" s="325" t="e">
        <f>'ADR Calcs'!G74</f>
        <v>#DIV/0!</v>
      </c>
      <c r="H28" s="325" t="e">
        <f>'ADR Calcs'!H74</f>
        <v>#DIV/0!</v>
      </c>
      <c r="I28" s="325" t="e">
        <f>'ADR Calcs'!I74</f>
        <v>#DIV/0!</v>
      </c>
      <c r="J28" s="325" t="e">
        <f>'ADR Calcs'!J74</f>
        <v>#DIV/0!</v>
      </c>
      <c r="K28" s="325" t="e">
        <f>'ADR Calcs'!K74</f>
        <v>#DIV/0!</v>
      </c>
      <c r="L28" s="325" t="e">
        <f>'ADR Calcs'!L74</f>
        <v>#DIV/0!</v>
      </c>
      <c r="M28" s="325" t="e">
        <f>'ADR Calcs'!M74</f>
        <v>#DIV/0!</v>
      </c>
    </row>
    <row r="29" spans="2:13" x14ac:dyDescent="0.25">
      <c r="B29" s="55">
        <v>5</v>
      </c>
      <c r="C29" s="55">
        <f t="shared" si="4"/>
        <v>0</v>
      </c>
      <c r="D29" s="326" t="e">
        <f>'ADR Calcs'!D75</f>
        <v>#DIV/0!</v>
      </c>
      <c r="E29" s="326" t="e">
        <f>'ADR Calcs'!E75</f>
        <v>#DIV/0!</v>
      </c>
      <c r="F29" s="326" t="e">
        <f>'ADR Calcs'!F75</f>
        <v>#DIV/0!</v>
      </c>
      <c r="G29" s="326" t="e">
        <f>'ADR Calcs'!G75</f>
        <v>#DIV/0!</v>
      </c>
      <c r="H29" s="326" t="e">
        <f>'ADR Calcs'!H75</f>
        <v>#DIV/0!</v>
      </c>
      <c r="I29" s="326" t="e">
        <f>'ADR Calcs'!I75</f>
        <v>#DIV/0!</v>
      </c>
      <c r="J29" s="326" t="e">
        <f>'ADR Calcs'!J75</f>
        <v>#DIV/0!</v>
      </c>
      <c r="K29" s="326" t="e">
        <f>'ADR Calcs'!K75</f>
        <v>#DIV/0!</v>
      </c>
      <c r="L29" s="326" t="e">
        <f>'ADR Calcs'!L75</f>
        <v>#DIV/0!</v>
      </c>
      <c r="M29" s="326" t="e">
        <f>'ADR Calcs'!M75</f>
        <v>#DIV/0!</v>
      </c>
    </row>
    <row r="30" spans="2:13" ht="13" x14ac:dyDescent="0.3">
      <c r="C30" s="300" t="s">
        <v>139</v>
      </c>
      <c r="D30" s="325" t="e">
        <f>SUM(D25:D29)</f>
        <v>#DIV/0!</v>
      </c>
      <c r="E30" s="325" t="e">
        <f t="shared" ref="E30:M30" si="5">SUM(E25:E29)</f>
        <v>#DIV/0!</v>
      </c>
      <c r="F30" s="325" t="e">
        <f t="shared" si="5"/>
        <v>#DIV/0!</v>
      </c>
      <c r="G30" s="325" t="e">
        <f t="shared" si="5"/>
        <v>#DIV/0!</v>
      </c>
      <c r="H30" s="325" t="e">
        <f t="shared" si="5"/>
        <v>#DIV/0!</v>
      </c>
      <c r="I30" s="325" t="e">
        <f t="shared" si="5"/>
        <v>#DIV/0!</v>
      </c>
      <c r="J30" s="325" t="e">
        <f t="shared" si="5"/>
        <v>#DIV/0!</v>
      </c>
      <c r="K30" s="325" t="e">
        <f t="shared" si="5"/>
        <v>#DIV/0!</v>
      </c>
      <c r="L30" s="325" t="e">
        <f t="shared" si="5"/>
        <v>#DIV/0!</v>
      </c>
      <c r="M30" s="325" t="e">
        <f t="shared" si="5"/>
        <v>#DIV/0!</v>
      </c>
    </row>
    <row r="31" spans="2:13" ht="13" thickBot="1" x14ac:dyDescent="0.3">
      <c r="B31" s="302"/>
      <c r="C31" s="302"/>
      <c r="D31" s="302"/>
      <c r="E31" s="302"/>
      <c r="F31" s="302"/>
      <c r="G31" s="302"/>
      <c r="H31" s="302"/>
      <c r="I31" s="302"/>
      <c r="J31" s="302"/>
      <c r="K31" s="302"/>
      <c r="L31" s="302"/>
      <c r="M31" s="302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1">
    <tabColor rgb="FFFF0000"/>
    <pageSetUpPr fitToPage="1"/>
  </sheetPr>
  <dimension ref="B1:M103"/>
  <sheetViews>
    <sheetView zoomScaleNormal="100" workbookViewId="0"/>
  </sheetViews>
  <sheetFormatPr defaultRowHeight="12.5" x14ac:dyDescent="0.25"/>
  <cols>
    <col min="1" max="1" width="3.7265625" customWidth="1"/>
    <col min="2" max="2" width="24.7265625" customWidth="1"/>
    <col min="3" max="13" width="9.26953125" customWidth="1"/>
  </cols>
  <sheetData>
    <row r="1" spans="2:13" ht="15.5" x14ac:dyDescent="0.35">
      <c r="B1" s="286" t="s">
        <v>196</v>
      </c>
    </row>
    <row r="2" spans="2:13" ht="13" x14ac:dyDescent="0.3">
      <c r="B2" s="122"/>
    </row>
    <row r="3" spans="2:13" ht="13" thickBot="1" x14ac:dyDescent="0.3">
      <c r="B3" s="31" t="s">
        <v>150</v>
      </c>
      <c r="C3" s="41"/>
      <c r="D3" s="32"/>
      <c r="E3" s="32"/>
      <c r="F3" s="32"/>
      <c r="G3" s="32"/>
      <c r="H3" s="32"/>
      <c r="I3" s="32"/>
      <c r="J3" s="32"/>
      <c r="K3" s="32"/>
      <c r="L3" s="32"/>
      <c r="M3" s="33"/>
    </row>
    <row r="4" spans="2:13" x14ac:dyDescent="0.25">
      <c r="B4" s="333">
        <f>Primary!C5</f>
        <v>0</v>
      </c>
      <c r="C4" s="334">
        <f>1+'Demand Inputs'!C5</f>
        <v>1</v>
      </c>
      <c r="D4" s="334">
        <f>1+'Demand Inputs'!D5</f>
        <v>1</v>
      </c>
      <c r="E4" s="334">
        <f>1+'Demand Inputs'!E5</f>
        <v>1</v>
      </c>
      <c r="F4" s="334">
        <f>1+'Demand Inputs'!F5</f>
        <v>1</v>
      </c>
      <c r="G4" s="334">
        <f>1+'Demand Inputs'!G5</f>
        <v>1</v>
      </c>
      <c r="H4" s="334">
        <f>1+'Demand Inputs'!H5</f>
        <v>1</v>
      </c>
      <c r="I4" s="334">
        <f>1+'Demand Inputs'!I5</f>
        <v>1</v>
      </c>
      <c r="J4" s="334">
        <f>1+'Demand Inputs'!J5</f>
        <v>1</v>
      </c>
      <c r="K4" s="334">
        <f>1+'Demand Inputs'!K5</f>
        <v>1</v>
      </c>
      <c r="L4" s="334">
        <f>1+'Demand Inputs'!L5</f>
        <v>1</v>
      </c>
      <c r="M4" s="335">
        <f t="shared" ref="M4:M9" si="0">GEOMEAN(C4:L4)</f>
        <v>1</v>
      </c>
    </row>
    <row r="5" spans="2:13" x14ac:dyDescent="0.25">
      <c r="B5" s="336">
        <f>Primary!C6</f>
        <v>0</v>
      </c>
      <c r="C5" s="29">
        <f>1+'Demand Inputs'!C6</f>
        <v>1</v>
      </c>
      <c r="D5" s="29">
        <f>1+'Demand Inputs'!D6</f>
        <v>1</v>
      </c>
      <c r="E5" s="29">
        <f>1+'Demand Inputs'!E6</f>
        <v>1</v>
      </c>
      <c r="F5" s="29">
        <f>1+'Demand Inputs'!F6</f>
        <v>1</v>
      </c>
      <c r="G5" s="29">
        <f>1+'Demand Inputs'!G6</f>
        <v>1</v>
      </c>
      <c r="H5" s="29">
        <f>1+'Demand Inputs'!H6</f>
        <v>1</v>
      </c>
      <c r="I5" s="29">
        <f>1+'Demand Inputs'!I6</f>
        <v>1</v>
      </c>
      <c r="J5" s="29">
        <f>1+'Demand Inputs'!J6</f>
        <v>1</v>
      </c>
      <c r="K5" s="29">
        <f>1+'Demand Inputs'!K6</f>
        <v>1</v>
      </c>
      <c r="L5" s="29">
        <f>1+'Demand Inputs'!L6</f>
        <v>1</v>
      </c>
      <c r="M5" s="337">
        <f t="shared" si="0"/>
        <v>1</v>
      </c>
    </row>
    <row r="6" spans="2:13" x14ac:dyDescent="0.25">
      <c r="B6" s="336">
        <f>Primary!C7</f>
        <v>0</v>
      </c>
      <c r="C6" s="29">
        <f>1+'Demand Inputs'!C7</f>
        <v>1</v>
      </c>
      <c r="D6" s="29">
        <f>1+'Demand Inputs'!D7</f>
        <v>1</v>
      </c>
      <c r="E6" s="29">
        <f>1+'Demand Inputs'!E7</f>
        <v>1</v>
      </c>
      <c r="F6" s="29">
        <f>1+'Demand Inputs'!F7</f>
        <v>1</v>
      </c>
      <c r="G6" s="29">
        <f>1+'Demand Inputs'!G7</f>
        <v>1</v>
      </c>
      <c r="H6" s="29">
        <f>1+'Demand Inputs'!H7</f>
        <v>1</v>
      </c>
      <c r="I6" s="29">
        <f>1+'Demand Inputs'!I7</f>
        <v>1</v>
      </c>
      <c r="J6" s="29">
        <f>1+'Demand Inputs'!J7</f>
        <v>1</v>
      </c>
      <c r="K6" s="29">
        <f>1+'Demand Inputs'!K7</f>
        <v>1</v>
      </c>
      <c r="L6" s="29">
        <f>1+'Demand Inputs'!L7</f>
        <v>1</v>
      </c>
      <c r="M6" s="337">
        <f t="shared" si="0"/>
        <v>1</v>
      </c>
    </row>
    <row r="7" spans="2:13" x14ac:dyDescent="0.25">
      <c r="B7" s="336">
        <f>Primary!C8</f>
        <v>0</v>
      </c>
      <c r="C7" s="29">
        <f>1+'Demand Inputs'!C8</f>
        <v>1</v>
      </c>
      <c r="D7" s="29">
        <f>1+'Demand Inputs'!D8</f>
        <v>1</v>
      </c>
      <c r="E7" s="29">
        <f>1+'Demand Inputs'!E8</f>
        <v>1</v>
      </c>
      <c r="F7" s="29">
        <f>1+'Demand Inputs'!F8</f>
        <v>1</v>
      </c>
      <c r="G7" s="29">
        <f>1+'Demand Inputs'!G8</f>
        <v>1</v>
      </c>
      <c r="H7" s="29">
        <f>1+'Demand Inputs'!H8</f>
        <v>1</v>
      </c>
      <c r="I7" s="29">
        <f>1+'Demand Inputs'!I8</f>
        <v>1</v>
      </c>
      <c r="J7" s="29">
        <f>1+'Demand Inputs'!J8</f>
        <v>1</v>
      </c>
      <c r="K7" s="29">
        <f>1+'Demand Inputs'!K8</f>
        <v>1</v>
      </c>
      <c r="L7" s="29">
        <f>1+'Demand Inputs'!L8</f>
        <v>1</v>
      </c>
      <c r="M7" s="337">
        <f t="shared" si="0"/>
        <v>1</v>
      </c>
    </row>
    <row r="8" spans="2:13" ht="13" thickBot="1" x14ac:dyDescent="0.3">
      <c r="B8" s="338">
        <f>Primary!C9</f>
        <v>0</v>
      </c>
      <c r="C8" s="331">
        <f>1+'Demand Inputs'!C9</f>
        <v>1</v>
      </c>
      <c r="D8" s="331">
        <f>1+'Demand Inputs'!D9</f>
        <v>1</v>
      </c>
      <c r="E8" s="331">
        <f>1+'Demand Inputs'!E9</f>
        <v>1</v>
      </c>
      <c r="F8" s="331">
        <f>1+'Demand Inputs'!F9</f>
        <v>1</v>
      </c>
      <c r="G8" s="331">
        <f>1+'Demand Inputs'!G9</f>
        <v>1</v>
      </c>
      <c r="H8" s="331">
        <f>1+'Demand Inputs'!H9</f>
        <v>1</v>
      </c>
      <c r="I8" s="331">
        <f>1+'Demand Inputs'!I9</f>
        <v>1</v>
      </c>
      <c r="J8" s="331">
        <f>1+'Demand Inputs'!J9</f>
        <v>1</v>
      </c>
      <c r="K8" s="331">
        <f>1+'Demand Inputs'!K9</f>
        <v>1</v>
      </c>
      <c r="L8" s="331">
        <f>1+'Demand Inputs'!L9</f>
        <v>1</v>
      </c>
      <c r="M8" s="339">
        <f t="shared" si="0"/>
        <v>1</v>
      </c>
    </row>
    <row r="9" spans="2:13" x14ac:dyDescent="0.25">
      <c r="B9" s="340" t="str">
        <f>'Demand Inputs'!B10</f>
        <v>Weighted Average</v>
      </c>
      <c r="C9" s="332" t="e">
        <f>1+'Demand Inputs'!C10</f>
        <v>#DIV/0!</v>
      </c>
      <c r="D9" s="243" t="e">
        <f>1+'Demand Inputs'!D10</f>
        <v>#DIV/0!</v>
      </c>
      <c r="E9" s="243" t="e">
        <f>1+'Demand Inputs'!E10</f>
        <v>#DIV/0!</v>
      </c>
      <c r="F9" s="243" t="e">
        <f>1+'Demand Inputs'!F10</f>
        <v>#DIV/0!</v>
      </c>
      <c r="G9" s="243" t="e">
        <f>1+'Demand Inputs'!G10</f>
        <v>#DIV/0!</v>
      </c>
      <c r="H9" s="243" t="e">
        <f>1+'Demand Inputs'!H10</f>
        <v>#DIV/0!</v>
      </c>
      <c r="I9" s="243" t="e">
        <f>1+'Demand Inputs'!I10</f>
        <v>#DIV/0!</v>
      </c>
      <c r="J9" s="243" t="e">
        <f>1+'Demand Inputs'!J10</f>
        <v>#DIV/0!</v>
      </c>
      <c r="K9" s="243" t="e">
        <f>1+'Demand Inputs'!K10</f>
        <v>#DIV/0!</v>
      </c>
      <c r="L9" s="243" t="e">
        <f>1+'Demand Inputs'!L10</f>
        <v>#DIV/0!</v>
      </c>
      <c r="M9" s="341" t="e">
        <f t="shared" si="0"/>
        <v>#DIV/0!</v>
      </c>
    </row>
    <row r="10" spans="2:13" x14ac:dyDescent="0.25">
      <c r="B10" s="342"/>
      <c r="C10" s="330"/>
      <c r="D10" s="330"/>
      <c r="E10" s="330"/>
      <c r="F10" s="330"/>
      <c r="G10" s="330"/>
      <c r="H10" s="330"/>
      <c r="I10" s="330"/>
      <c r="J10" s="330"/>
      <c r="K10" s="330"/>
      <c r="L10" s="330"/>
      <c r="M10" s="343"/>
    </row>
    <row r="11" spans="2:13" x14ac:dyDescent="0.25">
      <c r="B11" s="336">
        <f>B4</f>
        <v>0</v>
      </c>
      <c r="C11" s="29">
        <f>1+'Demand Inputs'!C14</f>
        <v>1</v>
      </c>
      <c r="D11" s="29">
        <f>1+'Demand Inputs'!D14</f>
        <v>1</v>
      </c>
      <c r="E11" s="29">
        <f>1+'Demand Inputs'!E14</f>
        <v>1</v>
      </c>
      <c r="F11" s="29">
        <f>1+'Demand Inputs'!F14</f>
        <v>1</v>
      </c>
      <c r="G11" s="29">
        <f>1+'Demand Inputs'!G14</f>
        <v>1</v>
      </c>
      <c r="H11" s="29">
        <f>1+'Demand Inputs'!H14</f>
        <v>1</v>
      </c>
      <c r="I11" s="29">
        <f>1+'Demand Inputs'!I14</f>
        <v>1</v>
      </c>
      <c r="J11" s="29">
        <f>1+'Demand Inputs'!J14</f>
        <v>1</v>
      </c>
      <c r="K11" s="29">
        <f>1+'Demand Inputs'!K14</f>
        <v>1</v>
      </c>
      <c r="L11" s="29">
        <f>1+'Demand Inputs'!L14</f>
        <v>1</v>
      </c>
      <c r="M11" s="337">
        <f>GEOMEAN(C11:L11)</f>
        <v>1</v>
      </c>
    </row>
    <row r="12" spans="2:13" x14ac:dyDescent="0.25">
      <c r="B12" s="336">
        <f t="shared" ref="B12:B15" si="1">B5</f>
        <v>0</v>
      </c>
      <c r="C12" s="29">
        <f>1+'Demand Inputs'!C15</f>
        <v>1</v>
      </c>
      <c r="D12" s="29">
        <f>1+'Demand Inputs'!D15</f>
        <v>1</v>
      </c>
      <c r="E12" s="29">
        <f>1+'Demand Inputs'!E15</f>
        <v>1</v>
      </c>
      <c r="F12" s="29">
        <f>1+'Demand Inputs'!F15</f>
        <v>1</v>
      </c>
      <c r="G12" s="29">
        <f>1+'Demand Inputs'!G15</f>
        <v>1</v>
      </c>
      <c r="H12" s="29">
        <f>1+'Demand Inputs'!H15</f>
        <v>1</v>
      </c>
      <c r="I12" s="29">
        <f>1+'Demand Inputs'!I15</f>
        <v>1</v>
      </c>
      <c r="J12" s="29">
        <f>1+'Demand Inputs'!J15</f>
        <v>1</v>
      </c>
      <c r="K12" s="29">
        <f>1+'Demand Inputs'!K15</f>
        <v>1</v>
      </c>
      <c r="L12" s="29">
        <f>1+'Demand Inputs'!L15</f>
        <v>1</v>
      </c>
      <c r="M12" s="337">
        <f>GEOMEAN(C12:L12)</f>
        <v>1</v>
      </c>
    </row>
    <row r="13" spans="2:13" x14ac:dyDescent="0.25">
      <c r="B13" s="336">
        <f t="shared" si="1"/>
        <v>0</v>
      </c>
      <c r="C13" s="29">
        <f>1+'Demand Inputs'!C16</f>
        <v>1</v>
      </c>
      <c r="D13" s="29">
        <f>1+'Demand Inputs'!D16</f>
        <v>1</v>
      </c>
      <c r="E13" s="29">
        <f>1+'Demand Inputs'!E16</f>
        <v>1</v>
      </c>
      <c r="F13" s="29">
        <f>1+'Demand Inputs'!F16</f>
        <v>1</v>
      </c>
      <c r="G13" s="29">
        <f>1+'Demand Inputs'!G16</f>
        <v>1</v>
      </c>
      <c r="H13" s="29">
        <f>1+'Demand Inputs'!H16</f>
        <v>1</v>
      </c>
      <c r="I13" s="29">
        <f>1+'Demand Inputs'!I16</f>
        <v>1</v>
      </c>
      <c r="J13" s="29">
        <f>1+'Demand Inputs'!J16</f>
        <v>1</v>
      </c>
      <c r="K13" s="29">
        <f>1+'Demand Inputs'!K16</f>
        <v>1</v>
      </c>
      <c r="L13" s="29">
        <f>1+'Demand Inputs'!L16</f>
        <v>1</v>
      </c>
      <c r="M13" s="337">
        <f>GEOMEAN(C13:L13)</f>
        <v>1</v>
      </c>
    </row>
    <row r="14" spans="2:13" x14ac:dyDescent="0.25">
      <c r="B14" s="336">
        <f t="shared" si="1"/>
        <v>0</v>
      </c>
      <c r="C14" s="29">
        <f>1+'Demand Inputs'!C17</f>
        <v>1</v>
      </c>
      <c r="D14" s="29">
        <f>1+'Demand Inputs'!D17</f>
        <v>1</v>
      </c>
      <c r="E14" s="29">
        <f>1+'Demand Inputs'!E17</f>
        <v>1</v>
      </c>
      <c r="F14" s="29">
        <f>1+'Demand Inputs'!F17</f>
        <v>1</v>
      </c>
      <c r="G14" s="29">
        <f>1+'Demand Inputs'!G17</f>
        <v>1</v>
      </c>
      <c r="H14" s="29">
        <f>1+'Demand Inputs'!H17</f>
        <v>1</v>
      </c>
      <c r="I14" s="29">
        <f>1+'Demand Inputs'!I17</f>
        <v>1</v>
      </c>
      <c r="J14" s="29">
        <f>1+'Demand Inputs'!J17</f>
        <v>1</v>
      </c>
      <c r="K14" s="29">
        <f>1+'Demand Inputs'!K17</f>
        <v>1</v>
      </c>
      <c r="L14" s="29">
        <f>1+'Demand Inputs'!L17</f>
        <v>1</v>
      </c>
      <c r="M14" s="337">
        <f>GEOMEAN(C14:L14)</f>
        <v>1</v>
      </c>
    </row>
    <row r="15" spans="2:13" ht="13" thickBot="1" x14ac:dyDescent="0.3">
      <c r="B15" s="338">
        <f t="shared" si="1"/>
        <v>0</v>
      </c>
      <c r="C15" s="331">
        <f>1+'Demand Inputs'!C18</f>
        <v>1</v>
      </c>
      <c r="D15" s="331">
        <f>1+'Demand Inputs'!D18</f>
        <v>1</v>
      </c>
      <c r="E15" s="331">
        <f>1+'Demand Inputs'!E18</f>
        <v>1</v>
      </c>
      <c r="F15" s="331">
        <f>1+'Demand Inputs'!F18</f>
        <v>1</v>
      </c>
      <c r="G15" s="331">
        <f>1+'Demand Inputs'!G18</f>
        <v>1</v>
      </c>
      <c r="H15" s="331">
        <f>1+'Demand Inputs'!H18</f>
        <v>1</v>
      </c>
      <c r="I15" s="331">
        <f>1+'Demand Inputs'!I18</f>
        <v>1</v>
      </c>
      <c r="J15" s="331">
        <f>1+'Demand Inputs'!J18</f>
        <v>1</v>
      </c>
      <c r="K15" s="331">
        <f>1+'Demand Inputs'!K18</f>
        <v>1</v>
      </c>
      <c r="L15" s="331">
        <f>1+'Demand Inputs'!L18</f>
        <v>1</v>
      </c>
      <c r="M15" s="339">
        <f>GEOMEAN(C15:L15)</f>
        <v>1</v>
      </c>
    </row>
    <row r="16" spans="2:13" ht="13" x14ac:dyDescent="0.3">
      <c r="B16" s="122"/>
    </row>
    <row r="17" spans="2:13" s="1" customFormat="1" ht="14.15" customHeight="1" x14ac:dyDescent="0.25">
      <c r="B17" s="31" t="s">
        <v>63</v>
      </c>
      <c r="C17" s="41"/>
      <c r="D17" s="32"/>
      <c r="E17" s="32"/>
      <c r="F17" s="32"/>
      <c r="G17" s="32"/>
      <c r="H17" s="32"/>
      <c r="I17" s="32"/>
      <c r="J17" s="32"/>
      <c r="K17" s="32"/>
      <c r="L17" s="32"/>
      <c r="M17" s="33"/>
    </row>
    <row r="18" spans="2:13" s="1" customFormat="1" ht="14.15" customHeight="1" x14ac:dyDescent="0.25">
      <c r="B18" s="34" t="s">
        <v>11</v>
      </c>
      <c r="C18" s="12">
        <f>Primary!$F$8</f>
        <v>2020</v>
      </c>
      <c r="D18" s="11">
        <f>C18+1</f>
        <v>2021</v>
      </c>
      <c r="E18" s="11">
        <f t="shared" ref="E18:M18" si="2">D18+1</f>
        <v>2022</v>
      </c>
      <c r="F18" s="11">
        <f t="shared" si="2"/>
        <v>2023</v>
      </c>
      <c r="G18" s="11">
        <f t="shared" si="2"/>
        <v>2024</v>
      </c>
      <c r="H18" s="11">
        <f t="shared" si="2"/>
        <v>2025</v>
      </c>
      <c r="I18" s="11">
        <f t="shared" si="2"/>
        <v>2026</v>
      </c>
      <c r="J18" s="11">
        <f t="shared" si="2"/>
        <v>2027</v>
      </c>
      <c r="K18" s="11">
        <f t="shared" si="2"/>
        <v>2028</v>
      </c>
      <c r="L18" s="11">
        <f t="shared" si="2"/>
        <v>2029</v>
      </c>
      <c r="M18" s="123">
        <f t="shared" si="2"/>
        <v>2030</v>
      </c>
    </row>
    <row r="19" spans="2:13" s="1" customFormat="1" ht="14.15" customHeight="1" x14ac:dyDescent="0.25">
      <c r="B19" s="43">
        <f>Primary!C5</f>
        <v>0</v>
      </c>
      <c r="C19" s="85">
        <f>'Demand-Base Year'!$R6</f>
        <v>0</v>
      </c>
      <c r="D19" s="85">
        <f>ROUND(('Demand Inputs'!C5+1)*C19,0)</f>
        <v>0</v>
      </c>
      <c r="E19" s="85">
        <f>ROUND(('Demand Inputs'!D5+1)*D19,0)</f>
        <v>0</v>
      </c>
      <c r="F19" s="85">
        <f>ROUND(('Demand Inputs'!E5+1)*E19,0)</f>
        <v>0</v>
      </c>
      <c r="G19" s="85">
        <f>ROUND(('Demand Inputs'!F5+1)*F19,0)</f>
        <v>0</v>
      </c>
      <c r="H19" s="85">
        <f>ROUND(('Demand Inputs'!G5+1)*G19,0)</f>
        <v>0</v>
      </c>
      <c r="I19" s="85">
        <f>ROUND(('Demand Inputs'!H5+1)*H19,0)</f>
        <v>0</v>
      </c>
      <c r="J19" s="85">
        <f>ROUND(('Demand Inputs'!I5+1)*I19,0)</f>
        <v>0</v>
      </c>
      <c r="K19" s="85">
        <f>ROUND(('Demand Inputs'!J5+1)*J19,0)</f>
        <v>0</v>
      </c>
      <c r="L19" s="85">
        <f>ROUND(('Demand Inputs'!K5+1)*K19,0)</f>
        <v>0</v>
      </c>
      <c r="M19" s="124">
        <f>ROUND(('Demand Inputs'!L5+1)*L19,0)</f>
        <v>0</v>
      </c>
    </row>
    <row r="20" spans="2:13" s="1" customFormat="1" ht="14.15" customHeight="1" x14ac:dyDescent="0.25">
      <c r="B20" s="43">
        <f>Primary!C6</f>
        <v>0</v>
      </c>
      <c r="C20" s="85">
        <f>'Demand-Base Year'!$R7</f>
        <v>0</v>
      </c>
      <c r="D20" s="85">
        <f>ROUND(('Demand Inputs'!C6+1)*C20,0)</f>
        <v>0</v>
      </c>
      <c r="E20" s="85">
        <f>ROUND(('Demand Inputs'!D6+1)*D20,0)</f>
        <v>0</v>
      </c>
      <c r="F20" s="85">
        <f>ROUND(('Demand Inputs'!E6+1)*E20,0)</f>
        <v>0</v>
      </c>
      <c r="G20" s="85">
        <f>ROUND(('Demand Inputs'!F6+1)*F20,0)</f>
        <v>0</v>
      </c>
      <c r="H20" s="85">
        <f>ROUND(('Demand Inputs'!G6+1)*G20,0)</f>
        <v>0</v>
      </c>
      <c r="I20" s="85">
        <f>ROUND(('Demand Inputs'!H6+1)*H20,0)</f>
        <v>0</v>
      </c>
      <c r="J20" s="85">
        <f>ROUND(('Demand Inputs'!I6+1)*I20,0)</f>
        <v>0</v>
      </c>
      <c r="K20" s="85">
        <f>ROUND(('Demand Inputs'!J6+1)*J20,0)</f>
        <v>0</v>
      </c>
      <c r="L20" s="85">
        <f>ROUND(('Demand Inputs'!K6+1)*K20,0)</f>
        <v>0</v>
      </c>
      <c r="M20" s="124">
        <f>ROUND(('Demand Inputs'!L6+1)*L20,0)</f>
        <v>0</v>
      </c>
    </row>
    <row r="21" spans="2:13" s="1" customFormat="1" ht="14.15" customHeight="1" x14ac:dyDescent="0.25">
      <c r="B21" s="43">
        <f>Primary!C7</f>
        <v>0</v>
      </c>
      <c r="C21" s="85">
        <f>'Demand-Base Year'!$R8</f>
        <v>0</v>
      </c>
      <c r="D21" s="85">
        <f>ROUND(('Demand Inputs'!C7+1)*C21,0)</f>
        <v>0</v>
      </c>
      <c r="E21" s="85">
        <f>ROUND(('Demand Inputs'!D7+1)*D21,0)</f>
        <v>0</v>
      </c>
      <c r="F21" s="85">
        <f>ROUND(('Demand Inputs'!E7+1)*E21,0)</f>
        <v>0</v>
      </c>
      <c r="G21" s="85">
        <f>ROUND(('Demand Inputs'!F7+1)*F21,0)</f>
        <v>0</v>
      </c>
      <c r="H21" s="85">
        <f>ROUND(('Demand Inputs'!G7+1)*G21,0)</f>
        <v>0</v>
      </c>
      <c r="I21" s="85">
        <f>ROUND(('Demand Inputs'!H7+1)*H21,0)</f>
        <v>0</v>
      </c>
      <c r="J21" s="85">
        <f>ROUND(('Demand Inputs'!I7+1)*I21,0)</f>
        <v>0</v>
      </c>
      <c r="K21" s="85">
        <f>ROUND(('Demand Inputs'!J7+1)*J21,0)</f>
        <v>0</v>
      </c>
      <c r="L21" s="85">
        <f>ROUND(('Demand Inputs'!K7+1)*K21,0)</f>
        <v>0</v>
      </c>
      <c r="M21" s="124">
        <f>ROUND(('Demand Inputs'!L7+1)*L21,0)</f>
        <v>0</v>
      </c>
    </row>
    <row r="22" spans="2:13" s="1" customFormat="1" ht="14.15" customHeight="1" x14ac:dyDescent="0.25">
      <c r="B22" s="43">
        <f>Primary!C8</f>
        <v>0</v>
      </c>
      <c r="C22" s="85">
        <f>'Demand-Base Year'!$R9</f>
        <v>0</v>
      </c>
      <c r="D22" s="85">
        <f>ROUND(('Demand Inputs'!C8+1)*C22,0)</f>
        <v>0</v>
      </c>
      <c r="E22" s="85">
        <f>ROUND(('Demand Inputs'!D8+1)*D22,0)</f>
        <v>0</v>
      </c>
      <c r="F22" s="85">
        <f>ROUND(('Demand Inputs'!E8+1)*E22,0)</f>
        <v>0</v>
      </c>
      <c r="G22" s="85">
        <f>ROUND(('Demand Inputs'!F8+1)*F22,0)</f>
        <v>0</v>
      </c>
      <c r="H22" s="85">
        <f>ROUND(('Demand Inputs'!G8+1)*G22,0)</f>
        <v>0</v>
      </c>
      <c r="I22" s="85">
        <f>ROUND(('Demand Inputs'!H8+1)*H22,0)</f>
        <v>0</v>
      </c>
      <c r="J22" s="85">
        <f>ROUND(('Demand Inputs'!I8+1)*I22,0)</f>
        <v>0</v>
      </c>
      <c r="K22" s="85">
        <f>ROUND(('Demand Inputs'!J8+1)*J22,0)</f>
        <v>0</v>
      </c>
      <c r="L22" s="85">
        <f>ROUND(('Demand Inputs'!K8+1)*K22,0)</f>
        <v>0</v>
      </c>
      <c r="M22" s="124">
        <f>ROUND(('Demand Inputs'!L8+1)*L22,0)</f>
        <v>0</v>
      </c>
    </row>
    <row r="23" spans="2:13" s="1" customFormat="1" ht="14.15" customHeight="1" thickBot="1" x14ac:dyDescent="0.3">
      <c r="B23" s="207">
        <f>Primary!C9</f>
        <v>0</v>
      </c>
      <c r="C23" s="97">
        <f>'Demand-Base Year'!$R10</f>
        <v>0</v>
      </c>
      <c r="D23" s="97">
        <f>ROUND(('Demand Inputs'!C9+1)*C23,0)</f>
        <v>0</v>
      </c>
      <c r="E23" s="97">
        <f>ROUND(('Demand Inputs'!D9+1)*D23,0)</f>
        <v>0</v>
      </c>
      <c r="F23" s="97">
        <f>ROUND(('Demand Inputs'!E9+1)*E23,0)</f>
        <v>0</v>
      </c>
      <c r="G23" s="97">
        <f>ROUND(('Demand Inputs'!F9+1)*F23,0)</f>
        <v>0</v>
      </c>
      <c r="H23" s="97">
        <f>ROUND(('Demand Inputs'!G9+1)*G23,0)</f>
        <v>0</v>
      </c>
      <c r="I23" s="97">
        <f>ROUND(('Demand Inputs'!H9+1)*H23,0)</f>
        <v>0</v>
      </c>
      <c r="J23" s="97">
        <f>ROUND(('Demand Inputs'!I9+1)*I23,0)</f>
        <v>0</v>
      </c>
      <c r="K23" s="97">
        <f>ROUND(('Demand Inputs'!J9+1)*J23,0)</f>
        <v>0</v>
      </c>
      <c r="L23" s="97">
        <f>ROUND(('Demand Inputs'!K9+1)*K23,0)</f>
        <v>0</v>
      </c>
      <c r="M23" s="125">
        <f>ROUND(('Demand Inputs'!L9+1)*L23,0)</f>
        <v>0</v>
      </c>
    </row>
    <row r="24" spans="2:13" s="1" customFormat="1" ht="14.15" customHeight="1" x14ac:dyDescent="0.25">
      <c r="B24" s="265" t="s">
        <v>5</v>
      </c>
      <c r="C24" s="271">
        <f t="shared" ref="C24:M24" si="3">SUM(C19:C23)</f>
        <v>0</v>
      </c>
      <c r="D24" s="201">
        <f t="shared" si="3"/>
        <v>0</v>
      </c>
      <c r="E24" s="201">
        <f t="shared" si="3"/>
        <v>0</v>
      </c>
      <c r="F24" s="201">
        <f t="shared" si="3"/>
        <v>0</v>
      </c>
      <c r="G24" s="201">
        <f t="shared" si="3"/>
        <v>0</v>
      </c>
      <c r="H24" s="201">
        <f t="shared" si="3"/>
        <v>0</v>
      </c>
      <c r="I24" s="201">
        <f t="shared" si="3"/>
        <v>0</v>
      </c>
      <c r="J24" s="201">
        <f t="shared" si="3"/>
        <v>0</v>
      </c>
      <c r="K24" s="201">
        <f t="shared" si="3"/>
        <v>0</v>
      </c>
      <c r="L24" s="201">
        <f t="shared" si="3"/>
        <v>0</v>
      </c>
      <c r="M24" s="202">
        <f t="shared" si="3"/>
        <v>0</v>
      </c>
    </row>
    <row r="25" spans="2:13" s="1" customFormat="1" ht="14.15" customHeight="1" x14ac:dyDescent="0.25">
      <c r="B25"/>
      <c r="C25" s="86"/>
      <c r="D25" s="87"/>
      <c r="E25" s="87"/>
      <c r="F25" s="87"/>
      <c r="G25" s="87"/>
      <c r="H25" s="87"/>
      <c r="I25" s="87"/>
      <c r="J25" s="87"/>
      <c r="K25" s="87"/>
      <c r="L25" s="87"/>
      <c r="M25" s="87"/>
    </row>
    <row r="26" spans="2:13" s="1" customFormat="1" ht="14.15" customHeight="1" x14ac:dyDescent="0.25">
      <c r="B26" s="31" t="s">
        <v>64</v>
      </c>
      <c r="C26" s="281"/>
      <c r="D26" s="282"/>
      <c r="E26" s="282"/>
      <c r="F26" s="282"/>
      <c r="G26" s="282"/>
      <c r="H26" s="282"/>
      <c r="I26" s="282"/>
      <c r="J26" s="282"/>
      <c r="K26" s="282"/>
      <c r="L26" s="282"/>
      <c r="M26" s="283"/>
    </row>
    <row r="27" spans="2:13" s="1" customFormat="1" ht="14.15" customHeight="1" x14ac:dyDescent="0.25">
      <c r="B27" s="34" t="s">
        <v>11</v>
      </c>
      <c r="C27" s="12">
        <f>Primary!$F$8</f>
        <v>2020</v>
      </c>
      <c r="D27" s="11">
        <f>C27+1</f>
        <v>2021</v>
      </c>
      <c r="E27" s="11">
        <f t="shared" ref="E27:M27" si="4">D27+1</f>
        <v>2022</v>
      </c>
      <c r="F27" s="11">
        <f t="shared" si="4"/>
        <v>2023</v>
      </c>
      <c r="G27" s="11">
        <f t="shared" si="4"/>
        <v>2024</v>
      </c>
      <c r="H27" s="11">
        <f t="shared" si="4"/>
        <v>2025</v>
      </c>
      <c r="I27" s="11">
        <f t="shared" si="4"/>
        <v>2026</v>
      </c>
      <c r="J27" s="11">
        <f t="shared" si="4"/>
        <v>2027</v>
      </c>
      <c r="K27" s="11">
        <f t="shared" si="4"/>
        <v>2028</v>
      </c>
      <c r="L27" s="11">
        <f t="shared" si="4"/>
        <v>2029</v>
      </c>
      <c r="M27" s="123">
        <f t="shared" si="4"/>
        <v>2030</v>
      </c>
    </row>
    <row r="28" spans="2:13" s="1" customFormat="1" ht="14.15" customHeight="1" x14ac:dyDescent="0.25">
      <c r="B28" s="43">
        <f>Primary!C5</f>
        <v>0</v>
      </c>
      <c r="C28" s="85">
        <f>ROUND('Demand-Base Year'!R6*Latent!C6,0)+Latent!D6</f>
        <v>0</v>
      </c>
      <c r="D28" s="85">
        <f>ROUND(('Demand Inputs'!C14+1)*C28,0)</f>
        <v>0</v>
      </c>
      <c r="E28" s="85">
        <f>ROUND(('Demand Inputs'!D14+1)*D28,0)</f>
        <v>0</v>
      </c>
      <c r="F28" s="85">
        <f>ROUND(('Demand Inputs'!E14+1)*E28,0)</f>
        <v>0</v>
      </c>
      <c r="G28" s="85">
        <f>ROUND(('Demand Inputs'!F14+1)*F28,0)</f>
        <v>0</v>
      </c>
      <c r="H28" s="85">
        <f>ROUND(('Demand Inputs'!G14+1)*G28,0)</f>
        <v>0</v>
      </c>
      <c r="I28" s="85">
        <f>ROUND(('Demand Inputs'!H14+1)*H28,0)</f>
        <v>0</v>
      </c>
      <c r="J28" s="85">
        <f>ROUND(('Demand Inputs'!I14+1)*I28,0)</f>
        <v>0</v>
      </c>
      <c r="K28" s="85">
        <f>ROUND(('Demand Inputs'!J14+1)*J28,0)</f>
        <v>0</v>
      </c>
      <c r="L28" s="85">
        <f>ROUND(('Demand Inputs'!K14+1)*K28,0)</f>
        <v>0</v>
      </c>
      <c r="M28" s="124">
        <f>ROUND(('Demand Inputs'!L14+1)*L28,0)</f>
        <v>0</v>
      </c>
    </row>
    <row r="29" spans="2:13" s="1" customFormat="1" ht="14.15" customHeight="1" x14ac:dyDescent="0.25">
      <c r="B29" s="43">
        <f>Primary!C6</f>
        <v>0</v>
      </c>
      <c r="C29" s="85">
        <f>ROUND('Demand-Base Year'!R7*Latent!C7,0)+Latent!D7</f>
        <v>0</v>
      </c>
      <c r="D29" s="85">
        <f>ROUND((+'Demand Inputs'!C15+1)*C29,0)</f>
        <v>0</v>
      </c>
      <c r="E29" s="85">
        <f>ROUND((+'Demand Inputs'!D15+1)*D29,0)</f>
        <v>0</v>
      </c>
      <c r="F29" s="85">
        <f>ROUND((+'Demand Inputs'!E15+1)*E29,0)</f>
        <v>0</v>
      </c>
      <c r="G29" s="85">
        <f>ROUND((+'Demand Inputs'!F15+1)*F29,0)</f>
        <v>0</v>
      </c>
      <c r="H29" s="85">
        <f>ROUND((+'Demand Inputs'!G15+1)*G29,0)</f>
        <v>0</v>
      </c>
      <c r="I29" s="85">
        <f>ROUND((+'Demand Inputs'!H15+1)*H29,0)</f>
        <v>0</v>
      </c>
      <c r="J29" s="85">
        <f>ROUND((+'Demand Inputs'!I15+1)*I29,0)</f>
        <v>0</v>
      </c>
      <c r="K29" s="85">
        <f>ROUND((+'Demand Inputs'!J15+1)*J29,0)</f>
        <v>0</v>
      </c>
      <c r="L29" s="85">
        <f>ROUND((+'Demand Inputs'!K15+1)*K29,0)</f>
        <v>0</v>
      </c>
      <c r="M29" s="124">
        <f>ROUND((+'Demand Inputs'!L15+1)*L29,0)</f>
        <v>0</v>
      </c>
    </row>
    <row r="30" spans="2:13" s="1" customFormat="1" ht="14.15" customHeight="1" x14ac:dyDescent="0.25">
      <c r="B30" s="43">
        <f>Primary!C7</f>
        <v>0</v>
      </c>
      <c r="C30" s="85">
        <f>ROUND('Demand-Base Year'!R8*Latent!C8,0)+Latent!D8</f>
        <v>0</v>
      </c>
      <c r="D30" s="85">
        <f>ROUND((+'Demand Inputs'!C16+1)*C30,0)</f>
        <v>0</v>
      </c>
      <c r="E30" s="85">
        <f>ROUND((+'Demand Inputs'!D16+1)*D30,0)</f>
        <v>0</v>
      </c>
      <c r="F30" s="85">
        <f>ROUND((+'Demand Inputs'!E16+1)*E30,0)</f>
        <v>0</v>
      </c>
      <c r="G30" s="85">
        <f>ROUND((+'Demand Inputs'!F16+1)*F30,0)</f>
        <v>0</v>
      </c>
      <c r="H30" s="85">
        <f>ROUND((+'Demand Inputs'!G16+1)*G30,0)</f>
        <v>0</v>
      </c>
      <c r="I30" s="85">
        <f>ROUND((+'Demand Inputs'!H16+1)*H30,0)</f>
        <v>0</v>
      </c>
      <c r="J30" s="85">
        <f>ROUND((+'Demand Inputs'!I16+1)*I30,0)</f>
        <v>0</v>
      </c>
      <c r="K30" s="85">
        <f>ROUND((+'Demand Inputs'!J16+1)*J30,0)</f>
        <v>0</v>
      </c>
      <c r="L30" s="85">
        <f>ROUND((+'Demand Inputs'!K16+1)*K30,0)</f>
        <v>0</v>
      </c>
      <c r="M30" s="124">
        <f>ROUND((+'Demand Inputs'!L16+1)*L30,0)</f>
        <v>0</v>
      </c>
    </row>
    <row r="31" spans="2:13" s="1" customFormat="1" ht="14.15" customHeight="1" x14ac:dyDescent="0.25">
      <c r="B31" s="43">
        <f>Primary!C8</f>
        <v>0</v>
      </c>
      <c r="C31" s="85">
        <f>ROUND('Demand-Base Year'!R9*Latent!C9,0)+Latent!D9</f>
        <v>0</v>
      </c>
      <c r="D31" s="85">
        <f>ROUND((+'Demand Inputs'!C17+1)*C31,0)</f>
        <v>0</v>
      </c>
      <c r="E31" s="85">
        <f>ROUND((+'Demand Inputs'!D17+1)*D31,0)</f>
        <v>0</v>
      </c>
      <c r="F31" s="85">
        <f>ROUND((+'Demand Inputs'!E17+1)*E31,0)</f>
        <v>0</v>
      </c>
      <c r="G31" s="85">
        <f>ROUND((+'Demand Inputs'!F17+1)*F31,0)</f>
        <v>0</v>
      </c>
      <c r="H31" s="85">
        <f>ROUND((+'Demand Inputs'!G17+1)*G31,0)</f>
        <v>0</v>
      </c>
      <c r="I31" s="85">
        <f>ROUND((+'Demand Inputs'!H17+1)*H31,0)</f>
        <v>0</v>
      </c>
      <c r="J31" s="85">
        <f>ROUND((+'Demand Inputs'!I17+1)*I31,0)</f>
        <v>0</v>
      </c>
      <c r="K31" s="85">
        <f>ROUND((+'Demand Inputs'!J17+1)*J31,0)</f>
        <v>0</v>
      </c>
      <c r="L31" s="85">
        <f>ROUND((+'Demand Inputs'!K17+1)*K31,0)</f>
        <v>0</v>
      </c>
      <c r="M31" s="124">
        <f>ROUND((+'Demand Inputs'!L17+1)*L31,0)</f>
        <v>0</v>
      </c>
    </row>
    <row r="32" spans="2:13" s="1" customFormat="1" ht="14.15" customHeight="1" thickBot="1" x14ac:dyDescent="0.3">
      <c r="B32" s="207">
        <f>Primary!C9</f>
        <v>0</v>
      </c>
      <c r="C32" s="97">
        <f>ROUND(+'Demand-Base Year'!R10*Latent!C10,0)+Latent!D10</f>
        <v>0</v>
      </c>
      <c r="D32" s="97">
        <f>ROUND((+'Demand Inputs'!C18+1)*C32,0)</f>
        <v>0</v>
      </c>
      <c r="E32" s="97">
        <f>ROUND((+'Demand Inputs'!D18+1)*D32,0)</f>
        <v>0</v>
      </c>
      <c r="F32" s="97">
        <f>ROUND((+'Demand Inputs'!E18+1)*E32,0)</f>
        <v>0</v>
      </c>
      <c r="G32" s="97">
        <f>ROUND((+'Demand Inputs'!F18+1)*F32,0)</f>
        <v>0</v>
      </c>
      <c r="H32" s="97">
        <f>ROUND((+'Demand Inputs'!G18+1)*G32,0)</f>
        <v>0</v>
      </c>
      <c r="I32" s="97">
        <f>ROUND((+'Demand Inputs'!H18+1)*H32,0)</f>
        <v>0</v>
      </c>
      <c r="J32" s="97">
        <f>ROUND((+'Demand Inputs'!I18+1)*I32,0)</f>
        <v>0</v>
      </c>
      <c r="K32" s="97">
        <f>ROUND((+'Demand Inputs'!J18+1)*J32,0)</f>
        <v>0</v>
      </c>
      <c r="L32" s="97">
        <f>ROUND((+'Demand Inputs'!K18+1)*K32,0)</f>
        <v>0</v>
      </c>
      <c r="M32" s="125">
        <f>ROUND((+'Demand Inputs'!L18+1)*L32,0)</f>
        <v>0</v>
      </c>
    </row>
    <row r="33" spans="2:13" s="1" customFormat="1" ht="14.15" customHeight="1" x14ac:dyDescent="0.25">
      <c r="B33" s="265" t="s">
        <v>5</v>
      </c>
      <c r="C33" s="271">
        <f t="shared" ref="C33:M33" si="5">SUM(C28:C32)</f>
        <v>0</v>
      </c>
      <c r="D33" s="201">
        <f t="shared" si="5"/>
        <v>0</v>
      </c>
      <c r="E33" s="201">
        <f t="shared" si="5"/>
        <v>0</v>
      </c>
      <c r="F33" s="201">
        <f t="shared" si="5"/>
        <v>0</v>
      </c>
      <c r="G33" s="201">
        <f t="shared" si="5"/>
        <v>0</v>
      </c>
      <c r="H33" s="201">
        <f t="shared" si="5"/>
        <v>0</v>
      </c>
      <c r="I33" s="201">
        <f t="shared" si="5"/>
        <v>0</v>
      </c>
      <c r="J33" s="201">
        <f t="shared" si="5"/>
        <v>0</v>
      </c>
      <c r="K33" s="201">
        <f t="shared" si="5"/>
        <v>0</v>
      </c>
      <c r="L33" s="201">
        <f t="shared" si="5"/>
        <v>0</v>
      </c>
      <c r="M33" s="202">
        <f t="shared" si="5"/>
        <v>0</v>
      </c>
    </row>
    <row r="34" spans="2:13" s="1" customFormat="1" ht="14.15" customHeight="1" x14ac:dyDescent="0.25">
      <c r="B34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</row>
    <row r="35" spans="2:13" s="1" customFormat="1" ht="14.15" customHeight="1" x14ac:dyDescent="0.25">
      <c r="B35" s="31" t="s">
        <v>33</v>
      </c>
      <c r="C35" s="282"/>
      <c r="D35" s="282"/>
      <c r="E35" s="282"/>
      <c r="F35" s="282"/>
      <c r="G35" s="282"/>
      <c r="H35" s="282"/>
      <c r="I35" s="282"/>
      <c r="J35" s="282"/>
      <c r="K35" s="282"/>
      <c r="L35" s="282"/>
      <c r="M35" s="283"/>
    </row>
    <row r="36" spans="2:13" s="1" customFormat="1" ht="14.15" customHeight="1" x14ac:dyDescent="0.25">
      <c r="B36" s="34" t="s">
        <v>11</v>
      </c>
      <c r="C36" s="12">
        <f>Primary!$F$8</f>
        <v>2020</v>
      </c>
      <c r="D36" s="11">
        <f>C36+1</f>
        <v>2021</v>
      </c>
      <c r="E36" s="11">
        <f t="shared" ref="E36:M36" si="6">D36+1</f>
        <v>2022</v>
      </c>
      <c r="F36" s="11">
        <f t="shared" si="6"/>
        <v>2023</v>
      </c>
      <c r="G36" s="11">
        <f t="shared" si="6"/>
        <v>2024</v>
      </c>
      <c r="H36" s="11">
        <f t="shared" si="6"/>
        <v>2025</v>
      </c>
      <c r="I36" s="11">
        <f t="shared" si="6"/>
        <v>2026</v>
      </c>
      <c r="J36" s="11">
        <f t="shared" si="6"/>
        <v>2027</v>
      </c>
      <c r="K36" s="11">
        <f t="shared" si="6"/>
        <v>2028</v>
      </c>
      <c r="L36" s="11">
        <f t="shared" si="6"/>
        <v>2029</v>
      </c>
      <c r="M36" s="123">
        <f t="shared" si="6"/>
        <v>2030</v>
      </c>
    </row>
    <row r="37" spans="2:13" s="1" customFormat="1" ht="14.15" customHeight="1" x14ac:dyDescent="0.25">
      <c r="B37" s="43">
        <f>Primary!C5</f>
        <v>0</v>
      </c>
      <c r="C37" s="85">
        <v>0</v>
      </c>
      <c r="D37" s="85">
        <f>ROUND(Latent!$E6*Latent!F6,0)</f>
        <v>0</v>
      </c>
      <c r="E37" s="85">
        <f>ROUND(Latent!$E6*Latent!G6,0)</f>
        <v>0</v>
      </c>
      <c r="F37" s="85">
        <f>ROUND(Latent!$E6*Latent!H6,0)</f>
        <v>0</v>
      </c>
      <c r="G37" s="85">
        <f>ROUND(Latent!$E6*Latent!I6,0)</f>
        <v>0</v>
      </c>
      <c r="H37" s="85">
        <f>ROUND(Latent!$E6*Latent!J6,0)</f>
        <v>0</v>
      </c>
      <c r="I37" s="85">
        <f>ROUND(Latent!$E6*Latent!K6,0)</f>
        <v>0</v>
      </c>
      <c r="J37" s="85">
        <f>ROUND(Latent!$E6*Latent!L6,0)</f>
        <v>0</v>
      </c>
      <c r="K37" s="85">
        <f>ROUND(Latent!$E6*Latent!M6,0)</f>
        <v>0</v>
      </c>
      <c r="L37" s="85">
        <f>ROUND(Latent!$E6*Latent!N6,0)</f>
        <v>0</v>
      </c>
      <c r="M37" s="124">
        <f>ROUND(Latent!$E6*Latent!O6,0)</f>
        <v>0</v>
      </c>
    </row>
    <row r="38" spans="2:13" s="1" customFormat="1" ht="14.15" customHeight="1" x14ac:dyDescent="0.25">
      <c r="B38" s="43">
        <f>Primary!C6</f>
        <v>0</v>
      </c>
      <c r="C38" s="85">
        <v>0</v>
      </c>
      <c r="D38" s="85">
        <f>ROUND(Latent!$E7*Latent!F7,0)</f>
        <v>0</v>
      </c>
      <c r="E38" s="85">
        <f>ROUND(Latent!$E7*Latent!G7,0)</f>
        <v>0</v>
      </c>
      <c r="F38" s="85">
        <f>ROUND(Latent!$E7*Latent!H7,0)</f>
        <v>0</v>
      </c>
      <c r="G38" s="85">
        <f>ROUND(Latent!$E7*Latent!I7,0)</f>
        <v>0</v>
      </c>
      <c r="H38" s="85">
        <f>ROUND(Latent!$E7*Latent!J7,0)</f>
        <v>0</v>
      </c>
      <c r="I38" s="85">
        <f>ROUND(Latent!$E7*Latent!K7,0)</f>
        <v>0</v>
      </c>
      <c r="J38" s="85">
        <f>ROUND(Latent!$E7*Latent!L7,0)</f>
        <v>0</v>
      </c>
      <c r="K38" s="85">
        <f>ROUND(Latent!$E7*Latent!M7,0)</f>
        <v>0</v>
      </c>
      <c r="L38" s="85">
        <f>ROUND(Latent!$E7*Latent!N7,0)</f>
        <v>0</v>
      </c>
      <c r="M38" s="124">
        <f>ROUND(Latent!$E7*Latent!O7,0)</f>
        <v>0</v>
      </c>
    </row>
    <row r="39" spans="2:13" s="1" customFormat="1" ht="14.15" customHeight="1" x14ac:dyDescent="0.25">
      <c r="B39" s="43">
        <f>Primary!C7</f>
        <v>0</v>
      </c>
      <c r="C39" s="85">
        <v>0</v>
      </c>
      <c r="D39" s="85">
        <f>ROUND(Latent!$E8*Latent!F8,0)</f>
        <v>0</v>
      </c>
      <c r="E39" s="85">
        <f>ROUND(Latent!$E8*Latent!G8,0)</f>
        <v>0</v>
      </c>
      <c r="F39" s="85">
        <f>ROUND(Latent!$E8*Latent!H8,0)</f>
        <v>0</v>
      </c>
      <c r="G39" s="85">
        <f>ROUND(Latent!$E8*Latent!I8,0)</f>
        <v>0</v>
      </c>
      <c r="H39" s="85">
        <f>ROUND(Latent!$E8*Latent!J8,0)</f>
        <v>0</v>
      </c>
      <c r="I39" s="85">
        <f>ROUND(Latent!$E8*Latent!K8,0)</f>
        <v>0</v>
      </c>
      <c r="J39" s="85">
        <f>ROUND(Latent!$E8*Latent!L8,0)</f>
        <v>0</v>
      </c>
      <c r="K39" s="85">
        <f>ROUND(Latent!$E8*Latent!M8,0)</f>
        <v>0</v>
      </c>
      <c r="L39" s="85">
        <f>ROUND(Latent!$E8*Latent!N8,0)</f>
        <v>0</v>
      </c>
      <c r="M39" s="124">
        <f>ROUND(Latent!$E8*Latent!O8,0)</f>
        <v>0</v>
      </c>
    </row>
    <row r="40" spans="2:13" s="1" customFormat="1" ht="14.15" customHeight="1" x14ac:dyDescent="0.25">
      <c r="B40" s="43">
        <f>Primary!C8</f>
        <v>0</v>
      </c>
      <c r="C40" s="85">
        <v>0</v>
      </c>
      <c r="D40" s="85">
        <f>ROUND(Latent!$E9*Latent!F9,0)</f>
        <v>0</v>
      </c>
      <c r="E40" s="85">
        <f>ROUND(Latent!$E9*Latent!G9,0)</f>
        <v>0</v>
      </c>
      <c r="F40" s="85">
        <f>ROUND(Latent!$E9*Latent!H9,0)</f>
        <v>0</v>
      </c>
      <c r="G40" s="85">
        <f>ROUND(Latent!$E9*Latent!I9,0)</f>
        <v>0</v>
      </c>
      <c r="H40" s="85">
        <f>ROUND(Latent!$E9*Latent!J9,0)</f>
        <v>0</v>
      </c>
      <c r="I40" s="85">
        <f>ROUND(Latent!$E9*Latent!K9,0)</f>
        <v>0</v>
      </c>
      <c r="J40" s="85">
        <f>ROUND(Latent!$E9*Latent!L9,0)</f>
        <v>0</v>
      </c>
      <c r="K40" s="85">
        <f>ROUND(Latent!$E9*Latent!M9,0)</f>
        <v>0</v>
      </c>
      <c r="L40" s="85">
        <f>ROUND(Latent!$E9*Latent!N9,0)</f>
        <v>0</v>
      </c>
      <c r="M40" s="124">
        <f>ROUND(Latent!$E9*Latent!O9,0)</f>
        <v>0</v>
      </c>
    </row>
    <row r="41" spans="2:13" s="1" customFormat="1" ht="14.15" customHeight="1" thickBot="1" x14ac:dyDescent="0.3">
      <c r="B41" s="207">
        <f>Primary!C9</f>
        <v>0</v>
      </c>
      <c r="C41" s="97">
        <v>0</v>
      </c>
      <c r="D41" s="97">
        <f>ROUND(Latent!$E10*Latent!F10,0)</f>
        <v>0</v>
      </c>
      <c r="E41" s="97">
        <f>ROUND(Latent!$E10*Latent!G10,0)</f>
        <v>0</v>
      </c>
      <c r="F41" s="97">
        <f>ROUND(Latent!$E10*Latent!H10,0)</f>
        <v>0</v>
      </c>
      <c r="G41" s="97">
        <f>ROUND(Latent!$E10*Latent!I10,0)</f>
        <v>0</v>
      </c>
      <c r="H41" s="97">
        <f>ROUND(Latent!$E10*Latent!J10,0)</f>
        <v>0</v>
      </c>
      <c r="I41" s="97">
        <f>ROUND(Latent!$E10*Latent!K10,0)</f>
        <v>0</v>
      </c>
      <c r="J41" s="97">
        <f>ROUND(Latent!$E10*Latent!L10,0)</f>
        <v>0</v>
      </c>
      <c r="K41" s="97">
        <f>ROUND(Latent!$E10*Latent!M10,0)</f>
        <v>0</v>
      </c>
      <c r="L41" s="97">
        <f>ROUND(Latent!$E10*Latent!N10,0)</f>
        <v>0</v>
      </c>
      <c r="M41" s="125">
        <f>ROUND(Latent!$E10*Latent!O10,0)</f>
        <v>0</v>
      </c>
    </row>
    <row r="42" spans="2:13" s="1" customFormat="1" ht="14.15" customHeight="1" x14ac:dyDescent="0.25">
      <c r="B42" s="265" t="s">
        <v>5</v>
      </c>
      <c r="C42" s="271">
        <f t="shared" ref="C42:M42" si="7">SUM(C37:C41)</f>
        <v>0</v>
      </c>
      <c r="D42" s="201">
        <f t="shared" si="7"/>
        <v>0</v>
      </c>
      <c r="E42" s="201">
        <f t="shared" si="7"/>
        <v>0</v>
      </c>
      <c r="F42" s="201">
        <f t="shared" si="7"/>
        <v>0</v>
      </c>
      <c r="G42" s="201">
        <f t="shared" si="7"/>
        <v>0</v>
      </c>
      <c r="H42" s="201">
        <f t="shared" si="7"/>
        <v>0</v>
      </c>
      <c r="I42" s="201">
        <f t="shared" si="7"/>
        <v>0</v>
      </c>
      <c r="J42" s="201">
        <f t="shared" si="7"/>
        <v>0</v>
      </c>
      <c r="K42" s="201">
        <f t="shared" si="7"/>
        <v>0</v>
      </c>
      <c r="L42" s="201">
        <f t="shared" si="7"/>
        <v>0</v>
      </c>
      <c r="M42" s="202">
        <f t="shared" si="7"/>
        <v>0</v>
      </c>
    </row>
    <row r="43" spans="2:13" s="1" customFormat="1" ht="14.15" customHeight="1" x14ac:dyDescent="0.25"/>
    <row r="44" spans="2:13" x14ac:dyDescent="0.25">
      <c r="B44" s="40" t="s">
        <v>50</v>
      </c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2"/>
    </row>
    <row r="45" spans="2:13" x14ac:dyDescent="0.25">
      <c r="B45" s="34" t="s">
        <v>11</v>
      </c>
      <c r="C45" s="12">
        <f>Primary!$F$8</f>
        <v>2020</v>
      </c>
      <c r="D45" s="11">
        <f>C45+1</f>
        <v>2021</v>
      </c>
      <c r="E45" s="11">
        <f t="shared" ref="E45:M45" si="8">D45+1</f>
        <v>2022</v>
      </c>
      <c r="F45" s="11">
        <f t="shared" si="8"/>
        <v>2023</v>
      </c>
      <c r="G45" s="11">
        <f t="shared" si="8"/>
        <v>2024</v>
      </c>
      <c r="H45" s="11">
        <f t="shared" si="8"/>
        <v>2025</v>
      </c>
      <c r="I45" s="11">
        <f t="shared" si="8"/>
        <v>2026</v>
      </c>
      <c r="J45" s="11">
        <f t="shared" si="8"/>
        <v>2027</v>
      </c>
      <c r="K45" s="11">
        <f t="shared" si="8"/>
        <v>2028</v>
      </c>
      <c r="L45" s="11">
        <f t="shared" si="8"/>
        <v>2029</v>
      </c>
      <c r="M45" s="123">
        <f t="shared" si="8"/>
        <v>2030</v>
      </c>
    </row>
    <row r="46" spans="2:13" x14ac:dyDescent="0.25">
      <c r="B46" s="43">
        <f>Primary!C5</f>
        <v>0</v>
      </c>
      <c r="C46" s="66">
        <f>'Demand Calcs'!C19+'Demand Calcs'!C28</f>
        <v>0</v>
      </c>
      <c r="D46" s="66">
        <f>'Demand Calcs'!D19+'Demand Calcs'!D28+'Demand Calcs'!D37</f>
        <v>0</v>
      </c>
      <c r="E46" s="66">
        <f>'Demand Calcs'!E19+'Demand Calcs'!E28+'Demand Calcs'!E37</f>
        <v>0</v>
      </c>
      <c r="F46" s="66">
        <f>'Demand Calcs'!F19+'Demand Calcs'!F28+'Demand Calcs'!F37</f>
        <v>0</v>
      </c>
      <c r="G46" s="66">
        <f>'Demand Calcs'!G19+'Demand Calcs'!G28+'Demand Calcs'!G37</f>
        <v>0</v>
      </c>
      <c r="H46" s="66">
        <f>'Demand Calcs'!H19+'Demand Calcs'!H28+'Demand Calcs'!H37</f>
        <v>0</v>
      </c>
      <c r="I46" s="66">
        <f>'Demand Calcs'!I19+'Demand Calcs'!I28+'Demand Calcs'!I37</f>
        <v>0</v>
      </c>
      <c r="J46" s="66">
        <f>'Demand Calcs'!J19+'Demand Calcs'!J28+'Demand Calcs'!J37</f>
        <v>0</v>
      </c>
      <c r="K46" s="66">
        <f>'Demand Calcs'!K19+'Demand Calcs'!K28+'Demand Calcs'!K37</f>
        <v>0</v>
      </c>
      <c r="L46" s="66">
        <f>'Demand Calcs'!L19+'Demand Calcs'!L28+'Demand Calcs'!L37</f>
        <v>0</v>
      </c>
      <c r="M46" s="67">
        <f>'Demand Calcs'!M19+'Demand Calcs'!M28+'Demand Calcs'!M37</f>
        <v>0</v>
      </c>
    </row>
    <row r="47" spans="2:13" x14ac:dyDescent="0.25">
      <c r="B47" s="43">
        <f>Primary!C6</f>
        <v>0</v>
      </c>
      <c r="C47" s="66">
        <f>'Demand Calcs'!C20+'Demand Calcs'!C29</f>
        <v>0</v>
      </c>
      <c r="D47" s="66">
        <f>'Demand Calcs'!D20+'Demand Calcs'!D29+'Demand Calcs'!D38</f>
        <v>0</v>
      </c>
      <c r="E47" s="66">
        <f>'Demand Calcs'!E20+'Demand Calcs'!E29+'Demand Calcs'!E38</f>
        <v>0</v>
      </c>
      <c r="F47" s="66">
        <f>'Demand Calcs'!F20+'Demand Calcs'!F29+'Demand Calcs'!F38</f>
        <v>0</v>
      </c>
      <c r="G47" s="66">
        <f>'Demand Calcs'!G20+'Demand Calcs'!G29+'Demand Calcs'!G38</f>
        <v>0</v>
      </c>
      <c r="H47" s="66">
        <f>'Demand Calcs'!H20+'Demand Calcs'!H29+'Demand Calcs'!H38</f>
        <v>0</v>
      </c>
      <c r="I47" s="66">
        <f>'Demand Calcs'!I20+'Demand Calcs'!I29+'Demand Calcs'!I38</f>
        <v>0</v>
      </c>
      <c r="J47" s="66">
        <f>'Demand Calcs'!J20+'Demand Calcs'!J29+'Demand Calcs'!J38</f>
        <v>0</v>
      </c>
      <c r="K47" s="66">
        <f>'Demand Calcs'!K20+'Demand Calcs'!K29+'Demand Calcs'!K38</f>
        <v>0</v>
      </c>
      <c r="L47" s="66">
        <f>'Demand Calcs'!L20+'Demand Calcs'!L29+'Demand Calcs'!L38</f>
        <v>0</v>
      </c>
      <c r="M47" s="67">
        <f>'Demand Calcs'!M20+'Demand Calcs'!M29+'Demand Calcs'!M38</f>
        <v>0</v>
      </c>
    </row>
    <row r="48" spans="2:13" x14ac:dyDescent="0.25">
      <c r="B48" s="43">
        <f>Primary!C7</f>
        <v>0</v>
      </c>
      <c r="C48" s="66">
        <f>'Demand Calcs'!C21+'Demand Calcs'!C30</f>
        <v>0</v>
      </c>
      <c r="D48" s="66">
        <f>'Demand Calcs'!D21+'Demand Calcs'!D30+'Demand Calcs'!D39</f>
        <v>0</v>
      </c>
      <c r="E48" s="66">
        <f>'Demand Calcs'!E21+'Demand Calcs'!E30+'Demand Calcs'!E39</f>
        <v>0</v>
      </c>
      <c r="F48" s="66">
        <f>'Demand Calcs'!F21+'Demand Calcs'!F30+'Demand Calcs'!F39</f>
        <v>0</v>
      </c>
      <c r="G48" s="66">
        <f>'Demand Calcs'!G21+'Demand Calcs'!G30+'Demand Calcs'!G39</f>
        <v>0</v>
      </c>
      <c r="H48" s="66">
        <f>'Demand Calcs'!H21+'Demand Calcs'!H30+'Demand Calcs'!H39</f>
        <v>0</v>
      </c>
      <c r="I48" s="66">
        <f>'Demand Calcs'!I21+'Demand Calcs'!I30+'Demand Calcs'!I39</f>
        <v>0</v>
      </c>
      <c r="J48" s="66">
        <f>'Demand Calcs'!J21+'Demand Calcs'!J30+'Demand Calcs'!J39</f>
        <v>0</v>
      </c>
      <c r="K48" s="66">
        <f>'Demand Calcs'!K21+'Demand Calcs'!K30+'Demand Calcs'!K39</f>
        <v>0</v>
      </c>
      <c r="L48" s="66">
        <f>'Demand Calcs'!L21+'Demand Calcs'!L30+'Demand Calcs'!L39</f>
        <v>0</v>
      </c>
      <c r="M48" s="67">
        <f>'Demand Calcs'!M21+'Demand Calcs'!M30+'Demand Calcs'!M39</f>
        <v>0</v>
      </c>
    </row>
    <row r="49" spans="2:13" x14ac:dyDescent="0.25">
      <c r="B49" s="43">
        <f>Primary!C8</f>
        <v>0</v>
      </c>
      <c r="C49" s="66">
        <f>'Demand Calcs'!C22+'Demand Calcs'!C31</f>
        <v>0</v>
      </c>
      <c r="D49" s="66">
        <f>'Demand Calcs'!D22+'Demand Calcs'!D31+'Demand Calcs'!D40</f>
        <v>0</v>
      </c>
      <c r="E49" s="66">
        <f>'Demand Calcs'!E22+'Demand Calcs'!E31+'Demand Calcs'!E40</f>
        <v>0</v>
      </c>
      <c r="F49" s="66">
        <f>'Demand Calcs'!F22+'Demand Calcs'!F31+'Demand Calcs'!F40</f>
        <v>0</v>
      </c>
      <c r="G49" s="66">
        <f>'Demand Calcs'!G22+'Demand Calcs'!G31+'Demand Calcs'!G40</f>
        <v>0</v>
      </c>
      <c r="H49" s="66">
        <f>'Demand Calcs'!H22+'Demand Calcs'!H31+'Demand Calcs'!H40</f>
        <v>0</v>
      </c>
      <c r="I49" s="66">
        <f>'Demand Calcs'!I22+'Demand Calcs'!I31+'Demand Calcs'!I40</f>
        <v>0</v>
      </c>
      <c r="J49" s="66">
        <f>'Demand Calcs'!J22+'Demand Calcs'!J31+'Demand Calcs'!J40</f>
        <v>0</v>
      </c>
      <c r="K49" s="66">
        <f>'Demand Calcs'!K22+'Demand Calcs'!K31+'Demand Calcs'!K40</f>
        <v>0</v>
      </c>
      <c r="L49" s="66">
        <f>'Demand Calcs'!L22+'Demand Calcs'!L31+'Demand Calcs'!L40</f>
        <v>0</v>
      </c>
      <c r="M49" s="67">
        <f>'Demand Calcs'!M22+'Demand Calcs'!M31+'Demand Calcs'!M40</f>
        <v>0</v>
      </c>
    </row>
    <row r="50" spans="2:13" ht="13" thickBot="1" x14ac:dyDescent="0.3">
      <c r="B50" s="207">
        <f>Primary!C9</f>
        <v>0</v>
      </c>
      <c r="C50" s="208">
        <f>'Demand Calcs'!C23+'Demand Calcs'!C32</f>
        <v>0</v>
      </c>
      <c r="D50" s="208">
        <f>'Demand Calcs'!D23+'Demand Calcs'!D32+'Demand Calcs'!D41</f>
        <v>0</v>
      </c>
      <c r="E50" s="208">
        <f>'Demand Calcs'!E23+'Demand Calcs'!E32+'Demand Calcs'!E41</f>
        <v>0</v>
      </c>
      <c r="F50" s="208">
        <f>'Demand Calcs'!F23+'Demand Calcs'!F32+'Demand Calcs'!F41</f>
        <v>0</v>
      </c>
      <c r="G50" s="208">
        <f>'Demand Calcs'!G23+'Demand Calcs'!G32+'Demand Calcs'!G41</f>
        <v>0</v>
      </c>
      <c r="H50" s="208">
        <f>'Demand Calcs'!H23+'Demand Calcs'!H32+'Demand Calcs'!H41</f>
        <v>0</v>
      </c>
      <c r="I50" s="208">
        <f>'Demand Calcs'!I23+'Demand Calcs'!I32+'Demand Calcs'!I41</f>
        <v>0</v>
      </c>
      <c r="J50" s="208">
        <f>'Demand Calcs'!J23+'Demand Calcs'!J32+'Demand Calcs'!J41</f>
        <v>0</v>
      </c>
      <c r="K50" s="208">
        <f>'Demand Calcs'!K23+'Demand Calcs'!K32+'Demand Calcs'!K41</f>
        <v>0</v>
      </c>
      <c r="L50" s="208">
        <f>'Demand Calcs'!L23+'Demand Calcs'!L32+'Demand Calcs'!L41</f>
        <v>0</v>
      </c>
      <c r="M50" s="209">
        <f>'Demand Calcs'!M23+'Demand Calcs'!M32+'Demand Calcs'!M41</f>
        <v>0</v>
      </c>
    </row>
    <row r="51" spans="2:13" x14ac:dyDescent="0.25">
      <c r="B51" s="206" t="s">
        <v>36</v>
      </c>
      <c r="C51" s="68">
        <f>SUM(C46:C50)</f>
        <v>0</v>
      </c>
      <c r="D51" s="68">
        <f t="shared" ref="D51:M51" si="9">SUM(D46:D50)</f>
        <v>0</v>
      </c>
      <c r="E51" s="68">
        <f t="shared" si="9"/>
        <v>0</v>
      </c>
      <c r="F51" s="68">
        <f t="shared" si="9"/>
        <v>0</v>
      </c>
      <c r="G51" s="68">
        <f t="shared" si="9"/>
        <v>0</v>
      </c>
      <c r="H51" s="68">
        <f t="shared" si="9"/>
        <v>0</v>
      </c>
      <c r="I51" s="68">
        <f t="shared" si="9"/>
        <v>0</v>
      </c>
      <c r="J51" s="68">
        <f t="shared" si="9"/>
        <v>0</v>
      </c>
      <c r="K51" s="68">
        <f t="shared" si="9"/>
        <v>0</v>
      </c>
      <c r="L51" s="68">
        <f t="shared" si="9"/>
        <v>0</v>
      </c>
      <c r="M51" s="69">
        <f t="shared" si="9"/>
        <v>0</v>
      </c>
    </row>
    <row r="53" spans="2:13" x14ac:dyDescent="0.25">
      <c r="B53" s="31" t="s">
        <v>40</v>
      </c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3"/>
    </row>
    <row r="54" spans="2:13" x14ac:dyDescent="0.25">
      <c r="B54" s="34"/>
      <c r="C54" s="12">
        <f>Primary!$F$8</f>
        <v>2020</v>
      </c>
      <c r="D54" s="11">
        <f>C54+1</f>
        <v>2021</v>
      </c>
      <c r="E54" s="11">
        <f t="shared" ref="E54:M54" si="10">D54+1</f>
        <v>2022</v>
      </c>
      <c r="F54" s="11">
        <f t="shared" si="10"/>
        <v>2023</v>
      </c>
      <c r="G54" s="11">
        <f t="shared" si="10"/>
        <v>2024</v>
      </c>
      <c r="H54" s="11">
        <f t="shared" si="10"/>
        <v>2025</v>
      </c>
      <c r="I54" s="11">
        <f t="shared" si="10"/>
        <v>2026</v>
      </c>
      <c r="J54" s="11">
        <f t="shared" si="10"/>
        <v>2027</v>
      </c>
      <c r="K54" s="11">
        <f t="shared" si="10"/>
        <v>2028</v>
      </c>
      <c r="L54" s="11">
        <f t="shared" si="10"/>
        <v>2029</v>
      </c>
      <c r="M54" s="123">
        <f t="shared" si="10"/>
        <v>2030</v>
      </c>
    </row>
    <row r="55" spans="2:13" x14ac:dyDescent="0.25">
      <c r="B55" s="35" t="s">
        <v>41</v>
      </c>
      <c r="C55" s="152">
        <f>'Supply Addn'!E17</f>
        <v>0</v>
      </c>
      <c r="D55" s="66">
        <f>'Supply Addn'!F17+'Supply Addn'!F18</f>
        <v>0</v>
      </c>
      <c r="E55" s="66">
        <f>'Supply Addn'!G17+'Supply Addn'!G18</f>
        <v>0</v>
      </c>
      <c r="F55" s="66">
        <f>'Supply Addn'!H17+'Supply Addn'!H18</f>
        <v>0</v>
      </c>
      <c r="G55" s="66">
        <f>'Supply Addn'!I17+'Supply Addn'!I18</f>
        <v>0</v>
      </c>
      <c r="H55" s="66">
        <f>'Supply Addn'!J17+'Supply Addn'!J18</f>
        <v>0</v>
      </c>
      <c r="I55" s="66">
        <f>'Supply Addn'!K17+'Supply Addn'!K18</f>
        <v>0</v>
      </c>
      <c r="J55" s="66">
        <f>'Supply Addn'!L17+'Supply Addn'!L18</f>
        <v>0</v>
      </c>
      <c r="K55" s="66">
        <f>'Supply Addn'!M17+'Supply Addn'!M18</f>
        <v>0</v>
      </c>
      <c r="L55" s="66">
        <f>'Supply Addn'!N17+'Supply Addn'!N18</f>
        <v>0</v>
      </c>
      <c r="M55" s="98">
        <f>'Supply Addn'!O17+'Supply Addn'!O18</f>
        <v>0</v>
      </c>
    </row>
    <row r="56" spans="2:13" x14ac:dyDescent="0.25">
      <c r="B56" s="35" t="s">
        <v>42</v>
      </c>
      <c r="C56" s="155">
        <f t="shared" ref="C56:M56" si="11">C55*365</f>
        <v>0</v>
      </c>
      <c r="D56" s="66">
        <f t="shared" si="11"/>
        <v>0</v>
      </c>
      <c r="E56" s="66">
        <f t="shared" si="11"/>
        <v>0</v>
      </c>
      <c r="F56" s="66">
        <f t="shared" si="11"/>
        <v>0</v>
      </c>
      <c r="G56" s="66">
        <f t="shared" si="11"/>
        <v>0</v>
      </c>
      <c r="H56" s="66">
        <f t="shared" si="11"/>
        <v>0</v>
      </c>
      <c r="I56" s="66">
        <f t="shared" si="11"/>
        <v>0</v>
      </c>
      <c r="J56" s="66">
        <f t="shared" si="11"/>
        <v>0</v>
      </c>
      <c r="K56" s="66">
        <f t="shared" si="11"/>
        <v>0</v>
      </c>
      <c r="L56" s="66">
        <f t="shared" si="11"/>
        <v>0</v>
      </c>
      <c r="M56" s="67">
        <f t="shared" si="11"/>
        <v>0</v>
      </c>
    </row>
    <row r="57" spans="2:13" x14ac:dyDescent="0.25">
      <c r="B57" s="35"/>
      <c r="C57" s="266"/>
      <c r="D57" s="1"/>
      <c r="E57" s="1"/>
      <c r="F57" s="1"/>
      <c r="G57" s="1"/>
      <c r="H57" s="1"/>
      <c r="I57" s="1"/>
      <c r="J57" s="1"/>
      <c r="K57" s="1"/>
      <c r="L57" s="1"/>
      <c r="M57" s="36"/>
    </row>
    <row r="58" spans="2:13" x14ac:dyDescent="0.25">
      <c r="B58" s="35" t="s">
        <v>43</v>
      </c>
      <c r="C58" s="267" t="e">
        <f>'Supply Addn'!E23</f>
        <v>#DIV/0!</v>
      </c>
      <c r="D58" s="37" t="e">
        <f>'Supply Addn'!F23</f>
        <v>#DIV/0!</v>
      </c>
      <c r="E58" s="37" t="e">
        <f>'Supply Addn'!G23</f>
        <v>#DIV/0!</v>
      </c>
      <c r="F58" s="37" t="e">
        <f>'Supply Addn'!H23</f>
        <v>#DIV/0!</v>
      </c>
      <c r="G58" s="37" t="e">
        <f>'Supply Addn'!I23</f>
        <v>#DIV/0!</v>
      </c>
      <c r="H58" s="37" t="e">
        <f>'Supply Addn'!J23</f>
        <v>#DIV/0!</v>
      </c>
      <c r="I58" s="37" t="e">
        <f>'Supply Addn'!K23</f>
        <v>#DIV/0!</v>
      </c>
      <c r="J58" s="37" t="e">
        <f>'Supply Addn'!L23</f>
        <v>#DIV/0!</v>
      </c>
      <c r="K58" s="37" t="e">
        <f>'Supply Addn'!M23</f>
        <v>#DIV/0!</v>
      </c>
      <c r="L58" s="37" t="e">
        <f>'Supply Addn'!N23</f>
        <v>#DIV/0!</v>
      </c>
      <c r="M58" s="38" t="e">
        <f>'Supply Addn'!O23</f>
        <v>#DIV/0!</v>
      </c>
    </row>
    <row r="59" spans="2:13" x14ac:dyDescent="0.25">
      <c r="B59" s="35"/>
      <c r="C59" s="266"/>
      <c r="D59" s="1"/>
      <c r="E59" s="1"/>
      <c r="F59" s="1"/>
      <c r="G59" s="1"/>
      <c r="H59" s="1"/>
      <c r="I59" s="1"/>
      <c r="J59" s="1"/>
      <c r="K59" s="1"/>
      <c r="L59" s="1"/>
      <c r="M59" s="36"/>
    </row>
    <row r="60" spans="2:13" x14ac:dyDescent="0.25">
      <c r="B60" s="35" t="s">
        <v>44</v>
      </c>
      <c r="C60" s="155" t="e">
        <f t="shared" ref="C60:M60" si="12">C58*C56</f>
        <v>#DIV/0!</v>
      </c>
      <c r="D60" s="66" t="e">
        <f t="shared" si="12"/>
        <v>#DIV/0!</v>
      </c>
      <c r="E60" s="66" t="e">
        <f t="shared" si="12"/>
        <v>#DIV/0!</v>
      </c>
      <c r="F60" s="66" t="e">
        <f t="shared" si="12"/>
        <v>#DIV/0!</v>
      </c>
      <c r="G60" s="66" t="e">
        <f t="shared" si="12"/>
        <v>#DIV/0!</v>
      </c>
      <c r="H60" s="66" t="e">
        <f t="shared" si="12"/>
        <v>#DIV/0!</v>
      </c>
      <c r="I60" s="66" t="e">
        <f t="shared" si="12"/>
        <v>#DIV/0!</v>
      </c>
      <c r="J60" s="66" t="e">
        <f t="shared" si="12"/>
        <v>#DIV/0!</v>
      </c>
      <c r="K60" s="66" t="e">
        <f t="shared" si="12"/>
        <v>#DIV/0!</v>
      </c>
      <c r="L60" s="66" t="e">
        <f t="shared" si="12"/>
        <v>#DIV/0!</v>
      </c>
      <c r="M60" s="67" t="e">
        <f t="shared" si="12"/>
        <v>#DIV/0!</v>
      </c>
    </row>
    <row r="61" spans="2:13" x14ac:dyDescent="0.25">
      <c r="B61" s="35"/>
      <c r="C61" s="266"/>
      <c r="D61" s="1"/>
      <c r="E61" s="1"/>
      <c r="F61" s="1"/>
      <c r="G61" s="1"/>
      <c r="H61" s="1"/>
      <c r="I61" s="1"/>
      <c r="J61" s="1"/>
      <c r="K61" s="1"/>
      <c r="L61" s="1"/>
      <c r="M61" s="36"/>
    </row>
    <row r="62" spans="2:13" x14ac:dyDescent="0.25">
      <c r="B62" s="35" t="s">
        <v>45</v>
      </c>
      <c r="C62" s="155">
        <f>SUM('Demand Calcs'!C28:C32)+SUM('Demand Calcs'!C37:C41)</f>
        <v>0</v>
      </c>
      <c r="D62" s="66">
        <f>SUM('Demand Calcs'!D28:D32)+SUM('Demand Calcs'!D37:D41)</f>
        <v>0</v>
      </c>
      <c r="E62" s="66">
        <f>SUM('Demand Calcs'!E28:E32)+SUM('Demand Calcs'!E37:E41)</f>
        <v>0</v>
      </c>
      <c r="F62" s="66">
        <f>SUM('Demand Calcs'!F28:F32)+SUM('Demand Calcs'!F37:F41)</f>
        <v>0</v>
      </c>
      <c r="G62" s="66">
        <f>SUM('Demand Calcs'!G28:G32)+SUM('Demand Calcs'!G37:G41)</f>
        <v>0</v>
      </c>
      <c r="H62" s="66">
        <f>SUM('Demand Calcs'!H28:H32)+SUM('Demand Calcs'!H37:H41)</f>
        <v>0</v>
      </c>
      <c r="I62" s="66">
        <f>SUM('Demand Calcs'!I28:I32)+SUM('Demand Calcs'!I37:I41)</f>
        <v>0</v>
      </c>
      <c r="J62" s="66">
        <f>SUM('Demand Calcs'!J28:J32)+SUM('Demand Calcs'!J37:J41)</f>
        <v>0</v>
      </c>
      <c r="K62" s="66">
        <f>SUM('Demand Calcs'!K28:K32)+SUM('Demand Calcs'!K37:K41)</f>
        <v>0</v>
      </c>
      <c r="L62" s="66">
        <f>SUM('Demand Calcs'!L28:L32)+SUM('Demand Calcs'!L37:L41)</f>
        <v>0</v>
      </c>
      <c r="M62" s="67">
        <f>SUM('Demand Calcs'!M28:M32)+SUM('Demand Calcs'!M37:M41)</f>
        <v>0</v>
      </c>
    </row>
    <row r="63" spans="2:13" x14ac:dyDescent="0.25">
      <c r="B63" s="35"/>
      <c r="C63" s="266"/>
      <c r="D63" s="1"/>
      <c r="E63" s="1"/>
      <c r="F63" s="1"/>
      <c r="G63" s="1"/>
      <c r="H63" s="1"/>
      <c r="I63" s="1"/>
      <c r="J63" s="1"/>
      <c r="K63" s="1"/>
      <c r="L63" s="1"/>
      <c r="M63" s="36"/>
    </row>
    <row r="64" spans="2:13" x14ac:dyDescent="0.25">
      <c r="B64" s="39" t="s">
        <v>46</v>
      </c>
      <c r="C64" s="157" t="e">
        <f t="shared" ref="C64:M64" si="13">IF(C62&gt;C60,C60-C62,0)</f>
        <v>#DIV/0!</v>
      </c>
      <c r="D64" s="68" t="e">
        <f t="shared" si="13"/>
        <v>#DIV/0!</v>
      </c>
      <c r="E64" s="68" t="e">
        <f t="shared" si="13"/>
        <v>#DIV/0!</v>
      </c>
      <c r="F64" s="68" t="e">
        <f t="shared" si="13"/>
        <v>#DIV/0!</v>
      </c>
      <c r="G64" s="68" t="e">
        <f t="shared" si="13"/>
        <v>#DIV/0!</v>
      </c>
      <c r="H64" s="68" t="e">
        <f t="shared" si="13"/>
        <v>#DIV/0!</v>
      </c>
      <c r="I64" s="68" t="e">
        <f t="shared" si="13"/>
        <v>#DIV/0!</v>
      </c>
      <c r="J64" s="68" t="e">
        <f t="shared" si="13"/>
        <v>#DIV/0!</v>
      </c>
      <c r="K64" s="68" t="e">
        <f t="shared" si="13"/>
        <v>#DIV/0!</v>
      </c>
      <c r="L64" s="68" t="e">
        <f t="shared" si="13"/>
        <v>#DIV/0!</v>
      </c>
      <c r="M64" s="69" t="e">
        <f t="shared" si="13"/>
        <v>#DIV/0!</v>
      </c>
    </row>
    <row r="65" spans="2:13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2:13" x14ac:dyDescent="0.25">
      <c r="B66" s="31" t="s">
        <v>47</v>
      </c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3"/>
    </row>
    <row r="67" spans="2:13" x14ac:dyDescent="0.25">
      <c r="B67" s="34" t="s">
        <v>11</v>
      </c>
      <c r="C67" s="12">
        <f>Primary!$F$8</f>
        <v>2020</v>
      </c>
      <c r="D67" s="11">
        <f>C67+1</f>
        <v>2021</v>
      </c>
      <c r="E67" s="11">
        <f t="shared" ref="E67:M67" si="14">D67+1</f>
        <v>2022</v>
      </c>
      <c r="F67" s="11">
        <f t="shared" si="14"/>
        <v>2023</v>
      </c>
      <c r="G67" s="11">
        <f t="shared" si="14"/>
        <v>2024</v>
      </c>
      <c r="H67" s="11">
        <f t="shared" si="14"/>
        <v>2025</v>
      </c>
      <c r="I67" s="11">
        <f t="shared" si="14"/>
        <v>2026</v>
      </c>
      <c r="J67" s="11">
        <f t="shared" si="14"/>
        <v>2027</v>
      </c>
      <c r="K67" s="11">
        <f t="shared" si="14"/>
        <v>2028</v>
      </c>
      <c r="L67" s="11">
        <f t="shared" si="14"/>
        <v>2029</v>
      </c>
      <c r="M67" s="123">
        <f t="shared" si="14"/>
        <v>2030</v>
      </c>
    </row>
    <row r="68" spans="2:13" x14ac:dyDescent="0.25">
      <c r="B68" s="48" t="s">
        <v>48</v>
      </c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9"/>
    </row>
    <row r="69" spans="2:13" x14ac:dyDescent="0.25">
      <c r="B69" s="35">
        <f>Primary!C5</f>
        <v>0</v>
      </c>
      <c r="C69" s="252">
        <f>IF(C$62=0,0,('Demand Calcs'!C28+'Demand Calcs'!C37)/C$62)</f>
        <v>0</v>
      </c>
      <c r="D69" s="44">
        <f>IF(D$62=0,0,('Demand Calcs'!D28+'Demand Calcs'!D37)/D$62)</f>
        <v>0</v>
      </c>
      <c r="E69" s="44">
        <f>IF(E$62=0,0,('Demand Calcs'!E28+'Demand Calcs'!E37)/E$62)</f>
        <v>0</v>
      </c>
      <c r="F69" s="44">
        <f>IF(F$62=0,0,('Demand Calcs'!F28+'Demand Calcs'!F37)/F$62)</f>
        <v>0</v>
      </c>
      <c r="G69" s="44">
        <f>IF(G$62=0,0,('Demand Calcs'!G28+'Demand Calcs'!G37)/G$62)</f>
        <v>0</v>
      </c>
      <c r="H69" s="44">
        <f>IF(H$62=0,0,('Demand Calcs'!H28+'Demand Calcs'!H37)/H$62)</f>
        <v>0</v>
      </c>
      <c r="I69" s="44">
        <f>IF(I$62=0,0,('Demand Calcs'!I28+'Demand Calcs'!I37)/I$62)</f>
        <v>0</v>
      </c>
      <c r="J69" s="44">
        <f>IF(J$62=0,0,('Demand Calcs'!J28+'Demand Calcs'!J37)/J$62)</f>
        <v>0</v>
      </c>
      <c r="K69" s="44">
        <f>IF(K$62=0,0,('Demand Calcs'!K28+'Demand Calcs'!K37)/K$62)</f>
        <v>0</v>
      </c>
      <c r="L69" s="44">
        <f>IF(L$62=0,0,('Demand Calcs'!L28+'Demand Calcs'!L37)/L$62)</f>
        <v>0</v>
      </c>
      <c r="M69" s="203">
        <f>IF(M$62=0,0,('Demand Calcs'!M28+'Demand Calcs'!M37)/M$62)</f>
        <v>0</v>
      </c>
    </row>
    <row r="70" spans="2:13" x14ac:dyDescent="0.25">
      <c r="B70" s="35">
        <f>Primary!C6</f>
        <v>0</v>
      </c>
      <c r="C70" s="254">
        <f>IF(C$62=0,0,('Demand Calcs'!C29+'Demand Calcs'!C38)/C$62)</f>
        <v>0</v>
      </c>
      <c r="D70" s="44">
        <f>IF(D$62=0,0,('Demand Calcs'!D29+'Demand Calcs'!D38)/D$62)</f>
        <v>0</v>
      </c>
      <c r="E70" s="44">
        <f>IF(E$62=0,0,('Demand Calcs'!E29+'Demand Calcs'!E38)/E$62)</f>
        <v>0</v>
      </c>
      <c r="F70" s="44">
        <f>IF(F$62=0,0,('Demand Calcs'!F29+'Demand Calcs'!F38)/F$62)</f>
        <v>0</v>
      </c>
      <c r="G70" s="44">
        <f>IF(G$62=0,0,('Demand Calcs'!G29+'Demand Calcs'!G38)/G$62)</f>
        <v>0</v>
      </c>
      <c r="H70" s="44">
        <f>IF(H$62=0,0,('Demand Calcs'!H29+'Demand Calcs'!H38)/H$62)</f>
        <v>0</v>
      </c>
      <c r="I70" s="44">
        <f>IF(I$62=0,0,('Demand Calcs'!I29+'Demand Calcs'!I38)/I$62)</f>
        <v>0</v>
      </c>
      <c r="J70" s="44">
        <f>IF(J$62=0,0,('Demand Calcs'!J29+'Demand Calcs'!J38)/J$62)</f>
        <v>0</v>
      </c>
      <c r="K70" s="44">
        <f>IF(K$62=0,0,('Demand Calcs'!K29+'Demand Calcs'!K38)/K$62)</f>
        <v>0</v>
      </c>
      <c r="L70" s="44">
        <f>IF(L$62=0,0,('Demand Calcs'!L29+'Demand Calcs'!L38)/L$62)</f>
        <v>0</v>
      </c>
      <c r="M70" s="204">
        <f>IF(M$62=0,0,('Demand Calcs'!M29+'Demand Calcs'!M38)/M$62)</f>
        <v>0</v>
      </c>
    </row>
    <row r="71" spans="2:13" x14ac:dyDescent="0.25">
      <c r="B71" s="35">
        <f>Primary!C7</f>
        <v>0</v>
      </c>
      <c r="C71" s="254">
        <f>IF(C$62=0,0,('Demand Calcs'!C30+'Demand Calcs'!C39)/C$62)</f>
        <v>0</v>
      </c>
      <c r="D71" s="44">
        <f>IF(D$62=0,0,('Demand Calcs'!D30+'Demand Calcs'!D39)/D$62)</f>
        <v>0</v>
      </c>
      <c r="E71" s="44">
        <f>IF(E$62=0,0,('Demand Calcs'!E30+'Demand Calcs'!E39)/E$62)</f>
        <v>0</v>
      </c>
      <c r="F71" s="44">
        <f>IF(F$62=0,0,('Demand Calcs'!F30+'Demand Calcs'!F39)/F$62)</f>
        <v>0</v>
      </c>
      <c r="G71" s="44">
        <f>IF(G$62=0,0,('Demand Calcs'!G30+'Demand Calcs'!G39)/G$62)</f>
        <v>0</v>
      </c>
      <c r="H71" s="44">
        <f>IF(H$62=0,0,('Demand Calcs'!H30+'Demand Calcs'!H39)/H$62)</f>
        <v>0</v>
      </c>
      <c r="I71" s="44">
        <f>IF(I$62=0,0,('Demand Calcs'!I30+'Demand Calcs'!I39)/I$62)</f>
        <v>0</v>
      </c>
      <c r="J71" s="44">
        <f>IF(J$62=0,0,('Demand Calcs'!J30+'Demand Calcs'!J39)/J$62)</f>
        <v>0</v>
      </c>
      <c r="K71" s="44">
        <f>IF(K$62=0,0,('Demand Calcs'!K30+'Demand Calcs'!K39)/K$62)</f>
        <v>0</v>
      </c>
      <c r="L71" s="44">
        <f>IF(L$62=0,0,('Demand Calcs'!L30+'Demand Calcs'!L39)/L$62)</f>
        <v>0</v>
      </c>
      <c r="M71" s="204">
        <f>IF(M$62=0,0,('Demand Calcs'!M30+'Demand Calcs'!M39)/M$62)</f>
        <v>0</v>
      </c>
    </row>
    <row r="72" spans="2:13" x14ac:dyDescent="0.25">
      <c r="B72" s="35">
        <f>Primary!C8</f>
        <v>0</v>
      </c>
      <c r="C72" s="254">
        <f>IF(C$62=0,0,('Demand Calcs'!C31+'Demand Calcs'!C40)/C$62)</f>
        <v>0</v>
      </c>
      <c r="D72" s="44">
        <f>IF(D$62=0,0,('Demand Calcs'!D31+'Demand Calcs'!D40)/D$62)</f>
        <v>0</v>
      </c>
      <c r="E72" s="44">
        <f>IF(E$62=0,0,('Demand Calcs'!E31+'Demand Calcs'!E40)/E$62)</f>
        <v>0</v>
      </c>
      <c r="F72" s="44">
        <f>IF(F$62=0,0,('Demand Calcs'!F31+'Demand Calcs'!F40)/F$62)</f>
        <v>0</v>
      </c>
      <c r="G72" s="44">
        <f>IF(G$62=0,0,('Demand Calcs'!G31+'Demand Calcs'!G40)/G$62)</f>
        <v>0</v>
      </c>
      <c r="H72" s="44">
        <f>IF(H$62=0,0,('Demand Calcs'!H31+'Demand Calcs'!H40)/H$62)</f>
        <v>0</v>
      </c>
      <c r="I72" s="44">
        <f>IF(I$62=0,0,('Demand Calcs'!I31+'Demand Calcs'!I40)/I$62)</f>
        <v>0</v>
      </c>
      <c r="J72" s="44">
        <f>IF(J$62=0,0,('Demand Calcs'!J31+'Demand Calcs'!J40)/J$62)</f>
        <v>0</v>
      </c>
      <c r="K72" s="44">
        <f>IF(K$62=0,0,('Demand Calcs'!K31+'Demand Calcs'!K40)/K$62)</f>
        <v>0</v>
      </c>
      <c r="L72" s="44">
        <f>IF(L$62=0,0,('Demand Calcs'!L31+'Demand Calcs'!L40)/L$62)</f>
        <v>0</v>
      </c>
      <c r="M72" s="204">
        <f>IF(M$62=0,0,('Demand Calcs'!M31+'Demand Calcs'!M40)/M$62)</f>
        <v>0</v>
      </c>
    </row>
    <row r="73" spans="2:13" x14ac:dyDescent="0.25">
      <c r="B73" s="39">
        <f>Primary!C9</f>
        <v>0</v>
      </c>
      <c r="C73" s="254">
        <f>IF(C$62=0,0,('Demand Calcs'!C32+'Demand Calcs'!C41)/C$62)</f>
        <v>0</v>
      </c>
      <c r="D73" s="44">
        <f>IF(D$62=0,0,('Demand Calcs'!D32+'Demand Calcs'!D41)/D$62)</f>
        <v>0</v>
      </c>
      <c r="E73" s="44">
        <f>IF(E$62=0,0,('Demand Calcs'!E32+'Demand Calcs'!E41)/E$62)</f>
        <v>0</v>
      </c>
      <c r="F73" s="44">
        <f>IF(F$62=0,0,('Demand Calcs'!F32+'Demand Calcs'!F41)/F$62)</f>
        <v>0</v>
      </c>
      <c r="G73" s="44">
        <f>IF(G$62=0,0,('Demand Calcs'!G32+'Demand Calcs'!G41)/G$62)</f>
        <v>0</v>
      </c>
      <c r="H73" s="44">
        <f>IF(H$62=0,0,('Demand Calcs'!H32+'Demand Calcs'!H41)/H$62)</f>
        <v>0</v>
      </c>
      <c r="I73" s="44">
        <f>IF(I$62=0,0,('Demand Calcs'!I32+'Demand Calcs'!I41)/I$62)</f>
        <v>0</v>
      </c>
      <c r="J73" s="44">
        <f>IF(J$62=0,0,('Demand Calcs'!J32+'Demand Calcs'!J41)/J$62)</f>
        <v>0</v>
      </c>
      <c r="K73" s="44">
        <f>IF(K$62=0,0,('Demand Calcs'!K32+'Demand Calcs'!K41)/K$62)</f>
        <v>0</v>
      </c>
      <c r="L73" s="44">
        <f>IF(L$62=0,0,('Demand Calcs'!L32+'Demand Calcs'!L41)/L$62)</f>
        <v>0</v>
      </c>
      <c r="M73" s="205">
        <f>IF(M$62=0,0,('Demand Calcs'!M32+'Demand Calcs'!M41)/M$62)</f>
        <v>0</v>
      </c>
    </row>
    <row r="74" spans="2:13" x14ac:dyDescent="0.25">
      <c r="B74" s="48" t="s">
        <v>49</v>
      </c>
      <c r="C74" s="268"/>
      <c r="D74" s="45"/>
      <c r="E74" s="45"/>
      <c r="F74" s="45"/>
      <c r="G74" s="45"/>
      <c r="H74" s="45"/>
      <c r="I74" s="45"/>
      <c r="J74" s="45"/>
      <c r="K74" s="45"/>
      <c r="L74" s="45"/>
      <c r="M74" s="49"/>
    </row>
    <row r="75" spans="2:13" x14ac:dyDescent="0.25">
      <c r="B75" s="35">
        <f>Primary!C5</f>
        <v>0</v>
      </c>
      <c r="C75" s="155" t="e">
        <f t="shared" ref="C75:M75" si="15">C69*C$64</f>
        <v>#DIV/0!</v>
      </c>
      <c r="D75" s="66" t="e">
        <f t="shared" si="15"/>
        <v>#DIV/0!</v>
      </c>
      <c r="E75" s="66" t="e">
        <f t="shared" si="15"/>
        <v>#DIV/0!</v>
      </c>
      <c r="F75" s="66" t="e">
        <f t="shared" si="15"/>
        <v>#DIV/0!</v>
      </c>
      <c r="G75" s="66" t="e">
        <f t="shared" si="15"/>
        <v>#DIV/0!</v>
      </c>
      <c r="H75" s="66" t="e">
        <f t="shared" si="15"/>
        <v>#DIV/0!</v>
      </c>
      <c r="I75" s="66" t="e">
        <f t="shared" si="15"/>
        <v>#DIV/0!</v>
      </c>
      <c r="J75" s="66" t="e">
        <f t="shared" si="15"/>
        <v>#DIV/0!</v>
      </c>
      <c r="K75" s="66" t="e">
        <f t="shared" si="15"/>
        <v>#DIV/0!</v>
      </c>
      <c r="L75" s="66" t="e">
        <f t="shared" si="15"/>
        <v>#DIV/0!</v>
      </c>
      <c r="M75" s="98" t="e">
        <f t="shared" si="15"/>
        <v>#DIV/0!</v>
      </c>
    </row>
    <row r="76" spans="2:13" x14ac:dyDescent="0.25">
      <c r="B76" s="35">
        <f>Primary!C6</f>
        <v>0</v>
      </c>
      <c r="C76" s="155" t="e">
        <f t="shared" ref="C76:M76" si="16">C70*C$64</f>
        <v>#DIV/0!</v>
      </c>
      <c r="D76" s="66" t="e">
        <f t="shared" si="16"/>
        <v>#DIV/0!</v>
      </c>
      <c r="E76" s="66" t="e">
        <f t="shared" si="16"/>
        <v>#DIV/0!</v>
      </c>
      <c r="F76" s="66" t="e">
        <f t="shared" si="16"/>
        <v>#DIV/0!</v>
      </c>
      <c r="G76" s="66" t="e">
        <f t="shared" si="16"/>
        <v>#DIV/0!</v>
      </c>
      <c r="H76" s="66" t="e">
        <f t="shared" si="16"/>
        <v>#DIV/0!</v>
      </c>
      <c r="I76" s="66" t="e">
        <f t="shared" si="16"/>
        <v>#DIV/0!</v>
      </c>
      <c r="J76" s="66" t="e">
        <f t="shared" si="16"/>
        <v>#DIV/0!</v>
      </c>
      <c r="K76" s="66" t="e">
        <f t="shared" si="16"/>
        <v>#DIV/0!</v>
      </c>
      <c r="L76" s="66" t="e">
        <f t="shared" si="16"/>
        <v>#DIV/0!</v>
      </c>
      <c r="M76" s="67" t="e">
        <f t="shared" si="16"/>
        <v>#DIV/0!</v>
      </c>
    </row>
    <row r="77" spans="2:13" x14ac:dyDescent="0.25">
      <c r="B77" s="35">
        <f>Primary!C7</f>
        <v>0</v>
      </c>
      <c r="C77" s="155" t="e">
        <f t="shared" ref="C77:M77" si="17">C71*C$64</f>
        <v>#DIV/0!</v>
      </c>
      <c r="D77" s="66" t="e">
        <f t="shared" si="17"/>
        <v>#DIV/0!</v>
      </c>
      <c r="E77" s="66" t="e">
        <f t="shared" si="17"/>
        <v>#DIV/0!</v>
      </c>
      <c r="F77" s="66" t="e">
        <f t="shared" si="17"/>
        <v>#DIV/0!</v>
      </c>
      <c r="G77" s="66" t="e">
        <f t="shared" si="17"/>
        <v>#DIV/0!</v>
      </c>
      <c r="H77" s="66" t="e">
        <f t="shared" si="17"/>
        <v>#DIV/0!</v>
      </c>
      <c r="I77" s="66" t="e">
        <f t="shared" si="17"/>
        <v>#DIV/0!</v>
      </c>
      <c r="J77" s="66" t="e">
        <f t="shared" si="17"/>
        <v>#DIV/0!</v>
      </c>
      <c r="K77" s="66" t="e">
        <f t="shared" si="17"/>
        <v>#DIV/0!</v>
      </c>
      <c r="L77" s="66" t="e">
        <f t="shared" si="17"/>
        <v>#DIV/0!</v>
      </c>
      <c r="M77" s="67" t="e">
        <f t="shared" si="17"/>
        <v>#DIV/0!</v>
      </c>
    </row>
    <row r="78" spans="2:13" x14ac:dyDescent="0.25">
      <c r="B78" s="35">
        <f>Primary!C8</f>
        <v>0</v>
      </c>
      <c r="C78" s="155" t="e">
        <f t="shared" ref="C78:M78" si="18">C72*C$64</f>
        <v>#DIV/0!</v>
      </c>
      <c r="D78" s="66" t="e">
        <f t="shared" si="18"/>
        <v>#DIV/0!</v>
      </c>
      <c r="E78" s="66" t="e">
        <f t="shared" si="18"/>
        <v>#DIV/0!</v>
      </c>
      <c r="F78" s="66" t="e">
        <f t="shared" si="18"/>
        <v>#DIV/0!</v>
      </c>
      <c r="G78" s="66" t="e">
        <f t="shared" si="18"/>
        <v>#DIV/0!</v>
      </c>
      <c r="H78" s="66" t="e">
        <f t="shared" si="18"/>
        <v>#DIV/0!</v>
      </c>
      <c r="I78" s="66" t="e">
        <f t="shared" si="18"/>
        <v>#DIV/0!</v>
      </c>
      <c r="J78" s="66" t="e">
        <f t="shared" si="18"/>
        <v>#DIV/0!</v>
      </c>
      <c r="K78" s="66" t="e">
        <f t="shared" si="18"/>
        <v>#DIV/0!</v>
      </c>
      <c r="L78" s="66" t="e">
        <f t="shared" si="18"/>
        <v>#DIV/0!</v>
      </c>
      <c r="M78" s="67" t="e">
        <f t="shared" si="18"/>
        <v>#DIV/0!</v>
      </c>
    </row>
    <row r="79" spans="2:13" x14ac:dyDescent="0.25">
      <c r="B79" s="39">
        <f>Primary!C9</f>
        <v>0</v>
      </c>
      <c r="C79" s="157" t="e">
        <f t="shared" ref="C79:M79" si="19">C73*C$64</f>
        <v>#DIV/0!</v>
      </c>
      <c r="D79" s="68" t="e">
        <f t="shared" si="19"/>
        <v>#DIV/0!</v>
      </c>
      <c r="E79" s="68" t="e">
        <f t="shared" si="19"/>
        <v>#DIV/0!</v>
      </c>
      <c r="F79" s="68" t="e">
        <f t="shared" si="19"/>
        <v>#DIV/0!</v>
      </c>
      <c r="G79" s="68" t="e">
        <f t="shared" si="19"/>
        <v>#DIV/0!</v>
      </c>
      <c r="H79" s="68" t="e">
        <f t="shared" si="19"/>
        <v>#DIV/0!</v>
      </c>
      <c r="I79" s="68" t="e">
        <f t="shared" si="19"/>
        <v>#DIV/0!</v>
      </c>
      <c r="J79" s="68" t="e">
        <f t="shared" si="19"/>
        <v>#DIV/0!</v>
      </c>
      <c r="K79" s="68" t="e">
        <f t="shared" si="19"/>
        <v>#DIV/0!</v>
      </c>
      <c r="L79" s="68" t="e">
        <f t="shared" si="19"/>
        <v>#DIV/0!</v>
      </c>
      <c r="M79" s="69" t="e">
        <f t="shared" si="19"/>
        <v>#DIV/0!</v>
      </c>
    </row>
    <row r="80" spans="2:13" ht="14.15" customHeight="1" x14ac:dyDescent="0.25"/>
    <row r="81" spans="2:13" s="1" customFormat="1" ht="14.15" customHeight="1" x14ac:dyDescent="0.25">
      <c r="B81" s="40" t="s">
        <v>51</v>
      </c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7"/>
    </row>
    <row r="82" spans="2:13" s="1" customFormat="1" ht="14.15" customHeight="1" x14ac:dyDescent="0.25">
      <c r="B82" s="34" t="s">
        <v>11</v>
      </c>
      <c r="C82" s="12">
        <f>Primary!$F$8</f>
        <v>2020</v>
      </c>
      <c r="D82" s="11">
        <f>C82+1</f>
        <v>2021</v>
      </c>
      <c r="E82" s="11">
        <f t="shared" ref="E82:M82" si="20">D82+1</f>
        <v>2022</v>
      </c>
      <c r="F82" s="11">
        <f t="shared" si="20"/>
        <v>2023</v>
      </c>
      <c r="G82" s="11">
        <f t="shared" si="20"/>
        <v>2024</v>
      </c>
      <c r="H82" s="11">
        <f t="shared" si="20"/>
        <v>2025</v>
      </c>
      <c r="I82" s="11">
        <f t="shared" si="20"/>
        <v>2026</v>
      </c>
      <c r="J82" s="11">
        <f t="shared" si="20"/>
        <v>2027</v>
      </c>
      <c r="K82" s="11">
        <f t="shared" si="20"/>
        <v>2028</v>
      </c>
      <c r="L82" s="11">
        <f t="shared" si="20"/>
        <v>2029</v>
      </c>
      <c r="M82" s="123">
        <f t="shared" si="20"/>
        <v>2030</v>
      </c>
    </row>
    <row r="83" spans="2:13" s="1" customFormat="1" ht="14.15" customHeight="1" x14ac:dyDescent="0.25">
      <c r="B83" s="35">
        <f>Primary!C5</f>
        <v>0</v>
      </c>
      <c r="C83" s="76" t="e">
        <f>C46+C75</f>
        <v>#DIV/0!</v>
      </c>
      <c r="D83" s="85" t="e">
        <f t="shared" ref="D83:M83" si="21">D46+D75</f>
        <v>#DIV/0!</v>
      </c>
      <c r="E83" s="85" t="e">
        <f t="shared" si="21"/>
        <v>#DIV/0!</v>
      </c>
      <c r="F83" s="85" t="e">
        <f t="shared" si="21"/>
        <v>#DIV/0!</v>
      </c>
      <c r="G83" s="85" t="e">
        <f t="shared" si="21"/>
        <v>#DIV/0!</v>
      </c>
      <c r="H83" s="85" t="e">
        <f t="shared" si="21"/>
        <v>#DIV/0!</v>
      </c>
      <c r="I83" s="85" t="e">
        <f t="shared" si="21"/>
        <v>#DIV/0!</v>
      </c>
      <c r="J83" s="85" t="e">
        <f t="shared" si="21"/>
        <v>#DIV/0!</v>
      </c>
      <c r="K83" s="85" t="e">
        <f t="shared" si="21"/>
        <v>#DIV/0!</v>
      </c>
      <c r="L83" s="85" t="e">
        <f t="shared" si="21"/>
        <v>#DIV/0!</v>
      </c>
      <c r="M83" s="124" t="e">
        <f t="shared" si="21"/>
        <v>#DIV/0!</v>
      </c>
    </row>
    <row r="84" spans="2:13" s="1" customFormat="1" ht="14.15" customHeight="1" x14ac:dyDescent="0.25">
      <c r="B84" s="35">
        <f>Primary!C6</f>
        <v>0</v>
      </c>
      <c r="C84" s="77" t="e">
        <f t="shared" ref="C84:M87" si="22">C47+C76</f>
        <v>#DIV/0!</v>
      </c>
      <c r="D84" s="85" t="e">
        <f t="shared" si="22"/>
        <v>#DIV/0!</v>
      </c>
      <c r="E84" s="85" t="e">
        <f t="shared" si="22"/>
        <v>#DIV/0!</v>
      </c>
      <c r="F84" s="85" t="e">
        <f t="shared" si="22"/>
        <v>#DIV/0!</v>
      </c>
      <c r="G84" s="85" t="e">
        <f t="shared" si="22"/>
        <v>#DIV/0!</v>
      </c>
      <c r="H84" s="85" t="e">
        <f t="shared" si="22"/>
        <v>#DIV/0!</v>
      </c>
      <c r="I84" s="85" t="e">
        <f t="shared" si="22"/>
        <v>#DIV/0!</v>
      </c>
      <c r="J84" s="85" t="e">
        <f t="shared" si="22"/>
        <v>#DIV/0!</v>
      </c>
      <c r="K84" s="85" t="e">
        <f t="shared" si="22"/>
        <v>#DIV/0!</v>
      </c>
      <c r="L84" s="85" t="e">
        <f t="shared" si="22"/>
        <v>#DIV/0!</v>
      </c>
      <c r="M84" s="124" t="e">
        <f t="shared" si="22"/>
        <v>#DIV/0!</v>
      </c>
    </row>
    <row r="85" spans="2:13" s="1" customFormat="1" ht="14.15" customHeight="1" x14ac:dyDescent="0.25">
      <c r="B85" s="35">
        <f>Primary!C7</f>
        <v>0</v>
      </c>
      <c r="C85" s="77" t="e">
        <f t="shared" si="22"/>
        <v>#DIV/0!</v>
      </c>
      <c r="D85" s="85" t="e">
        <f t="shared" si="22"/>
        <v>#DIV/0!</v>
      </c>
      <c r="E85" s="85" t="e">
        <f t="shared" si="22"/>
        <v>#DIV/0!</v>
      </c>
      <c r="F85" s="85" t="e">
        <f t="shared" si="22"/>
        <v>#DIV/0!</v>
      </c>
      <c r="G85" s="85" t="e">
        <f t="shared" si="22"/>
        <v>#DIV/0!</v>
      </c>
      <c r="H85" s="85" t="e">
        <f t="shared" si="22"/>
        <v>#DIV/0!</v>
      </c>
      <c r="I85" s="85" t="e">
        <f t="shared" si="22"/>
        <v>#DIV/0!</v>
      </c>
      <c r="J85" s="85" t="e">
        <f t="shared" si="22"/>
        <v>#DIV/0!</v>
      </c>
      <c r="K85" s="85" t="e">
        <f t="shared" si="22"/>
        <v>#DIV/0!</v>
      </c>
      <c r="L85" s="85" t="e">
        <f t="shared" si="22"/>
        <v>#DIV/0!</v>
      </c>
      <c r="M85" s="124" t="e">
        <f t="shared" si="22"/>
        <v>#DIV/0!</v>
      </c>
    </row>
    <row r="86" spans="2:13" s="1" customFormat="1" ht="14.15" customHeight="1" x14ac:dyDescent="0.25">
      <c r="B86" s="35">
        <f>Primary!C8</f>
        <v>0</v>
      </c>
      <c r="C86" s="77" t="e">
        <f t="shared" si="22"/>
        <v>#DIV/0!</v>
      </c>
      <c r="D86" s="85" t="e">
        <f t="shared" si="22"/>
        <v>#DIV/0!</v>
      </c>
      <c r="E86" s="85" t="e">
        <f t="shared" si="22"/>
        <v>#DIV/0!</v>
      </c>
      <c r="F86" s="85" t="e">
        <f t="shared" si="22"/>
        <v>#DIV/0!</v>
      </c>
      <c r="G86" s="85" t="e">
        <f t="shared" si="22"/>
        <v>#DIV/0!</v>
      </c>
      <c r="H86" s="85" t="e">
        <f t="shared" si="22"/>
        <v>#DIV/0!</v>
      </c>
      <c r="I86" s="85" t="e">
        <f t="shared" si="22"/>
        <v>#DIV/0!</v>
      </c>
      <c r="J86" s="85" t="e">
        <f t="shared" si="22"/>
        <v>#DIV/0!</v>
      </c>
      <c r="K86" s="85" t="e">
        <f t="shared" si="22"/>
        <v>#DIV/0!</v>
      </c>
      <c r="L86" s="85" t="e">
        <f t="shared" si="22"/>
        <v>#DIV/0!</v>
      </c>
      <c r="M86" s="124" t="e">
        <f t="shared" si="22"/>
        <v>#DIV/0!</v>
      </c>
    </row>
    <row r="87" spans="2:13" s="1" customFormat="1" ht="14.15" customHeight="1" thickBot="1" x14ac:dyDescent="0.3">
      <c r="B87" s="210">
        <f>Primary!C9</f>
        <v>0</v>
      </c>
      <c r="C87" s="270" t="e">
        <f t="shared" si="22"/>
        <v>#DIV/0!</v>
      </c>
      <c r="D87" s="97" t="e">
        <f t="shared" si="22"/>
        <v>#DIV/0!</v>
      </c>
      <c r="E87" s="97" t="e">
        <f t="shared" si="22"/>
        <v>#DIV/0!</v>
      </c>
      <c r="F87" s="97" t="e">
        <f t="shared" si="22"/>
        <v>#DIV/0!</v>
      </c>
      <c r="G87" s="97" t="e">
        <f t="shared" si="22"/>
        <v>#DIV/0!</v>
      </c>
      <c r="H87" s="97" t="e">
        <f t="shared" si="22"/>
        <v>#DIV/0!</v>
      </c>
      <c r="I87" s="97" t="e">
        <f t="shared" si="22"/>
        <v>#DIV/0!</v>
      </c>
      <c r="J87" s="97" t="e">
        <f t="shared" si="22"/>
        <v>#DIV/0!</v>
      </c>
      <c r="K87" s="97" t="e">
        <f t="shared" si="22"/>
        <v>#DIV/0!</v>
      </c>
      <c r="L87" s="97" t="e">
        <f t="shared" si="22"/>
        <v>#DIV/0!</v>
      </c>
      <c r="M87" s="125" t="e">
        <f t="shared" si="22"/>
        <v>#DIV/0!</v>
      </c>
    </row>
    <row r="88" spans="2:13" s="1" customFormat="1" ht="14.15" customHeight="1" x14ac:dyDescent="0.25">
      <c r="B88" s="269" t="s">
        <v>36</v>
      </c>
      <c r="C88" s="157" t="e">
        <f t="shared" ref="C88:M88" si="23">SUM(C83:C87)</f>
        <v>#DIV/0!</v>
      </c>
      <c r="D88" s="68" t="e">
        <f t="shared" si="23"/>
        <v>#DIV/0!</v>
      </c>
      <c r="E88" s="68" t="e">
        <f t="shared" si="23"/>
        <v>#DIV/0!</v>
      </c>
      <c r="F88" s="68" t="e">
        <f t="shared" si="23"/>
        <v>#DIV/0!</v>
      </c>
      <c r="G88" s="68" t="e">
        <f t="shared" si="23"/>
        <v>#DIV/0!</v>
      </c>
      <c r="H88" s="68" t="e">
        <f t="shared" si="23"/>
        <v>#DIV/0!</v>
      </c>
      <c r="I88" s="68" t="e">
        <f t="shared" si="23"/>
        <v>#DIV/0!</v>
      </c>
      <c r="J88" s="68" t="e">
        <f t="shared" si="23"/>
        <v>#DIV/0!</v>
      </c>
      <c r="K88" s="68" t="e">
        <f t="shared" si="23"/>
        <v>#DIV/0!</v>
      </c>
      <c r="L88" s="68" t="e">
        <f t="shared" si="23"/>
        <v>#DIV/0!</v>
      </c>
      <c r="M88" s="69" t="e">
        <f t="shared" si="23"/>
        <v>#DIV/0!</v>
      </c>
    </row>
    <row r="89" spans="2:13" s="1" customFormat="1" ht="14.15" customHeight="1" x14ac:dyDescent="0.25"/>
    <row r="90" spans="2:13" ht="14.15" customHeight="1" x14ac:dyDescent="0.25"/>
    <row r="91" spans="2:13" ht="14.15" customHeight="1" x14ac:dyDescent="0.25"/>
    <row r="92" spans="2:13" ht="14.15" customHeight="1" x14ac:dyDescent="0.25"/>
    <row r="93" spans="2:13" ht="14.15" customHeight="1" x14ac:dyDescent="0.25"/>
    <row r="94" spans="2:13" ht="14.15" customHeight="1" x14ac:dyDescent="0.25"/>
    <row r="95" spans="2:13" ht="14.15" customHeight="1" x14ac:dyDescent="0.25"/>
    <row r="96" spans="2:13" ht="14.15" customHeight="1" x14ac:dyDescent="0.25"/>
    <row r="97" ht="14.15" customHeight="1" x14ac:dyDescent="0.25"/>
    <row r="98" ht="14.15" customHeight="1" x14ac:dyDescent="0.25"/>
    <row r="99" ht="14.15" customHeight="1" x14ac:dyDescent="0.25"/>
    <row r="100" ht="14.15" customHeight="1" x14ac:dyDescent="0.25"/>
    <row r="101" ht="14.15" customHeight="1" x14ac:dyDescent="0.25"/>
    <row r="102" ht="14.15" customHeight="1" x14ac:dyDescent="0.25"/>
    <row r="103" ht="14.15" customHeight="1" x14ac:dyDescent="0.25"/>
  </sheetData>
  <customSheetViews>
    <customSheetView guid="{F32683A5-3954-11D3-AFE3-ACC553A03D6B}" scale="75" showRuler="0">
      <pageMargins left="0.75" right="0.75" top="1" bottom="1" header="0.5" footer="0.5"/>
      <pageSetup orientation="portrait" r:id="rId1"/>
      <headerFooter alignWithMargins="0"/>
    </customSheetView>
    <customSheetView guid="{F32683A4-3954-11D3-AFE3-ACC553A03D6B}" scale="75" showRuler="0">
      <pageMargins left="0.75" right="0.75" top="1" bottom="1" header="0.5" footer="0.5"/>
      <pageSetup orientation="portrait" r:id="rId2"/>
      <headerFooter alignWithMargins="0"/>
    </customSheetView>
    <customSheetView guid="{F32683A3-3954-11D3-AFE3-ACC553A03D6B}" scale="75" showRuler="0">
      <pageMargins left="0.75" right="0.75" top="1" bottom="1" header="0.5" footer="0.5"/>
      <pageSetup orientation="portrait" r:id="rId3"/>
      <headerFooter alignWithMargins="0"/>
    </customSheetView>
    <customSheetView guid="{F32683A2-3954-11D3-AFE3-ACC553A03D6B}" scale="75" showRuler="0">
      <pageMargins left="0.75" right="0.75" top="1" bottom="1" header="0.5" footer="0.5"/>
      <pageSetup orientation="portrait" r:id="rId4"/>
      <headerFooter alignWithMargins="0"/>
    </customSheetView>
    <customSheetView guid="{6E5CC00A-2949-11D3-9003-00805F314C0A}" scale="75" showPageBreaks="1" showRuler="0">
      <pageMargins left="0.75" right="0.75" top="1" bottom="1" header="0.5" footer="0.5"/>
      <pageSetup orientation="portrait" r:id="rId5"/>
      <headerFooter alignWithMargins="0"/>
    </customSheetView>
    <customSheetView guid="{F7318FC3-9F31-11D2-AFE3-C55B32238502}" scale="75" showPageBreaks="1" showRuler="0">
      <pageMargins left="0.75" right="0.75" top="1" bottom="1" header="0.5" footer="0.5"/>
      <pageSetup orientation="portrait" r:id="rId6"/>
      <headerFooter alignWithMargins="0"/>
    </customSheetView>
    <customSheetView guid="{F7318FC6-9F31-11D2-AFE3-C55B32238502}" scale="75" showPageBreaks="1" showRuler="0">
      <pageMargins left="0.75" right="0.75" top="1" bottom="1" header="0.5" footer="0.5"/>
      <pageSetup orientation="portrait" r:id="rId7"/>
      <headerFooter alignWithMargins="0"/>
    </customSheetView>
    <customSheetView guid="{F7318FC7-9F31-11D2-AFE3-C55B32238502}" scale="75" showPageBreaks="1" showRuler="0">
      <pageMargins left="0.75" right="0.75" top="1" bottom="1" header="0.5" footer="0.5"/>
      <pageSetup orientation="portrait" r:id="rId8"/>
      <headerFooter alignWithMargins="0"/>
    </customSheetView>
    <customSheetView guid="{C4D21483-F4F6-11D2-AFE3-AC0AC56BE164}" scale="65" showPageBreaks="1" printArea="1" showRuler="0">
      <pageMargins left="0.75" right="0.75" top="1" bottom="1" header="0.5" footer="0.5"/>
      <pageSetup orientation="portrait" r:id="rId9"/>
      <headerFooter alignWithMargins="0"/>
    </customSheetView>
    <customSheetView guid="{C4D21484-F4F6-11D2-AFE3-AC0AC56BE164}" scale="75" showPageBreaks="1" showRuler="0">
      <pageMargins left="0.75" right="0.75" top="1" bottom="1" header="0.5" footer="0.5"/>
      <pageSetup orientation="portrait" r:id="rId10"/>
      <headerFooter alignWithMargins="0"/>
    </customSheetView>
  </customSheetViews>
  <phoneticPr fontId="0" type="noConversion"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2">
    <tabColor rgb="FFFF0000"/>
    <pageSetUpPr fitToPage="1"/>
  </sheetPr>
  <dimension ref="B1:N35"/>
  <sheetViews>
    <sheetView zoomScaleNormal="100" workbookViewId="0"/>
  </sheetViews>
  <sheetFormatPr defaultRowHeight="12.5" x14ac:dyDescent="0.25"/>
  <cols>
    <col min="1" max="2" width="3.7265625" customWidth="1"/>
    <col min="3" max="3" width="20.81640625" customWidth="1"/>
  </cols>
  <sheetData>
    <row r="1" spans="2:14" ht="15.5" x14ac:dyDescent="0.35">
      <c r="B1" s="286" t="s">
        <v>197</v>
      </c>
    </row>
    <row r="2" spans="2:14" ht="13" x14ac:dyDescent="0.3">
      <c r="B2" s="122"/>
    </row>
    <row r="3" spans="2:14" x14ac:dyDescent="0.25">
      <c r="B3" s="261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2:14" x14ac:dyDescent="0.25">
      <c r="B4" s="39" t="s">
        <v>38</v>
      </c>
      <c r="C4" s="111"/>
      <c r="D4" s="11">
        <f>Primary!F8</f>
        <v>2020</v>
      </c>
      <c r="E4" s="11">
        <f t="shared" ref="E4:N4" si="0">D4+1</f>
        <v>2021</v>
      </c>
      <c r="F4" s="11">
        <f t="shared" si="0"/>
        <v>2022</v>
      </c>
      <c r="G4" s="11">
        <f t="shared" si="0"/>
        <v>2023</v>
      </c>
      <c r="H4" s="11">
        <f t="shared" si="0"/>
        <v>2024</v>
      </c>
      <c r="I4" s="11">
        <f t="shared" si="0"/>
        <v>2025</v>
      </c>
      <c r="J4" s="11">
        <f t="shared" si="0"/>
        <v>2026</v>
      </c>
      <c r="K4" s="11">
        <f t="shared" si="0"/>
        <v>2027</v>
      </c>
      <c r="L4" s="11">
        <f t="shared" si="0"/>
        <v>2028</v>
      </c>
      <c r="M4" s="11">
        <f t="shared" si="0"/>
        <v>2029</v>
      </c>
      <c r="N4" s="123">
        <f t="shared" si="0"/>
        <v>2030</v>
      </c>
    </row>
    <row r="5" spans="2:14" x14ac:dyDescent="0.25">
      <c r="C5" s="211" t="str">
        <f>Primary!C13</f>
        <v>Secondary Competition</v>
      </c>
      <c r="D5" s="212"/>
      <c r="E5" s="213" t="e">
        <f>Primary!$D13/'Supply Addn'!F$19</f>
        <v>#DIV/0!</v>
      </c>
      <c r="F5" s="213" t="e">
        <f>Primary!$D13/'Supply Addn'!G$19</f>
        <v>#DIV/0!</v>
      </c>
      <c r="G5" s="213" t="e">
        <f>Primary!$D13/'Supply Addn'!H$19</f>
        <v>#DIV/0!</v>
      </c>
      <c r="H5" s="213" t="e">
        <f>Primary!$D13/'Supply Addn'!I$19</f>
        <v>#DIV/0!</v>
      </c>
      <c r="I5" s="213" t="e">
        <f>Primary!$D13/'Supply Addn'!J$19</f>
        <v>#DIV/0!</v>
      </c>
      <c r="J5" s="213" t="e">
        <f>Primary!$D13/'Supply Addn'!K$19</f>
        <v>#DIV/0!</v>
      </c>
      <c r="K5" s="213" t="e">
        <f>Primary!$D13/'Supply Addn'!L$19</f>
        <v>#DIV/0!</v>
      </c>
      <c r="L5" s="213" t="e">
        <f>Primary!$D13/'Supply Addn'!M$19</f>
        <v>#DIV/0!</v>
      </c>
      <c r="M5" s="213" t="e">
        <f>Primary!$D13/'Supply Addn'!N$19</f>
        <v>#DIV/0!</v>
      </c>
      <c r="N5" s="214" t="e">
        <f>Primary!$D13/'Supply Addn'!O$19</f>
        <v>#DIV/0!</v>
      </c>
    </row>
    <row r="6" spans="2:14" x14ac:dyDescent="0.25">
      <c r="C6" s="215" t="str">
        <f>Primary!C14</f>
        <v>Primary Hotel 1</v>
      </c>
      <c r="D6" s="1"/>
      <c r="E6" s="30" t="e">
        <f>Primary!$D14/'Supply Addn'!F$19</f>
        <v>#DIV/0!</v>
      </c>
      <c r="F6" s="30" t="e">
        <f>Primary!$D14/'Supply Addn'!G$19</f>
        <v>#DIV/0!</v>
      </c>
      <c r="G6" s="30" t="e">
        <f>Primary!$D14/'Supply Addn'!H$19</f>
        <v>#DIV/0!</v>
      </c>
      <c r="H6" s="30" t="e">
        <f>Primary!$D14/'Supply Addn'!I$19</f>
        <v>#DIV/0!</v>
      </c>
      <c r="I6" s="30" t="e">
        <f>Primary!$D14/'Supply Addn'!J$19</f>
        <v>#DIV/0!</v>
      </c>
      <c r="J6" s="30" t="e">
        <f>Primary!$D14/'Supply Addn'!K$19</f>
        <v>#DIV/0!</v>
      </c>
      <c r="K6" s="30" t="e">
        <f>Primary!$D14/'Supply Addn'!L$19</f>
        <v>#DIV/0!</v>
      </c>
      <c r="L6" s="30" t="e">
        <f>Primary!$D14/'Supply Addn'!M$19</f>
        <v>#DIV/0!</v>
      </c>
      <c r="M6" s="30" t="e">
        <f>Primary!$D14/'Supply Addn'!N$19</f>
        <v>#DIV/0!</v>
      </c>
      <c r="N6" s="216" t="e">
        <f>Primary!$D14/'Supply Addn'!O$19</f>
        <v>#DIV/0!</v>
      </c>
    </row>
    <row r="7" spans="2:14" x14ac:dyDescent="0.25">
      <c r="C7" s="215" t="str">
        <f>Primary!C15</f>
        <v>Primary Hotel 2</v>
      </c>
      <c r="D7" s="1"/>
      <c r="E7" s="30" t="e">
        <f>Primary!$D15/'Supply Addn'!F$19</f>
        <v>#DIV/0!</v>
      </c>
      <c r="F7" s="30" t="e">
        <f>Primary!$D15/'Supply Addn'!G$19</f>
        <v>#DIV/0!</v>
      </c>
      <c r="G7" s="30" t="e">
        <f>Primary!$D15/'Supply Addn'!H$19</f>
        <v>#DIV/0!</v>
      </c>
      <c r="H7" s="30" t="e">
        <f>Primary!$D15/'Supply Addn'!I$19</f>
        <v>#DIV/0!</v>
      </c>
      <c r="I7" s="30" t="e">
        <f>Primary!$D15/'Supply Addn'!J$19</f>
        <v>#DIV/0!</v>
      </c>
      <c r="J7" s="30" t="e">
        <f>Primary!$D15/'Supply Addn'!K$19</f>
        <v>#DIV/0!</v>
      </c>
      <c r="K7" s="30" t="e">
        <f>Primary!$D15/'Supply Addn'!L$19</f>
        <v>#DIV/0!</v>
      </c>
      <c r="L7" s="30" t="e">
        <f>Primary!$D15/'Supply Addn'!M$19</f>
        <v>#DIV/0!</v>
      </c>
      <c r="M7" s="30" t="e">
        <f>Primary!$D15/'Supply Addn'!N$19</f>
        <v>#DIV/0!</v>
      </c>
      <c r="N7" s="216" t="e">
        <f>Primary!$D15/'Supply Addn'!O$19</f>
        <v>#DIV/0!</v>
      </c>
    </row>
    <row r="8" spans="2:14" x14ac:dyDescent="0.25">
      <c r="C8" s="215">
        <f>Primary!C16</f>
        <v>0</v>
      </c>
      <c r="D8" s="1"/>
      <c r="E8" s="30" t="e">
        <f>Primary!$D16/'Supply Addn'!F$19</f>
        <v>#DIV/0!</v>
      </c>
      <c r="F8" s="30" t="e">
        <f>Primary!$D16/'Supply Addn'!G$19</f>
        <v>#DIV/0!</v>
      </c>
      <c r="G8" s="30" t="e">
        <f>Primary!$D16/'Supply Addn'!H$19</f>
        <v>#DIV/0!</v>
      </c>
      <c r="H8" s="30" t="e">
        <f>Primary!$D16/'Supply Addn'!I$19</f>
        <v>#DIV/0!</v>
      </c>
      <c r="I8" s="30" t="e">
        <f>Primary!$D16/'Supply Addn'!J$19</f>
        <v>#DIV/0!</v>
      </c>
      <c r="J8" s="30" t="e">
        <f>Primary!$D16/'Supply Addn'!K$19</f>
        <v>#DIV/0!</v>
      </c>
      <c r="K8" s="30" t="e">
        <f>Primary!$D16/'Supply Addn'!L$19</f>
        <v>#DIV/0!</v>
      </c>
      <c r="L8" s="30" t="e">
        <f>Primary!$D16/'Supply Addn'!M$19</f>
        <v>#DIV/0!</v>
      </c>
      <c r="M8" s="30" t="e">
        <f>Primary!$D16/'Supply Addn'!N$19</f>
        <v>#DIV/0!</v>
      </c>
      <c r="N8" s="216" t="e">
        <f>Primary!$D16/'Supply Addn'!O$19</f>
        <v>#DIV/0!</v>
      </c>
    </row>
    <row r="9" spans="2:14" x14ac:dyDescent="0.25">
      <c r="C9" s="215">
        <f>Primary!C17</f>
        <v>0</v>
      </c>
      <c r="D9" s="1"/>
      <c r="E9" s="30" t="e">
        <f>Primary!$D17/'Supply Addn'!F$19</f>
        <v>#DIV/0!</v>
      </c>
      <c r="F9" s="30" t="e">
        <f>Primary!$D17/'Supply Addn'!G$19</f>
        <v>#DIV/0!</v>
      </c>
      <c r="G9" s="30" t="e">
        <f>Primary!$D17/'Supply Addn'!H$19</f>
        <v>#DIV/0!</v>
      </c>
      <c r="H9" s="30" t="e">
        <f>Primary!$D17/'Supply Addn'!I$19</f>
        <v>#DIV/0!</v>
      </c>
      <c r="I9" s="30" t="e">
        <f>Primary!$D17/'Supply Addn'!J$19</f>
        <v>#DIV/0!</v>
      </c>
      <c r="J9" s="30" t="e">
        <f>Primary!$D17/'Supply Addn'!K$19</f>
        <v>#DIV/0!</v>
      </c>
      <c r="K9" s="30" t="e">
        <f>Primary!$D17/'Supply Addn'!L$19</f>
        <v>#DIV/0!</v>
      </c>
      <c r="L9" s="30" t="e">
        <f>Primary!$D17/'Supply Addn'!M$19</f>
        <v>#DIV/0!</v>
      </c>
      <c r="M9" s="30" t="e">
        <f>Primary!$D17/'Supply Addn'!N$19</f>
        <v>#DIV/0!</v>
      </c>
      <c r="N9" s="216" t="e">
        <f>Primary!$D17/'Supply Addn'!O$19</f>
        <v>#DIV/0!</v>
      </c>
    </row>
    <row r="10" spans="2:14" x14ac:dyDescent="0.25">
      <c r="C10" s="215">
        <f>Primary!C18</f>
        <v>0</v>
      </c>
      <c r="D10" s="1"/>
      <c r="E10" s="30" t="e">
        <f>Primary!$D18/'Supply Addn'!F$19</f>
        <v>#DIV/0!</v>
      </c>
      <c r="F10" s="30" t="e">
        <f>Primary!$D18/'Supply Addn'!G$19</f>
        <v>#DIV/0!</v>
      </c>
      <c r="G10" s="30" t="e">
        <f>Primary!$D18/'Supply Addn'!H$19</f>
        <v>#DIV/0!</v>
      </c>
      <c r="H10" s="30" t="e">
        <f>Primary!$D18/'Supply Addn'!I$19</f>
        <v>#DIV/0!</v>
      </c>
      <c r="I10" s="30" t="e">
        <f>Primary!$D18/'Supply Addn'!J$19</f>
        <v>#DIV/0!</v>
      </c>
      <c r="J10" s="30" t="e">
        <f>Primary!$D18/'Supply Addn'!K$19</f>
        <v>#DIV/0!</v>
      </c>
      <c r="K10" s="30" t="e">
        <f>Primary!$D18/'Supply Addn'!L$19</f>
        <v>#DIV/0!</v>
      </c>
      <c r="L10" s="30" t="e">
        <f>Primary!$D18/'Supply Addn'!M$19</f>
        <v>#DIV/0!</v>
      </c>
      <c r="M10" s="30" t="e">
        <f>Primary!$D18/'Supply Addn'!N$19</f>
        <v>#DIV/0!</v>
      </c>
      <c r="N10" s="216" t="e">
        <f>Primary!$D18/'Supply Addn'!O$19</f>
        <v>#DIV/0!</v>
      </c>
    </row>
    <row r="11" spans="2:14" x14ac:dyDescent="0.25">
      <c r="C11" s="215">
        <f>Primary!C19</f>
        <v>0</v>
      </c>
      <c r="D11" s="1"/>
      <c r="E11" s="30" t="e">
        <f>Primary!$D19/'Supply Addn'!F$19</f>
        <v>#DIV/0!</v>
      </c>
      <c r="F11" s="30" t="e">
        <f>Primary!$D19/'Supply Addn'!G$19</f>
        <v>#DIV/0!</v>
      </c>
      <c r="G11" s="30" t="e">
        <f>Primary!$D19/'Supply Addn'!H$19</f>
        <v>#DIV/0!</v>
      </c>
      <c r="H11" s="30" t="e">
        <f>Primary!$D19/'Supply Addn'!I$19</f>
        <v>#DIV/0!</v>
      </c>
      <c r="I11" s="30" t="e">
        <f>Primary!$D19/'Supply Addn'!J$19</f>
        <v>#DIV/0!</v>
      </c>
      <c r="J11" s="30" t="e">
        <f>Primary!$D19/'Supply Addn'!K$19</f>
        <v>#DIV/0!</v>
      </c>
      <c r="K11" s="30" t="e">
        <f>Primary!$D19/'Supply Addn'!L$19</f>
        <v>#DIV/0!</v>
      </c>
      <c r="L11" s="30" t="e">
        <f>Primary!$D19/'Supply Addn'!M$19</f>
        <v>#DIV/0!</v>
      </c>
      <c r="M11" s="30" t="e">
        <f>Primary!$D19/'Supply Addn'!N$19</f>
        <v>#DIV/0!</v>
      </c>
      <c r="N11" s="216" t="e">
        <f>Primary!$D19/'Supply Addn'!O$19</f>
        <v>#DIV/0!</v>
      </c>
    </row>
    <row r="12" spans="2:14" x14ac:dyDescent="0.25">
      <c r="C12" s="215">
        <f>Primary!C20</f>
        <v>0</v>
      </c>
      <c r="D12" s="1"/>
      <c r="E12" s="30" t="e">
        <f>Primary!$D20/'Supply Addn'!F$19</f>
        <v>#DIV/0!</v>
      </c>
      <c r="F12" s="30" t="e">
        <f>Primary!$D20/'Supply Addn'!G$19</f>
        <v>#DIV/0!</v>
      </c>
      <c r="G12" s="30" t="e">
        <f>Primary!$D20/'Supply Addn'!H$19</f>
        <v>#DIV/0!</v>
      </c>
      <c r="H12" s="30" t="e">
        <f>Primary!$D20/'Supply Addn'!I$19</f>
        <v>#DIV/0!</v>
      </c>
      <c r="I12" s="30" t="e">
        <f>Primary!$D20/'Supply Addn'!J$19</f>
        <v>#DIV/0!</v>
      </c>
      <c r="J12" s="30" t="e">
        <f>Primary!$D20/'Supply Addn'!K$19</f>
        <v>#DIV/0!</v>
      </c>
      <c r="K12" s="30" t="e">
        <f>Primary!$D20/'Supply Addn'!L$19</f>
        <v>#DIV/0!</v>
      </c>
      <c r="L12" s="30" t="e">
        <f>Primary!$D20/'Supply Addn'!M$19</f>
        <v>#DIV/0!</v>
      </c>
      <c r="M12" s="30" t="e">
        <f>Primary!$D20/'Supply Addn'!N$19</f>
        <v>#DIV/0!</v>
      </c>
      <c r="N12" s="216" t="e">
        <f>Primary!$D20/'Supply Addn'!O$19</f>
        <v>#DIV/0!</v>
      </c>
    </row>
    <row r="13" spans="2:14" x14ac:dyDescent="0.25">
      <c r="C13" s="215">
        <f>Primary!C21</f>
        <v>0</v>
      </c>
      <c r="D13" s="1"/>
      <c r="E13" s="30" t="e">
        <f>Primary!$D21/'Supply Addn'!F$19</f>
        <v>#DIV/0!</v>
      </c>
      <c r="F13" s="30" t="e">
        <f>Primary!$D21/'Supply Addn'!G$19</f>
        <v>#DIV/0!</v>
      </c>
      <c r="G13" s="30" t="e">
        <f>Primary!$D21/'Supply Addn'!H$19</f>
        <v>#DIV/0!</v>
      </c>
      <c r="H13" s="30" t="e">
        <f>Primary!$D21/'Supply Addn'!I$19</f>
        <v>#DIV/0!</v>
      </c>
      <c r="I13" s="30" t="e">
        <f>Primary!$D21/'Supply Addn'!J$19</f>
        <v>#DIV/0!</v>
      </c>
      <c r="J13" s="30" t="e">
        <f>Primary!$D21/'Supply Addn'!K$19</f>
        <v>#DIV/0!</v>
      </c>
      <c r="K13" s="30" t="e">
        <f>Primary!$D21/'Supply Addn'!L$19</f>
        <v>#DIV/0!</v>
      </c>
      <c r="L13" s="30" t="e">
        <f>Primary!$D21/'Supply Addn'!M$19</f>
        <v>#DIV/0!</v>
      </c>
      <c r="M13" s="30" t="e">
        <f>Primary!$D21/'Supply Addn'!N$19</f>
        <v>#DIV/0!</v>
      </c>
      <c r="N13" s="216" t="e">
        <f>Primary!$D21/'Supply Addn'!O$19</f>
        <v>#DIV/0!</v>
      </c>
    </row>
    <row r="14" spans="2:14" x14ac:dyDescent="0.25">
      <c r="C14" s="215">
        <f>Primary!C22</f>
        <v>0</v>
      </c>
      <c r="D14" s="1"/>
      <c r="E14" s="30" t="e">
        <f>Primary!$D22/'Supply Addn'!F$19</f>
        <v>#DIV/0!</v>
      </c>
      <c r="F14" s="30" t="e">
        <f>Primary!$D22/'Supply Addn'!G$19</f>
        <v>#DIV/0!</v>
      </c>
      <c r="G14" s="30" t="e">
        <f>Primary!$D22/'Supply Addn'!H$19</f>
        <v>#DIV/0!</v>
      </c>
      <c r="H14" s="30" t="e">
        <f>Primary!$D22/'Supply Addn'!I$19</f>
        <v>#DIV/0!</v>
      </c>
      <c r="I14" s="30" t="e">
        <f>Primary!$D22/'Supply Addn'!J$19</f>
        <v>#DIV/0!</v>
      </c>
      <c r="J14" s="30" t="e">
        <f>Primary!$D22/'Supply Addn'!K$19</f>
        <v>#DIV/0!</v>
      </c>
      <c r="K14" s="30" t="e">
        <f>Primary!$D22/'Supply Addn'!L$19</f>
        <v>#DIV/0!</v>
      </c>
      <c r="L14" s="30" t="e">
        <f>Primary!$D22/'Supply Addn'!M$19</f>
        <v>#DIV/0!</v>
      </c>
      <c r="M14" s="30" t="e">
        <f>Primary!$D22/'Supply Addn'!N$19</f>
        <v>#DIV/0!</v>
      </c>
      <c r="N14" s="216" t="e">
        <f>Primary!$D22/'Supply Addn'!O$19</f>
        <v>#DIV/0!</v>
      </c>
    </row>
    <row r="15" spans="2:14" x14ac:dyDescent="0.25">
      <c r="C15" s="215">
        <f>Primary!C23</f>
        <v>0</v>
      </c>
      <c r="E15" s="30" t="e">
        <f>Primary!$D23/'Supply Addn'!F$19</f>
        <v>#DIV/0!</v>
      </c>
      <c r="F15" s="30" t="e">
        <f>Primary!$D23/'Supply Addn'!G$19</f>
        <v>#DIV/0!</v>
      </c>
      <c r="G15" s="30" t="e">
        <f>Primary!$D23/'Supply Addn'!H$19</f>
        <v>#DIV/0!</v>
      </c>
      <c r="H15" s="30" t="e">
        <f>Primary!$D23/'Supply Addn'!I$19</f>
        <v>#DIV/0!</v>
      </c>
      <c r="I15" s="30" t="e">
        <f>Primary!$D23/'Supply Addn'!J$19</f>
        <v>#DIV/0!</v>
      </c>
      <c r="J15" s="30" t="e">
        <f>Primary!$D23/'Supply Addn'!K$19</f>
        <v>#DIV/0!</v>
      </c>
      <c r="K15" s="30" t="e">
        <f>Primary!$D23/'Supply Addn'!L$19</f>
        <v>#DIV/0!</v>
      </c>
      <c r="L15" s="30" t="e">
        <f>Primary!$D23/'Supply Addn'!M$19</f>
        <v>#DIV/0!</v>
      </c>
      <c r="M15" s="30" t="e">
        <f>Primary!$D23/'Supply Addn'!N$19</f>
        <v>#DIV/0!</v>
      </c>
      <c r="N15" s="216" t="e">
        <f>Primary!$D23/'Supply Addn'!O$19</f>
        <v>#DIV/0!</v>
      </c>
    </row>
    <row r="16" spans="2:14" x14ac:dyDescent="0.25">
      <c r="C16" s="215">
        <f>Primary!C24</f>
        <v>0</v>
      </c>
      <c r="E16" s="30" t="e">
        <f>Primary!$D24/'Supply Addn'!F$19</f>
        <v>#DIV/0!</v>
      </c>
      <c r="F16" s="30" t="e">
        <f>Primary!$D24/'Supply Addn'!G$19</f>
        <v>#DIV/0!</v>
      </c>
      <c r="G16" s="30" t="e">
        <f>Primary!$D24/'Supply Addn'!H$19</f>
        <v>#DIV/0!</v>
      </c>
      <c r="H16" s="30" t="e">
        <f>Primary!$D24/'Supply Addn'!I$19</f>
        <v>#DIV/0!</v>
      </c>
      <c r="I16" s="30" t="e">
        <f>Primary!$D24/'Supply Addn'!J$19</f>
        <v>#DIV/0!</v>
      </c>
      <c r="J16" s="30" t="e">
        <f>Primary!$D24/'Supply Addn'!K$19</f>
        <v>#DIV/0!</v>
      </c>
      <c r="K16" s="30" t="e">
        <f>Primary!$D24/'Supply Addn'!L$19</f>
        <v>#DIV/0!</v>
      </c>
      <c r="L16" s="30" t="e">
        <f>Primary!$D24/'Supply Addn'!M$19</f>
        <v>#DIV/0!</v>
      </c>
      <c r="M16" s="30" t="e">
        <f>Primary!$D24/'Supply Addn'!N$19</f>
        <v>#DIV/0!</v>
      </c>
      <c r="N16" s="216" t="e">
        <f>Primary!$D24/'Supply Addn'!O$19</f>
        <v>#DIV/0!</v>
      </c>
    </row>
    <row r="17" spans="3:14" x14ac:dyDescent="0.25">
      <c r="C17" s="215">
        <f>Primary!C25</f>
        <v>0</v>
      </c>
      <c r="E17" s="30" t="e">
        <f>Primary!$D25/'Supply Addn'!F$19</f>
        <v>#DIV/0!</v>
      </c>
      <c r="F17" s="30" t="e">
        <f>Primary!$D25/'Supply Addn'!G$19</f>
        <v>#DIV/0!</v>
      </c>
      <c r="G17" s="30" t="e">
        <f>Primary!$D25/'Supply Addn'!H$19</f>
        <v>#DIV/0!</v>
      </c>
      <c r="H17" s="30" t="e">
        <f>Primary!$D25/'Supply Addn'!I$19</f>
        <v>#DIV/0!</v>
      </c>
      <c r="I17" s="30" t="e">
        <f>Primary!$D25/'Supply Addn'!J$19</f>
        <v>#DIV/0!</v>
      </c>
      <c r="J17" s="30" t="e">
        <f>Primary!$D25/'Supply Addn'!K$19</f>
        <v>#DIV/0!</v>
      </c>
      <c r="K17" s="30" t="e">
        <f>Primary!$D25/'Supply Addn'!L$19</f>
        <v>#DIV/0!</v>
      </c>
      <c r="L17" s="30" t="e">
        <f>Primary!$D25/'Supply Addn'!M$19</f>
        <v>#DIV/0!</v>
      </c>
      <c r="M17" s="30" t="e">
        <f>Primary!$D25/'Supply Addn'!N$19</f>
        <v>#DIV/0!</v>
      </c>
      <c r="N17" s="216" t="e">
        <f>Primary!$D25/'Supply Addn'!O$19</f>
        <v>#DIV/0!</v>
      </c>
    </row>
    <row r="18" spans="3:14" x14ac:dyDescent="0.25">
      <c r="C18" s="215">
        <f>Primary!C26</f>
        <v>0</v>
      </c>
      <c r="E18" s="30" t="e">
        <f>Primary!$D26/'Supply Addn'!F$19</f>
        <v>#DIV/0!</v>
      </c>
      <c r="F18" s="30" t="e">
        <f>Primary!$D26/'Supply Addn'!G$19</f>
        <v>#DIV/0!</v>
      </c>
      <c r="G18" s="30" t="e">
        <f>Primary!$D26/'Supply Addn'!H$19</f>
        <v>#DIV/0!</v>
      </c>
      <c r="H18" s="30" t="e">
        <f>Primary!$D26/'Supply Addn'!I$19</f>
        <v>#DIV/0!</v>
      </c>
      <c r="I18" s="30" t="e">
        <f>Primary!$D26/'Supply Addn'!J$19</f>
        <v>#DIV/0!</v>
      </c>
      <c r="J18" s="30" t="e">
        <f>Primary!$D26/'Supply Addn'!K$19</f>
        <v>#DIV/0!</v>
      </c>
      <c r="K18" s="30" t="e">
        <f>Primary!$D26/'Supply Addn'!L$19</f>
        <v>#DIV/0!</v>
      </c>
      <c r="L18" s="30" t="e">
        <f>Primary!$D26/'Supply Addn'!M$19</f>
        <v>#DIV/0!</v>
      </c>
      <c r="M18" s="30" t="e">
        <f>Primary!$D26/'Supply Addn'!N$19</f>
        <v>#DIV/0!</v>
      </c>
      <c r="N18" s="216" t="e">
        <f>Primary!$D26/'Supply Addn'!O$19</f>
        <v>#DIV/0!</v>
      </c>
    </row>
    <row r="19" spans="3:14" x14ac:dyDescent="0.25">
      <c r="C19" s="215">
        <f>Primary!C27</f>
        <v>0</v>
      </c>
      <c r="E19" s="30" t="e">
        <f>Primary!$D27/'Supply Addn'!F$19</f>
        <v>#DIV/0!</v>
      </c>
      <c r="F19" s="30" t="e">
        <f>Primary!$D27/'Supply Addn'!G$19</f>
        <v>#DIV/0!</v>
      </c>
      <c r="G19" s="30" t="e">
        <f>Primary!$D27/'Supply Addn'!H$19</f>
        <v>#DIV/0!</v>
      </c>
      <c r="H19" s="30" t="e">
        <f>Primary!$D27/'Supply Addn'!I$19</f>
        <v>#DIV/0!</v>
      </c>
      <c r="I19" s="30" t="e">
        <f>Primary!$D27/'Supply Addn'!J$19</f>
        <v>#DIV/0!</v>
      </c>
      <c r="J19" s="30" t="e">
        <f>Primary!$D27/'Supply Addn'!K$19</f>
        <v>#DIV/0!</v>
      </c>
      <c r="K19" s="30" t="e">
        <f>Primary!$D27/'Supply Addn'!L$19</f>
        <v>#DIV/0!</v>
      </c>
      <c r="L19" s="30" t="e">
        <f>Primary!$D27/'Supply Addn'!M$19</f>
        <v>#DIV/0!</v>
      </c>
      <c r="M19" s="30" t="e">
        <f>Primary!$D27/'Supply Addn'!N$19</f>
        <v>#DIV/0!</v>
      </c>
      <c r="N19" s="216" t="e">
        <f>Primary!$D27/'Supply Addn'!O$19</f>
        <v>#DIV/0!</v>
      </c>
    </row>
    <row r="20" spans="3:14" x14ac:dyDescent="0.25">
      <c r="C20" s="215">
        <f>Primary!C28</f>
        <v>0</v>
      </c>
      <c r="E20" s="30" t="e">
        <f>Primary!$D28/'Supply Addn'!F$19</f>
        <v>#DIV/0!</v>
      </c>
      <c r="F20" s="30" t="e">
        <f>Primary!$D28/'Supply Addn'!G$19</f>
        <v>#DIV/0!</v>
      </c>
      <c r="G20" s="30" t="e">
        <f>Primary!$D28/'Supply Addn'!H$19</f>
        <v>#DIV/0!</v>
      </c>
      <c r="H20" s="30" t="e">
        <f>Primary!$D28/'Supply Addn'!I$19</f>
        <v>#DIV/0!</v>
      </c>
      <c r="I20" s="30" t="e">
        <f>Primary!$D28/'Supply Addn'!J$19</f>
        <v>#DIV/0!</v>
      </c>
      <c r="J20" s="30" t="e">
        <f>Primary!$D28/'Supply Addn'!K$19</f>
        <v>#DIV/0!</v>
      </c>
      <c r="K20" s="30" t="e">
        <f>Primary!$D28/'Supply Addn'!L$19</f>
        <v>#DIV/0!</v>
      </c>
      <c r="L20" s="30" t="e">
        <f>Primary!$D28/'Supply Addn'!M$19</f>
        <v>#DIV/0!</v>
      </c>
      <c r="M20" s="30" t="e">
        <f>Primary!$D28/'Supply Addn'!N$19</f>
        <v>#DIV/0!</v>
      </c>
      <c r="N20" s="216" t="e">
        <f>Primary!$D28/'Supply Addn'!O$19</f>
        <v>#DIV/0!</v>
      </c>
    </row>
    <row r="21" spans="3:14" x14ac:dyDescent="0.25">
      <c r="C21" s="215">
        <f>Primary!C29</f>
        <v>0</v>
      </c>
      <c r="E21" s="30" t="e">
        <f>Primary!$D29/'Supply Addn'!F$19</f>
        <v>#DIV/0!</v>
      </c>
      <c r="F21" s="30" t="e">
        <f>Primary!$D29/'Supply Addn'!G$19</f>
        <v>#DIV/0!</v>
      </c>
      <c r="G21" s="30" t="e">
        <f>Primary!$D29/'Supply Addn'!H$19</f>
        <v>#DIV/0!</v>
      </c>
      <c r="H21" s="30" t="e">
        <f>Primary!$D29/'Supply Addn'!I$19</f>
        <v>#DIV/0!</v>
      </c>
      <c r="I21" s="30" t="e">
        <f>Primary!$D29/'Supply Addn'!J$19</f>
        <v>#DIV/0!</v>
      </c>
      <c r="J21" s="30" t="e">
        <f>Primary!$D29/'Supply Addn'!K$19</f>
        <v>#DIV/0!</v>
      </c>
      <c r="K21" s="30" t="e">
        <f>Primary!$D29/'Supply Addn'!L$19</f>
        <v>#DIV/0!</v>
      </c>
      <c r="L21" s="30" t="e">
        <f>Primary!$D29/'Supply Addn'!M$19</f>
        <v>#DIV/0!</v>
      </c>
      <c r="M21" s="30" t="e">
        <f>Primary!$D29/'Supply Addn'!N$19</f>
        <v>#DIV/0!</v>
      </c>
      <c r="N21" s="216" t="e">
        <f>Primary!$D29/'Supply Addn'!O$19</f>
        <v>#DIV/0!</v>
      </c>
    </row>
    <row r="22" spans="3:14" x14ac:dyDescent="0.25">
      <c r="C22" s="215">
        <f>Primary!C30</f>
        <v>0</v>
      </c>
      <c r="E22" s="30" t="e">
        <f>Primary!$D30/'Supply Addn'!F$19</f>
        <v>#DIV/0!</v>
      </c>
      <c r="F22" s="30" t="e">
        <f>Primary!$D30/'Supply Addn'!G$19</f>
        <v>#DIV/0!</v>
      </c>
      <c r="G22" s="30" t="e">
        <f>Primary!$D30/'Supply Addn'!H$19</f>
        <v>#DIV/0!</v>
      </c>
      <c r="H22" s="30" t="e">
        <f>Primary!$D30/'Supply Addn'!I$19</f>
        <v>#DIV/0!</v>
      </c>
      <c r="I22" s="30" t="e">
        <f>Primary!$D30/'Supply Addn'!J$19</f>
        <v>#DIV/0!</v>
      </c>
      <c r="J22" s="30" t="e">
        <f>Primary!$D30/'Supply Addn'!K$19</f>
        <v>#DIV/0!</v>
      </c>
      <c r="K22" s="30" t="e">
        <f>Primary!$D30/'Supply Addn'!L$19</f>
        <v>#DIV/0!</v>
      </c>
      <c r="L22" s="30" t="e">
        <f>Primary!$D30/'Supply Addn'!M$19</f>
        <v>#DIV/0!</v>
      </c>
      <c r="M22" s="30" t="e">
        <f>Primary!$D30/'Supply Addn'!N$19</f>
        <v>#DIV/0!</v>
      </c>
      <c r="N22" s="216" t="e">
        <f>Primary!$D30/'Supply Addn'!O$19</f>
        <v>#DIV/0!</v>
      </c>
    </row>
    <row r="23" spans="3:14" x14ac:dyDescent="0.25">
      <c r="C23" s="215">
        <f>Primary!C31</f>
        <v>0</v>
      </c>
      <c r="E23" s="30" t="e">
        <f>Primary!$D31/'Supply Addn'!F$19</f>
        <v>#DIV/0!</v>
      </c>
      <c r="F23" s="30" t="e">
        <f>Primary!$D31/'Supply Addn'!G$19</f>
        <v>#DIV/0!</v>
      </c>
      <c r="G23" s="30" t="e">
        <f>Primary!$D31/'Supply Addn'!H$19</f>
        <v>#DIV/0!</v>
      </c>
      <c r="H23" s="30" t="e">
        <f>Primary!$D31/'Supply Addn'!I$19</f>
        <v>#DIV/0!</v>
      </c>
      <c r="I23" s="30" t="e">
        <f>Primary!$D31/'Supply Addn'!J$19</f>
        <v>#DIV/0!</v>
      </c>
      <c r="J23" s="30" t="e">
        <f>Primary!$D31/'Supply Addn'!K$19</f>
        <v>#DIV/0!</v>
      </c>
      <c r="K23" s="30" t="e">
        <f>Primary!$D31/'Supply Addn'!L$19</f>
        <v>#DIV/0!</v>
      </c>
      <c r="L23" s="30" t="e">
        <f>Primary!$D31/'Supply Addn'!M$19</f>
        <v>#DIV/0!</v>
      </c>
      <c r="M23" s="30" t="e">
        <f>Primary!$D31/'Supply Addn'!N$19</f>
        <v>#DIV/0!</v>
      </c>
      <c r="N23" s="216" t="e">
        <f>Primary!$D31/'Supply Addn'!O$19</f>
        <v>#DIV/0!</v>
      </c>
    </row>
    <row r="24" spans="3:14" x14ac:dyDescent="0.25">
      <c r="C24" s="215">
        <f>Primary!C32</f>
        <v>0</v>
      </c>
      <c r="E24" s="30" t="e">
        <f>Primary!$D32/'Supply Addn'!F$19</f>
        <v>#DIV/0!</v>
      </c>
      <c r="F24" s="30" t="e">
        <f>Primary!$D32/'Supply Addn'!G$19</f>
        <v>#DIV/0!</v>
      </c>
      <c r="G24" s="30" t="e">
        <f>Primary!$D32/'Supply Addn'!H$19</f>
        <v>#DIV/0!</v>
      </c>
      <c r="H24" s="30" t="e">
        <f>Primary!$D32/'Supply Addn'!I$19</f>
        <v>#DIV/0!</v>
      </c>
      <c r="I24" s="30" t="e">
        <f>Primary!$D32/'Supply Addn'!J$19</f>
        <v>#DIV/0!</v>
      </c>
      <c r="J24" s="30" t="e">
        <f>Primary!$D32/'Supply Addn'!K$19</f>
        <v>#DIV/0!</v>
      </c>
      <c r="K24" s="30" t="e">
        <f>Primary!$D32/'Supply Addn'!L$19</f>
        <v>#DIV/0!</v>
      </c>
      <c r="L24" s="30" t="e">
        <f>Primary!$D32/'Supply Addn'!M$19</f>
        <v>#DIV/0!</v>
      </c>
      <c r="M24" s="30" t="e">
        <f>Primary!$D32/'Supply Addn'!N$19</f>
        <v>#DIV/0!</v>
      </c>
      <c r="N24" s="216" t="e">
        <f>Primary!$D32/'Supply Addn'!O$19</f>
        <v>#DIV/0!</v>
      </c>
    </row>
    <row r="25" spans="3:14" x14ac:dyDescent="0.25">
      <c r="C25" s="74" t="str">
        <f>'Supply Addn'!C7</f>
        <v>Proposed Hotel 1</v>
      </c>
      <c r="E25" s="30" t="e">
        <f>'Supply Addn'!F7/'Supply Addn'!F$19</f>
        <v>#DIV/0!</v>
      </c>
      <c r="F25" s="30" t="e">
        <f>'Supply Addn'!G7/'Supply Addn'!G$19</f>
        <v>#DIV/0!</v>
      </c>
      <c r="G25" s="30" t="e">
        <f>'Supply Addn'!H7/'Supply Addn'!H$19</f>
        <v>#DIV/0!</v>
      </c>
      <c r="H25" s="30" t="e">
        <f>'Supply Addn'!I7/'Supply Addn'!I$19</f>
        <v>#DIV/0!</v>
      </c>
      <c r="I25" s="30" t="e">
        <f>'Supply Addn'!J7/'Supply Addn'!J$19</f>
        <v>#DIV/0!</v>
      </c>
      <c r="J25" s="30" t="e">
        <f>'Supply Addn'!K7/'Supply Addn'!K$19</f>
        <v>#DIV/0!</v>
      </c>
      <c r="K25" s="30" t="e">
        <f>'Supply Addn'!L7/'Supply Addn'!L$19</f>
        <v>#DIV/0!</v>
      </c>
      <c r="L25" s="30" t="e">
        <f>'Supply Addn'!M7/'Supply Addn'!M$19</f>
        <v>#DIV/0!</v>
      </c>
      <c r="M25" s="30" t="e">
        <f>'Supply Addn'!N7/'Supply Addn'!N$19</f>
        <v>#DIV/0!</v>
      </c>
      <c r="N25" s="216" t="e">
        <f>'Supply Addn'!O7/'Supply Addn'!O$19</f>
        <v>#DIV/0!</v>
      </c>
    </row>
    <row r="26" spans="3:14" x14ac:dyDescent="0.25">
      <c r="C26" s="74" t="str">
        <f>'Supply Addn'!C8</f>
        <v>Proposed Hotel 2</v>
      </c>
      <c r="E26" s="30" t="e">
        <f>'Supply Addn'!F8/'Supply Addn'!F$19</f>
        <v>#DIV/0!</v>
      </c>
      <c r="F26" s="30" t="e">
        <f>'Supply Addn'!G8/'Supply Addn'!G$19</f>
        <v>#DIV/0!</v>
      </c>
      <c r="G26" s="30" t="e">
        <f>'Supply Addn'!H8/'Supply Addn'!H$19</f>
        <v>#DIV/0!</v>
      </c>
      <c r="H26" s="30" t="e">
        <f>'Supply Addn'!I8/'Supply Addn'!I$19</f>
        <v>#DIV/0!</v>
      </c>
      <c r="I26" s="30" t="e">
        <f>'Supply Addn'!J8/'Supply Addn'!J$19</f>
        <v>#DIV/0!</v>
      </c>
      <c r="J26" s="30" t="e">
        <f>'Supply Addn'!K8/'Supply Addn'!K$19</f>
        <v>#DIV/0!</v>
      </c>
      <c r="K26" s="30" t="e">
        <f>'Supply Addn'!L8/'Supply Addn'!L$19</f>
        <v>#DIV/0!</v>
      </c>
      <c r="L26" s="30" t="e">
        <f>'Supply Addn'!M8/'Supply Addn'!M$19</f>
        <v>#DIV/0!</v>
      </c>
      <c r="M26" s="30" t="e">
        <f>'Supply Addn'!N8/'Supply Addn'!N$19</f>
        <v>#DIV/0!</v>
      </c>
      <c r="N26" s="216" t="e">
        <f>'Supply Addn'!O8/'Supply Addn'!O$19</f>
        <v>#DIV/0!</v>
      </c>
    </row>
    <row r="27" spans="3:14" x14ac:dyDescent="0.25">
      <c r="C27" s="74">
        <f>'Supply Addn'!C9</f>
        <v>0</v>
      </c>
      <c r="E27" s="30" t="e">
        <f>'Supply Addn'!F9/'Supply Addn'!F$19</f>
        <v>#DIV/0!</v>
      </c>
      <c r="F27" s="30" t="e">
        <f>'Supply Addn'!G9/'Supply Addn'!G$19</f>
        <v>#DIV/0!</v>
      </c>
      <c r="G27" s="30" t="e">
        <f>'Supply Addn'!H9/'Supply Addn'!H$19</f>
        <v>#DIV/0!</v>
      </c>
      <c r="H27" s="30" t="e">
        <f>'Supply Addn'!I9/'Supply Addn'!I$19</f>
        <v>#DIV/0!</v>
      </c>
      <c r="I27" s="30" t="e">
        <f>'Supply Addn'!J9/'Supply Addn'!J$19</f>
        <v>#DIV/0!</v>
      </c>
      <c r="J27" s="30" t="e">
        <f>'Supply Addn'!K9/'Supply Addn'!K$19</f>
        <v>#DIV/0!</v>
      </c>
      <c r="K27" s="30" t="e">
        <f>'Supply Addn'!L9/'Supply Addn'!L$19</f>
        <v>#DIV/0!</v>
      </c>
      <c r="L27" s="30" t="e">
        <f>'Supply Addn'!M9/'Supply Addn'!M$19</f>
        <v>#DIV/0!</v>
      </c>
      <c r="M27" s="30" t="e">
        <f>'Supply Addn'!N9/'Supply Addn'!N$19</f>
        <v>#DIV/0!</v>
      </c>
      <c r="N27" s="216" t="e">
        <f>'Supply Addn'!O9/'Supply Addn'!O$19</f>
        <v>#DIV/0!</v>
      </c>
    </row>
    <row r="28" spans="3:14" x14ac:dyDescent="0.25">
      <c r="C28" s="74">
        <f>'Supply Addn'!C10</f>
        <v>0</v>
      </c>
      <c r="E28" s="30" t="e">
        <f>'Supply Addn'!F10/'Supply Addn'!F$19</f>
        <v>#DIV/0!</v>
      </c>
      <c r="F28" s="30" t="e">
        <f>'Supply Addn'!G10/'Supply Addn'!G$19</f>
        <v>#DIV/0!</v>
      </c>
      <c r="G28" s="30" t="e">
        <f>'Supply Addn'!H10/'Supply Addn'!H$19</f>
        <v>#DIV/0!</v>
      </c>
      <c r="H28" s="30" t="e">
        <f>'Supply Addn'!I10/'Supply Addn'!I$19</f>
        <v>#DIV/0!</v>
      </c>
      <c r="I28" s="30" t="e">
        <f>'Supply Addn'!J10/'Supply Addn'!J$19</f>
        <v>#DIV/0!</v>
      </c>
      <c r="J28" s="30" t="e">
        <f>'Supply Addn'!K10/'Supply Addn'!K$19</f>
        <v>#DIV/0!</v>
      </c>
      <c r="K28" s="30" t="e">
        <f>'Supply Addn'!L10/'Supply Addn'!L$19</f>
        <v>#DIV/0!</v>
      </c>
      <c r="L28" s="30" t="e">
        <f>'Supply Addn'!M10/'Supply Addn'!M$19</f>
        <v>#DIV/0!</v>
      </c>
      <c r="M28" s="30" t="e">
        <f>'Supply Addn'!N10/'Supply Addn'!N$19</f>
        <v>#DIV/0!</v>
      </c>
      <c r="N28" s="216" t="e">
        <f>'Supply Addn'!O10/'Supply Addn'!O$19</f>
        <v>#DIV/0!</v>
      </c>
    </row>
    <row r="29" spans="3:14" x14ac:dyDescent="0.25">
      <c r="C29" s="74">
        <f>'Supply Addn'!C11</f>
        <v>0</v>
      </c>
      <c r="E29" s="30" t="e">
        <f>'Supply Addn'!F11/'Supply Addn'!F$19</f>
        <v>#DIV/0!</v>
      </c>
      <c r="F29" s="30" t="e">
        <f>'Supply Addn'!G11/'Supply Addn'!G$19</f>
        <v>#DIV/0!</v>
      </c>
      <c r="G29" s="30" t="e">
        <f>'Supply Addn'!H11/'Supply Addn'!H$19</f>
        <v>#DIV/0!</v>
      </c>
      <c r="H29" s="30" t="e">
        <f>'Supply Addn'!I11/'Supply Addn'!I$19</f>
        <v>#DIV/0!</v>
      </c>
      <c r="I29" s="30" t="e">
        <f>'Supply Addn'!J11/'Supply Addn'!J$19</f>
        <v>#DIV/0!</v>
      </c>
      <c r="J29" s="30" t="e">
        <f>'Supply Addn'!K11/'Supply Addn'!K$19</f>
        <v>#DIV/0!</v>
      </c>
      <c r="K29" s="30" t="e">
        <f>'Supply Addn'!L11/'Supply Addn'!L$19</f>
        <v>#DIV/0!</v>
      </c>
      <c r="L29" s="30" t="e">
        <f>'Supply Addn'!M11/'Supply Addn'!M$19</f>
        <v>#DIV/0!</v>
      </c>
      <c r="M29" s="30" t="e">
        <f>'Supply Addn'!N11/'Supply Addn'!N$19</f>
        <v>#DIV/0!</v>
      </c>
      <c r="N29" s="216" t="e">
        <f>'Supply Addn'!O11/'Supply Addn'!O$19</f>
        <v>#DIV/0!</v>
      </c>
    </row>
    <row r="30" spans="3:14" x14ac:dyDescent="0.25">
      <c r="C30" s="74">
        <f>'Supply Addn'!C12</f>
        <v>0</v>
      </c>
      <c r="E30" s="30" t="e">
        <f>'Supply Addn'!F12/'Supply Addn'!F$19</f>
        <v>#DIV/0!</v>
      </c>
      <c r="F30" s="30" t="e">
        <f>'Supply Addn'!G12/'Supply Addn'!G$19</f>
        <v>#DIV/0!</v>
      </c>
      <c r="G30" s="30" t="e">
        <f>'Supply Addn'!H12/'Supply Addn'!H$19</f>
        <v>#DIV/0!</v>
      </c>
      <c r="H30" s="30" t="e">
        <f>'Supply Addn'!I12/'Supply Addn'!I$19</f>
        <v>#DIV/0!</v>
      </c>
      <c r="I30" s="30" t="e">
        <f>'Supply Addn'!J12/'Supply Addn'!J$19</f>
        <v>#DIV/0!</v>
      </c>
      <c r="J30" s="30" t="e">
        <f>'Supply Addn'!K12/'Supply Addn'!K$19</f>
        <v>#DIV/0!</v>
      </c>
      <c r="K30" s="30" t="e">
        <f>'Supply Addn'!L12/'Supply Addn'!L$19</f>
        <v>#DIV/0!</v>
      </c>
      <c r="L30" s="30" t="e">
        <f>'Supply Addn'!M12/'Supply Addn'!M$19</f>
        <v>#DIV/0!</v>
      </c>
      <c r="M30" s="30" t="e">
        <f>'Supply Addn'!N12/'Supply Addn'!N$19</f>
        <v>#DIV/0!</v>
      </c>
      <c r="N30" s="216" t="e">
        <f>'Supply Addn'!O12/'Supply Addn'!O$19</f>
        <v>#DIV/0!</v>
      </c>
    </row>
    <row r="31" spans="3:14" x14ac:dyDescent="0.25">
      <c r="C31" s="74">
        <f>'Supply Addn'!C13</f>
        <v>0</v>
      </c>
      <c r="E31" s="30" t="e">
        <f>'Supply Addn'!F13/'Supply Addn'!F$19</f>
        <v>#DIV/0!</v>
      </c>
      <c r="F31" s="30" t="e">
        <f>'Supply Addn'!G13/'Supply Addn'!G$19</f>
        <v>#DIV/0!</v>
      </c>
      <c r="G31" s="30" t="e">
        <f>'Supply Addn'!H13/'Supply Addn'!H$19</f>
        <v>#DIV/0!</v>
      </c>
      <c r="H31" s="30" t="e">
        <f>'Supply Addn'!I13/'Supply Addn'!I$19</f>
        <v>#DIV/0!</v>
      </c>
      <c r="I31" s="30" t="e">
        <f>'Supply Addn'!J13/'Supply Addn'!J$19</f>
        <v>#DIV/0!</v>
      </c>
      <c r="J31" s="30" t="e">
        <f>'Supply Addn'!K13/'Supply Addn'!K$19</f>
        <v>#DIV/0!</v>
      </c>
      <c r="K31" s="30" t="e">
        <f>'Supply Addn'!L13/'Supply Addn'!L$19</f>
        <v>#DIV/0!</v>
      </c>
      <c r="L31" s="30" t="e">
        <f>'Supply Addn'!M13/'Supply Addn'!M$19</f>
        <v>#DIV/0!</v>
      </c>
      <c r="M31" s="30" t="e">
        <f>'Supply Addn'!N13/'Supply Addn'!N$19</f>
        <v>#DIV/0!</v>
      </c>
      <c r="N31" s="216" t="e">
        <f>'Supply Addn'!O13/'Supply Addn'!O$19</f>
        <v>#DIV/0!</v>
      </c>
    </row>
    <row r="32" spans="3:14" x14ac:dyDescent="0.25">
      <c r="C32" s="74">
        <f>'Supply Addn'!C14</f>
        <v>0</v>
      </c>
      <c r="E32" s="30" t="e">
        <f>'Supply Addn'!F14/'Supply Addn'!F$19</f>
        <v>#DIV/0!</v>
      </c>
      <c r="F32" s="30" t="e">
        <f>'Supply Addn'!G14/'Supply Addn'!G$19</f>
        <v>#DIV/0!</v>
      </c>
      <c r="G32" s="30" t="e">
        <f>'Supply Addn'!H14/'Supply Addn'!H$19</f>
        <v>#DIV/0!</v>
      </c>
      <c r="H32" s="30" t="e">
        <f>'Supply Addn'!I14/'Supply Addn'!I$19</f>
        <v>#DIV/0!</v>
      </c>
      <c r="I32" s="30" t="e">
        <f>'Supply Addn'!J14/'Supply Addn'!J$19</f>
        <v>#DIV/0!</v>
      </c>
      <c r="J32" s="30" t="e">
        <f>'Supply Addn'!K14/'Supply Addn'!K$19</f>
        <v>#DIV/0!</v>
      </c>
      <c r="K32" s="30" t="e">
        <f>'Supply Addn'!L14/'Supply Addn'!L$19</f>
        <v>#DIV/0!</v>
      </c>
      <c r="L32" s="30" t="e">
        <f>'Supply Addn'!M14/'Supply Addn'!M$19</f>
        <v>#DIV/0!</v>
      </c>
      <c r="M32" s="30" t="e">
        <f>'Supply Addn'!N14/'Supply Addn'!N$19</f>
        <v>#DIV/0!</v>
      </c>
      <c r="N32" s="216" t="e">
        <f>'Supply Addn'!O14/'Supply Addn'!O$19</f>
        <v>#DIV/0!</v>
      </c>
    </row>
    <row r="33" spans="3:14" x14ac:dyDescent="0.25">
      <c r="C33" s="74">
        <f>'Supply Addn'!C15</f>
        <v>0</v>
      </c>
      <c r="E33" s="30" t="e">
        <f>'Supply Addn'!F15/'Supply Addn'!F$19</f>
        <v>#DIV/0!</v>
      </c>
      <c r="F33" s="30" t="e">
        <f>'Supply Addn'!G15/'Supply Addn'!G$19</f>
        <v>#DIV/0!</v>
      </c>
      <c r="G33" s="30" t="e">
        <f>'Supply Addn'!H15/'Supply Addn'!H$19</f>
        <v>#DIV/0!</v>
      </c>
      <c r="H33" s="30" t="e">
        <f>'Supply Addn'!I15/'Supply Addn'!I$19</f>
        <v>#DIV/0!</v>
      </c>
      <c r="I33" s="30" t="e">
        <f>'Supply Addn'!J15/'Supply Addn'!J$19</f>
        <v>#DIV/0!</v>
      </c>
      <c r="J33" s="30" t="e">
        <f>'Supply Addn'!K15/'Supply Addn'!K$19</f>
        <v>#DIV/0!</v>
      </c>
      <c r="K33" s="30" t="e">
        <f>'Supply Addn'!L15/'Supply Addn'!L$19</f>
        <v>#DIV/0!</v>
      </c>
      <c r="L33" s="30" t="e">
        <f>'Supply Addn'!M15/'Supply Addn'!M$19</f>
        <v>#DIV/0!</v>
      </c>
      <c r="M33" s="30" t="e">
        <f>'Supply Addn'!N15/'Supply Addn'!N$19</f>
        <v>#DIV/0!</v>
      </c>
      <c r="N33" s="216" t="e">
        <f>'Supply Addn'!O15/'Supply Addn'!O$19</f>
        <v>#DIV/0!</v>
      </c>
    </row>
    <row r="34" spans="3:14" x14ac:dyDescent="0.25">
      <c r="C34" s="217" t="str">
        <f>'Supply Addn'!C16</f>
        <v>Long-Term Supply Growth</v>
      </c>
      <c r="D34" s="55"/>
      <c r="E34" s="133" t="e">
        <f>'Supply Addn'!F16/'Supply Addn'!F$19</f>
        <v>#DIV/0!</v>
      </c>
      <c r="F34" s="133" t="e">
        <f>'Supply Addn'!G16/'Supply Addn'!G$19</f>
        <v>#DIV/0!</v>
      </c>
      <c r="G34" s="133" t="e">
        <f>'Supply Addn'!H16/'Supply Addn'!H$19</f>
        <v>#DIV/0!</v>
      </c>
      <c r="H34" s="133" t="e">
        <f>'Supply Addn'!I16/'Supply Addn'!I$19</f>
        <v>#DIV/0!</v>
      </c>
      <c r="I34" s="133" t="e">
        <f>'Supply Addn'!J16/'Supply Addn'!J$19</f>
        <v>#DIV/0!</v>
      </c>
      <c r="J34" s="133" t="e">
        <f>'Supply Addn'!K16/'Supply Addn'!K$19</f>
        <v>#DIV/0!</v>
      </c>
      <c r="K34" s="133" t="e">
        <f>'Supply Addn'!L16/'Supply Addn'!L$19</f>
        <v>#DIV/0!</v>
      </c>
      <c r="L34" s="133" t="e">
        <f>'Supply Addn'!M16/'Supply Addn'!M$19</f>
        <v>#DIV/0!</v>
      </c>
      <c r="M34" s="133" t="e">
        <f>'Supply Addn'!N16/'Supply Addn'!N$19</f>
        <v>#DIV/0!</v>
      </c>
      <c r="N34" s="218" t="e">
        <f>'Supply Addn'!O16/'Supply Addn'!O$19</f>
        <v>#DIV/0!</v>
      </c>
    </row>
    <row r="35" spans="3:14" x14ac:dyDescent="0.25">
      <c r="C35" s="1"/>
      <c r="D35" s="220" t="s">
        <v>18</v>
      </c>
      <c r="E35" s="219" t="e">
        <f t="shared" ref="E35:N35" si="1">SUM(E5:E34)</f>
        <v>#DIV/0!</v>
      </c>
      <c r="F35" s="219" t="e">
        <f t="shared" si="1"/>
        <v>#DIV/0!</v>
      </c>
      <c r="G35" s="219" t="e">
        <f t="shared" si="1"/>
        <v>#DIV/0!</v>
      </c>
      <c r="H35" s="219" t="e">
        <f t="shared" si="1"/>
        <v>#DIV/0!</v>
      </c>
      <c r="I35" s="219" t="e">
        <f t="shared" si="1"/>
        <v>#DIV/0!</v>
      </c>
      <c r="J35" s="219" t="e">
        <f t="shared" si="1"/>
        <v>#DIV/0!</v>
      </c>
      <c r="K35" s="219" t="e">
        <f t="shared" si="1"/>
        <v>#DIV/0!</v>
      </c>
      <c r="L35" s="219" t="e">
        <f t="shared" si="1"/>
        <v>#DIV/0!</v>
      </c>
      <c r="M35" s="219" t="e">
        <f t="shared" si="1"/>
        <v>#DIV/0!</v>
      </c>
      <c r="N35" s="221" t="e">
        <f t="shared" si="1"/>
        <v>#DIV/0!</v>
      </c>
    </row>
  </sheetData>
  <phoneticPr fontId="0" type="noConversion"/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3">
    <tabColor rgb="FFFF0000"/>
  </sheetPr>
  <dimension ref="B1:BK167"/>
  <sheetViews>
    <sheetView zoomScaleNormal="100" zoomScaleSheetLayoutView="75" workbookViewId="0"/>
  </sheetViews>
  <sheetFormatPr defaultRowHeight="12.5" x14ac:dyDescent="0.25"/>
  <cols>
    <col min="1" max="1" width="3.7265625" customWidth="1"/>
    <col min="2" max="2" width="2.7265625" customWidth="1"/>
    <col min="3" max="3" width="25.453125" customWidth="1"/>
    <col min="14" max="14" width="5.7265625" customWidth="1"/>
    <col min="15" max="15" width="2.7265625" customWidth="1"/>
    <col min="16" max="16" width="22.54296875" customWidth="1"/>
    <col min="27" max="27" width="5.7265625" customWidth="1"/>
    <col min="28" max="28" width="2.7265625" customWidth="1"/>
    <col min="29" max="29" width="21.26953125" customWidth="1"/>
    <col min="30" max="30" width="8.7265625" customWidth="1"/>
    <col min="40" max="40" width="5.7265625" customWidth="1"/>
    <col min="41" max="41" width="21.453125" customWidth="1"/>
    <col min="53" max="53" width="21.453125" customWidth="1"/>
  </cols>
  <sheetData>
    <row r="1" spans="2:63" ht="15.5" x14ac:dyDescent="0.35">
      <c r="B1" s="286" t="s">
        <v>198</v>
      </c>
    </row>
    <row r="3" spans="2:63" x14ac:dyDescent="0.25">
      <c r="B3" s="279" t="s">
        <v>53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276"/>
      <c r="O3" s="272" t="s">
        <v>69</v>
      </c>
      <c r="P3" s="54"/>
      <c r="Q3" s="54"/>
      <c r="R3" s="54"/>
      <c r="S3" s="54"/>
      <c r="T3" s="54"/>
      <c r="U3" s="54"/>
      <c r="V3" s="54"/>
      <c r="W3" s="54"/>
      <c r="X3" s="54"/>
      <c r="Y3" s="54"/>
      <c r="Z3" s="276"/>
      <c r="AB3" s="272" t="s">
        <v>54</v>
      </c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276"/>
      <c r="AO3" s="279" t="s">
        <v>55</v>
      </c>
      <c r="AP3" s="54"/>
      <c r="AQ3" s="54"/>
      <c r="AR3" s="54"/>
      <c r="AS3" s="54"/>
      <c r="AT3" s="54"/>
      <c r="AU3" s="54"/>
      <c r="AV3" s="54"/>
      <c r="AW3" s="54"/>
      <c r="AX3" s="54"/>
      <c r="AY3" s="276"/>
      <c r="BA3" s="10" t="s">
        <v>4</v>
      </c>
      <c r="BB3" s="54"/>
      <c r="BC3" s="54"/>
      <c r="BD3" s="54"/>
      <c r="BE3" s="54"/>
      <c r="BF3" s="54"/>
      <c r="BG3" s="54"/>
      <c r="BH3" s="54"/>
      <c r="BI3" s="54"/>
      <c r="BJ3" s="54"/>
      <c r="BK3" s="54"/>
    </row>
    <row r="4" spans="2:63" x14ac:dyDescent="0.25">
      <c r="B4" s="273" t="str">
        <f>CONCATENATE(Primary!C5," Segment")</f>
        <v xml:space="preserve"> Segment</v>
      </c>
      <c r="C4" s="60"/>
      <c r="D4" s="60">
        <f>Primary!$F$8+1</f>
        <v>2021</v>
      </c>
      <c r="E4" s="60">
        <f>D4+1</f>
        <v>2022</v>
      </c>
      <c r="F4" s="60">
        <f t="shared" ref="F4:M4" si="0">E4+1</f>
        <v>2023</v>
      </c>
      <c r="G4" s="60">
        <f t="shared" si="0"/>
        <v>2024</v>
      </c>
      <c r="H4" s="60">
        <f t="shared" si="0"/>
        <v>2025</v>
      </c>
      <c r="I4" s="60">
        <f t="shared" si="0"/>
        <v>2026</v>
      </c>
      <c r="J4" s="60">
        <f t="shared" si="0"/>
        <v>2027</v>
      </c>
      <c r="K4" s="60">
        <f t="shared" si="0"/>
        <v>2028</v>
      </c>
      <c r="L4" s="60">
        <f t="shared" si="0"/>
        <v>2029</v>
      </c>
      <c r="M4" s="223">
        <f t="shared" si="0"/>
        <v>2030</v>
      </c>
      <c r="O4" s="273" t="str">
        <f>CONCATENATE(Primary!C5," Segment")</f>
        <v xml:space="preserve"> Segment</v>
      </c>
      <c r="P4" s="60"/>
      <c r="Q4" s="60">
        <f>Primary!$F$8+1</f>
        <v>2021</v>
      </c>
      <c r="R4" s="60">
        <f>Q4+1</f>
        <v>2022</v>
      </c>
      <c r="S4" s="60">
        <f t="shared" ref="S4:Z4" si="1">R4+1</f>
        <v>2023</v>
      </c>
      <c r="T4" s="60">
        <f t="shared" si="1"/>
        <v>2024</v>
      </c>
      <c r="U4" s="60">
        <f t="shared" si="1"/>
        <v>2025</v>
      </c>
      <c r="V4" s="60">
        <f t="shared" si="1"/>
        <v>2026</v>
      </c>
      <c r="W4" s="60">
        <f t="shared" si="1"/>
        <v>2027</v>
      </c>
      <c r="X4" s="60">
        <f t="shared" si="1"/>
        <v>2028</v>
      </c>
      <c r="Y4" s="60">
        <f t="shared" si="1"/>
        <v>2029</v>
      </c>
      <c r="Z4" s="223">
        <f t="shared" si="1"/>
        <v>2030</v>
      </c>
      <c r="AB4" s="274" t="str">
        <f>CONCATENATE(Primary!C5," Segment")</f>
        <v xml:space="preserve"> Segment</v>
      </c>
      <c r="AC4" s="13"/>
      <c r="AD4" s="13">
        <f>Q4</f>
        <v>2021</v>
      </c>
      <c r="AE4" s="13">
        <f t="shared" ref="AE4:AM4" si="2">R4</f>
        <v>2022</v>
      </c>
      <c r="AF4" s="13">
        <f t="shared" si="2"/>
        <v>2023</v>
      </c>
      <c r="AG4" s="13">
        <f t="shared" si="2"/>
        <v>2024</v>
      </c>
      <c r="AH4" s="13">
        <f t="shared" si="2"/>
        <v>2025</v>
      </c>
      <c r="AI4" s="13">
        <f t="shared" si="2"/>
        <v>2026</v>
      </c>
      <c r="AJ4" s="13">
        <f t="shared" si="2"/>
        <v>2027</v>
      </c>
      <c r="AK4" s="13">
        <f t="shared" si="2"/>
        <v>2028</v>
      </c>
      <c r="AL4" s="13">
        <f t="shared" si="2"/>
        <v>2029</v>
      </c>
      <c r="AM4" s="277">
        <f t="shared" si="2"/>
        <v>2030</v>
      </c>
      <c r="AO4" s="274" t="s">
        <v>5</v>
      </c>
      <c r="AP4" s="13">
        <f>AD4</f>
        <v>2021</v>
      </c>
      <c r="AQ4" s="13">
        <f t="shared" ref="AQ4:AY4" si="3">AE4</f>
        <v>2022</v>
      </c>
      <c r="AR4" s="13">
        <f t="shared" si="3"/>
        <v>2023</v>
      </c>
      <c r="AS4" s="13">
        <f t="shared" si="3"/>
        <v>2024</v>
      </c>
      <c r="AT4" s="13">
        <f t="shared" si="3"/>
        <v>2025</v>
      </c>
      <c r="AU4" s="13">
        <f t="shared" si="3"/>
        <v>2026</v>
      </c>
      <c r="AV4" s="13">
        <f t="shared" si="3"/>
        <v>2027</v>
      </c>
      <c r="AW4" s="13">
        <f t="shared" si="3"/>
        <v>2028</v>
      </c>
      <c r="AX4" s="13">
        <f t="shared" si="3"/>
        <v>2029</v>
      </c>
      <c r="AY4" s="277">
        <f t="shared" si="3"/>
        <v>2030</v>
      </c>
      <c r="BA4" s="222" t="s">
        <v>74</v>
      </c>
      <c r="BB4" s="60">
        <f>AP4</f>
        <v>2021</v>
      </c>
      <c r="BC4" s="60">
        <f t="shared" ref="BC4:BK4" si="4">AQ4</f>
        <v>2022</v>
      </c>
      <c r="BD4" s="60">
        <f t="shared" si="4"/>
        <v>2023</v>
      </c>
      <c r="BE4" s="60">
        <f t="shared" si="4"/>
        <v>2024</v>
      </c>
      <c r="BF4" s="60">
        <f t="shared" si="4"/>
        <v>2025</v>
      </c>
      <c r="BG4" s="60">
        <f t="shared" si="4"/>
        <v>2026</v>
      </c>
      <c r="BH4" s="60">
        <f t="shared" si="4"/>
        <v>2027</v>
      </c>
      <c r="BI4" s="60">
        <f t="shared" si="4"/>
        <v>2028</v>
      </c>
      <c r="BJ4" s="60">
        <f t="shared" si="4"/>
        <v>2029</v>
      </c>
      <c r="BK4" s="223">
        <f t="shared" si="4"/>
        <v>2030</v>
      </c>
    </row>
    <row r="5" spans="2:63" x14ac:dyDescent="0.25">
      <c r="C5" s="227" t="str">
        <f>'Comp Index'!C5</f>
        <v>Secondary Competition</v>
      </c>
      <c r="D5" s="228" t="e">
        <f>'Comp Index'!E5*'Fair Share'!E5</f>
        <v>#DIV/0!</v>
      </c>
      <c r="E5" s="228" t="e">
        <f>'Comp Index'!F5*'Fair Share'!F5</f>
        <v>#DIV/0!</v>
      </c>
      <c r="F5" s="228" t="e">
        <f>'Comp Index'!G5*'Fair Share'!G5</f>
        <v>#DIV/0!</v>
      </c>
      <c r="G5" s="228" t="e">
        <f>'Comp Index'!H5*'Fair Share'!H5</f>
        <v>#DIV/0!</v>
      </c>
      <c r="H5" s="228" t="e">
        <f>'Comp Index'!I5*'Fair Share'!I5</f>
        <v>#DIV/0!</v>
      </c>
      <c r="I5" s="228" t="e">
        <f>'Comp Index'!J5*'Fair Share'!J5</f>
        <v>#DIV/0!</v>
      </c>
      <c r="J5" s="228" t="e">
        <f>'Comp Index'!K5*'Fair Share'!K5</f>
        <v>#DIV/0!</v>
      </c>
      <c r="K5" s="228" t="e">
        <f>'Comp Index'!L5*'Fair Share'!L5</f>
        <v>#DIV/0!</v>
      </c>
      <c r="L5" s="228" t="e">
        <f>'Comp Index'!M5*'Fair Share'!M5</f>
        <v>#DIV/0!</v>
      </c>
      <c r="M5" s="229" t="e">
        <f>'Comp Index'!N5*'Fair Share'!N5</f>
        <v>#DIV/0!</v>
      </c>
      <c r="P5" s="227" t="str">
        <f>C5</f>
        <v>Secondary Competition</v>
      </c>
      <c r="Q5" s="213" t="e">
        <f t="shared" ref="Q5:Q33" si="5">IF(D$35=0, 0,D5/D$35)</f>
        <v>#DIV/0!</v>
      </c>
      <c r="R5" s="213" t="e">
        <f t="shared" ref="R5:R33" si="6">IF(E$35=0, 0,E5/E$35)</f>
        <v>#DIV/0!</v>
      </c>
      <c r="S5" s="213" t="e">
        <f t="shared" ref="S5:S33" si="7">IF(F$35=0, 0,F5/F$35)</f>
        <v>#DIV/0!</v>
      </c>
      <c r="T5" s="213" t="e">
        <f t="shared" ref="T5:T33" si="8">IF(G$35=0, 0,G5/G$35)</f>
        <v>#DIV/0!</v>
      </c>
      <c r="U5" s="213" t="e">
        <f t="shared" ref="U5:U33" si="9">IF(H$35=0, 0,H5/H$35)</f>
        <v>#DIV/0!</v>
      </c>
      <c r="V5" s="213" t="e">
        <f t="shared" ref="V5:V33" si="10">IF(I$35=0, 0,I5/I$35)</f>
        <v>#DIV/0!</v>
      </c>
      <c r="W5" s="213" t="e">
        <f t="shared" ref="W5:W33" si="11">IF(J$35=0, 0,J5/J$35)</f>
        <v>#DIV/0!</v>
      </c>
      <c r="X5" s="213" t="e">
        <f t="shared" ref="X5:X33" si="12">IF(K$35=0, 0,K5/K$35)</f>
        <v>#DIV/0!</v>
      </c>
      <c r="Y5" s="213" t="e">
        <f t="shared" ref="Y5:Y33" si="13">IF(L$35=0, 0,L5/L$35)</f>
        <v>#DIV/0!</v>
      </c>
      <c r="Z5" s="214" t="e">
        <f t="shared" ref="Z5:Z33" si="14">IF(M$35=0, 0,M5/M$35)</f>
        <v>#DIV/0!</v>
      </c>
      <c r="AC5" s="227" t="str">
        <f>P5</f>
        <v>Secondary Competition</v>
      </c>
      <c r="AD5" s="231" t="e">
        <f>Q5*'Demand Calcs'!D$83</f>
        <v>#DIV/0!</v>
      </c>
      <c r="AE5" s="231" t="e">
        <f>R5*'Demand Calcs'!E$83</f>
        <v>#DIV/0!</v>
      </c>
      <c r="AF5" s="231" t="e">
        <f>S5*'Demand Calcs'!F$83</f>
        <v>#DIV/0!</v>
      </c>
      <c r="AG5" s="231" t="e">
        <f>T5*'Demand Calcs'!G$83</f>
        <v>#DIV/0!</v>
      </c>
      <c r="AH5" s="231" t="e">
        <f>U5*'Demand Calcs'!H$83</f>
        <v>#DIV/0!</v>
      </c>
      <c r="AI5" s="231" t="e">
        <f>V5*'Demand Calcs'!I$83</f>
        <v>#DIV/0!</v>
      </c>
      <c r="AJ5" s="231" t="e">
        <f>W5*'Demand Calcs'!J$83</f>
        <v>#DIV/0!</v>
      </c>
      <c r="AK5" s="231" t="e">
        <f>X5*'Demand Calcs'!K$83</f>
        <v>#DIV/0!</v>
      </c>
      <c r="AL5" s="231" t="e">
        <f>Y5*'Demand Calcs'!L$83</f>
        <v>#DIV/0!</v>
      </c>
      <c r="AM5" s="232" t="e">
        <f>Z5*'Demand Calcs'!M$83</f>
        <v>#DIV/0!</v>
      </c>
      <c r="AO5" s="227" t="str">
        <f>AC5</f>
        <v>Secondary Competition</v>
      </c>
      <c r="AP5" s="237" t="e">
        <f t="shared" ref="AP5:AP34" si="15">AD5+AD38+AD71+AD104+AD137</f>
        <v>#DIV/0!</v>
      </c>
      <c r="AQ5" s="237" t="e">
        <f t="shared" ref="AQ5:AQ34" si="16">AE5+AE38+AE71+AE104+AE137</f>
        <v>#DIV/0!</v>
      </c>
      <c r="AR5" s="237" t="e">
        <f t="shared" ref="AR5:AR34" si="17">AF5+AF38+AF71+AF104+AF137</f>
        <v>#DIV/0!</v>
      </c>
      <c r="AS5" s="237" t="e">
        <f t="shared" ref="AS5:AS34" si="18">AG5+AG38+AG71+AG104+AG137</f>
        <v>#DIV/0!</v>
      </c>
      <c r="AT5" s="237" t="e">
        <f t="shared" ref="AT5:AT34" si="19">AH5+AH38+AH71+AH104+AH137</f>
        <v>#DIV/0!</v>
      </c>
      <c r="AU5" s="237" t="e">
        <f t="shared" ref="AU5:AU34" si="20">AI5+AI38+AI71+AI104+AI137</f>
        <v>#DIV/0!</v>
      </c>
      <c r="AV5" s="237" t="e">
        <f t="shared" ref="AV5:AV34" si="21">AJ5+AJ38+AJ71+AJ104+AJ137</f>
        <v>#DIV/0!</v>
      </c>
      <c r="AW5" s="237" t="e">
        <f t="shared" ref="AW5:AW34" si="22">AK5+AK38+AK71+AK104+AK137</f>
        <v>#DIV/0!</v>
      </c>
      <c r="AX5" s="237" t="e">
        <f t="shared" ref="AX5:AX34" si="23">AL5+AL38+AL71+AL104+AL137</f>
        <v>#DIV/0!</v>
      </c>
      <c r="AY5" s="238" t="e">
        <f t="shared" ref="AY5:AY34" si="24">AM5+AM38+AM71+AM104+AM137</f>
        <v>#DIV/0!</v>
      </c>
      <c r="BA5" s="74" t="str">
        <f>AO5</f>
        <v>Secondary Competition</v>
      </c>
      <c r="BB5" s="30" t="str">
        <f>IF(Primary!$E13=0,"N/A",AP5/(Primary!$D13*365))</f>
        <v>N/A</v>
      </c>
      <c r="BC5" s="30" t="str">
        <f>IF(Primary!$E13=0,"N/A",AQ5/(Primary!$D13*365))</f>
        <v>N/A</v>
      </c>
      <c r="BD5" s="30" t="str">
        <f>IF(Primary!$E13=0,"N/A",AR5/(Primary!$D13*365))</f>
        <v>N/A</v>
      </c>
      <c r="BE5" s="30" t="str">
        <f>IF(Primary!$E13=0,"N/A",AS5/(Primary!$D13*365))</f>
        <v>N/A</v>
      </c>
      <c r="BF5" s="30" t="str">
        <f>IF(Primary!$E13=0,"N/A",AT5/(Primary!$D13*365))</f>
        <v>N/A</v>
      </c>
      <c r="BG5" s="30" t="str">
        <f>IF(Primary!$E13=0,"N/A",AU5/(Primary!$D13*365))</f>
        <v>N/A</v>
      </c>
      <c r="BH5" s="30" t="str">
        <f>IF(Primary!$E13=0,"N/A",AV5/(Primary!$D13*365))</f>
        <v>N/A</v>
      </c>
      <c r="BI5" s="30" t="str">
        <f>IF(Primary!$E13=0,"N/A",AW5/(Primary!$D13*365))</f>
        <v>N/A</v>
      </c>
      <c r="BJ5" s="30" t="str">
        <f>IF(Primary!$E13=0,"N/A",AX5/(Primary!$D13*365))</f>
        <v>N/A</v>
      </c>
      <c r="BK5" s="216" t="str">
        <f>IF(Primary!$E13=0,"N/A",AY5/(Primary!$D13*365))</f>
        <v>N/A</v>
      </c>
    </row>
    <row r="6" spans="2:63" x14ac:dyDescent="0.25">
      <c r="C6" s="74" t="str">
        <f>'Comp Index'!C6</f>
        <v>Primary Hotel 1</v>
      </c>
      <c r="D6" s="29" t="e">
        <f>'Comp Index'!E6*'Fair Share'!E6</f>
        <v>#DIV/0!</v>
      </c>
      <c r="E6" s="29" t="e">
        <f>'Comp Index'!F6*'Fair Share'!F6</f>
        <v>#DIV/0!</v>
      </c>
      <c r="F6" s="29" t="e">
        <f>'Comp Index'!G6*'Fair Share'!G6</f>
        <v>#DIV/0!</v>
      </c>
      <c r="G6" s="29" t="e">
        <f>'Comp Index'!H6*'Fair Share'!H6</f>
        <v>#DIV/0!</v>
      </c>
      <c r="H6" s="29" t="e">
        <f>'Comp Index'!I6*'Fair Share'!I6</f>
        <v>#DIV/0!</v>
      </c>
      <c r="I6" s="29" t="e">
        <f>'Comp Index'!J6*'Fair Share'!J6</f>
        <v>#DIV/0!</v>
      </c>
      <c r="J6" s="29" t="e">
        <f>'Comp Index'!K6*'Fair Share'!K6</f>
        <v>#DIV/0!</v>
      </c>
      <c r="K6" s="29" t="e">
        <f>'Comp Index'!L6*'Fair Share'!L6</f>
        <v>#DIV/0!</v>
      </c>
      <c r="L6" s="29" t="e">
        <f>'Comp Index'!M6*'Fair Share'!M6</f>
        <v>#DIV/0!</v>
      </c>
      <c r="M6" s="135" t="e">
        <f>'Comp Index'!N6*'Fair Share'!N6</f>
        <v>#DIV/0!</v>
      </c>
      <c r="P6" s="74" t="str">
        <f>C6</f>
        <v>Primary Hotel 1</v>
      </c>
      <c r="Q6" s="30" t="e">
        <f t="shared" si="5"/>
        <v>#DIV/0!</v>
      </c>
      <c r="R6" s="30" t="e">
        <f t="shared" si="6"/>
        <v>#DIV/0!</v>
      </c>
      <c r="S6" s="30" t="e">
        <f t="shared" si="7"/>
        <v>#DIV/0!</v>
      </c>
      <c r="T6" s="30" t="e">
        <f t="shared" si="8"/>
        <v>#DIV/0!</v>
      </c>
      <c r="U6" s="30" t="e">
        <f t="shared" si="9"/>
        <v>#DIV/0!</v>
      </c>
      <c r="V6" s="30" t="e">
        <f t="shared" si="10"/>
        <v>#DIV/0!</v>
      </c>
      <c r="W6" s="30" t="e">
        <f t="shared" si="11"/>
        <v>#DIV/0!</v>
      </c>
      <c r="X6" s="30" t="e">
        <f t="shared" si="12"/>
        <v>#DIV/0!</v>
      </c>
      <c r="Y6" s="30" t="e">
        <f t="shared" si="13"/>
        <v>#DIV/0!</v>
      </c>
      <c r="Z6" s="216" t="e">
        <f t="shared" si="14"/>
        <v>#DIV/0!</v>
      </c>
      <c r="AC6" s="74" t="str">
        <f>P6</f>
        <v>Primary Hotel 1</v>
      </c>
      <c r="AD6" s="233" t="e">
        <f>Q6*'Demand Calcs'!D$83</f>
        <v>#DIV/0!</v>
      </c>
      <c r="AE6" s="233" t="e">
        <f>R6*'Demand Calcs'!E$83</f>
        <v>#DIV/0!</v>
      </c>
      <c r="AF6" s="233" t="e">
        <f>S6*'Demand Calcs'!F$83</f>
        <v>#DIV/0!</v>
      </c>
      <c r="AG6" s="233" t="e">
        <f>T6*'Demand Calcs'!G$83</f>
        <v>#DIV/0!</v>
      </c>
      <c r="AH6" s="233" t="e">
        <f>U6*'Demand Calcs'!H$83</f>
        <v>#DIV/0!</v>
      </c>
      <c r="AI6" s="233" t="e">
        <f>V6*'Demand Calcs'!I$83</f>
        <v>#DIV/0!</v>
      </c>
      <c r="AJ6" s="233" t="e">
        <f>W6*'Demand Calcs'!J$83</f>
        <v>#DIV/0!</v>
      </c>
      <c r="AK6" s="233" t="e">
        <f>X6*'Demand Calcs'!K$83</f>
        <v>#DIV/0!</v>
      </c>
      <c r="AL6" s="233" t="e">
        <f>Y6*'Demand Calcs'!L$83</f>
        <v>#DIV/0!</v>
      </c>
      <c r="AM6" s="234" t="e">
        <f>Z6*'Demand Calcs'!M$83</f>
        <v>#DIV/0!</v>
      </c>
      <c r="AO6" s="74" t="str">
        <f>AC6</f>
        <v>Primary Hotel 1</v>
      </c>
      <c r="AP6" s="86" t="e">
        <f t="shared" si="15"/>
        <v>#DIV/0!</v>
      </c>
      <c r="AQ6" s="86" t="e">
        <f t="shared" si="16"/>
        <v>#DIV/0!</v>
      </c>
      <c r="AR6" s="86" t="e">
        <f t="shared" si="17"/>
        <v>#DIV/0!</v>
      </c>
      <c r="AS6" s="86" t="e">
        <f t="shared" si="18"/>
        <v>#DIV/0!</v>
      </c>
      <c r="AT6" s="86" t="e">
        <f t="shared" si="19"/>
        <v>#DIV/0!</v>
      </c>
      <c r="AU6" s="86" t="e">
        <f t="shared" si="20"/>
        <v>#DIV/0!</v>
      </c>
      <c r="AV6" s="86" t="e">
        <f t="shared" si="21"/>
        <v>#DIV/0!</v>
      </c>
      <c r="AW6" s="86" t="e">
        <f t="shared" si="22"/>
        <v>#DIV/0!</v>
      </c>
      <c r="AX6" s="86" t="e">
        <f t="shared" si="23"/>
        <v>#DIV/0!</v>
      </c>
      <c r="AY6" s="239" t="e">
        <f t="shared" si="24"/>
        <v>#DIV/0!</v>
      </c>
      <c r="BA6" s="74" t="str">
        <f>AO6</f>
        <v>Primary Hotel 1</v>
      </c>
      <c r="BB6" s="30" t="str">
        <f>IF(Primary!$E14=0,"N/A",AP6/(Primary!$D14*365))</f>
        <v>N/A</v>
      </c>
      <c r="BC6" s="30" t="str">
        <f>IF(Primary!$E14=0,"N/A",AQ6/(Primary!$D14*365))</f>
        <v>N/A</v>
      </c>
      <c r="BD6" s="30" t="str">
        <f>IF(Primary!$E14=0,"N/A",AR6/(Primary!$D14*365))</f>
        <v>N/A</v>
      </c>
      <c r="BE6" s="30" t="str">
        <f>IF(Primary!$E14=0,"N/A",AS6/(Primary!$D14*365))</f>
        <v>N/A</v>
      </c>
      <c r="BF6" s="30" t="str">
        <f>IF(Primary!$E14=0,"N/A",AT6/(Primary!$D14*365))</f>
        <v>N/A</v>
      </c>
      <c r="BG6" s="30" t="str">
        <f>IF(Primary!$E14=0,"N/A",AU6/(Primary!$D14*365))</f>
        <v>N/A</v>
      </c>
      <c r="BH6" s="30" t="str">
        <f>IF(Primary!$E14=0,"N/A",AV6/(Primary!$D14*365))</f>
        <v>N/A</v>
      </c>
      <c r="BI6" s="30" t="str">
        <f>IF(Primary!$E14=0,"N/A",AW6/(Primary!$D14*365))</f>
        <v>N/A</v>
      </c>
      <c r="BJ6" s="30" t="str">
        <f>IF(Primary!$E14=0,"N/A",AX6/(Primary!$D14*365))</f>
        <v>N/A</v>
      </c>
      <c r="BK6" s="216" t="str">
        <f>IF(Primary!$E14=0,"N/A",AY6/(Primary!$D14*365))</f>
        <v>N/A</v>
      </c>
    </row>
    <row r="7" spans="2:63" x14ac:dyDescent="0.25">
      <c r="C7" s="74" t="str">
        <f>'Comp Index'!C7</f>
        <v>Primary Hotel 2</v>
      </c>
      <c r="D7" s="29" t="e">
        <f>'Comp Index'!E7*'Fair Share'!E7</f>
        <v>#DIV/0!</v>
      </c>
      <c r="E7" s="29" t="e">
        <f>'Comp Index'!F7*'Fair Share'!F7</f>
        <v>#DIV/0!</v>
      </c>
      <c r="F7" s="29" t="e">
        <f>'Comp Index'!G7*'Fair Share'!G7</f>
        <v>#DIV/0!</v>
      </c>
      <c r="G7" s="29" t="e">
        <f>'Comp Index'!H7*'Fair Share'!H7</f>
        <v>#DIV/0!</v>
      </c>
      <c r="H7" s="29" t="e">
        <f>'Comp Index'!I7*'Fair Share'!I7</f>
        <v>#DIV/0!</v>
      </c>
      <c r="I7" s="29" t="e">
        <f>'Comp Index'!J7*'Fair Share'!J7</f>
        <v>#DIV/0!</v>
      </c>
      <c r="J7" s="29" t="e">
        <f>'Comp Index'!K7*'Fair Share'!K7</f>
        <v>#DIV/0!</v>
      </c>
      <c r="K7" s="29" t="e">
        <f>'Comp Index'!L7*'Fair Share'!L7</f>
        <v>#DIV/0!</v>
      </c>
      <c r="L7" s="29" t="e">
        <f>'Comp Index'!M7*'Fair Share'!M7</f>
        <v>#DIV/0!</v>
      </c>
      <c r="M7" s="135" t="e">
        <f>'Comp Index'!N7*'Fair Share'!N7</f>
        <v>#DIV/0!</v>
      </c>
      <c r="P7" s="74" t="str">
        <f t="shared" ref="P7:P34" si="25">C7</f>
        <v>Primary Hotel 2</v>
      </c>
      <c r="Q7" s="30" t="e">
        <f t="shared" si="5"/>
        <v>#DIV/0!</v>
      </c>
      <c r="R7" s="30" t="e">
        <f t="shared" si="6"/>
        <v>#DIV/0!</v>
      </c>
      <c r="S7" s="30" t="e">
        <f t="shared" si="7"/>
        <v>#DIV/0!</v>
      </c>
      <c r="T7" s="30" t="e">
        <f t="shared" si="8"/>
        <v>#DIV/0!</v>
      </c>
      <c r="U7" s="30" t="e">
        <f t="shared" si="9"/>
        <v>#DIV/0!</v>
      </c>
      <c r="V7" s="30" t="e">
        <f t="shared" si="10"/>
        <v>#DIV/0!</v>
      </c>
      <c r="W7" s="30" t="e">
        <f t="shared" si="11"/>
        <v>#DIV/0!</v>
      </c>
      <c r="X7" s="30" t="e">
        <f t="shared" si="12"/>
        <v>#DIV/0!</v>
      </c>
      <c r="Y7" s="30" t="e">
        <f t="shared" si="13"/>
        <v>#DIV/0!</v>
      </c>
      <c r="Z7" s="216" t="e">
        <f t="shared" si="14"/>
        <v>#DIV/0!</v>
      </c>
      <c r="AC7" s="74" t="str">
        <f t="shared" ref="AC7:AC34" si="26">P7</f>
        <v>Primary Hotel 2</v>
      </c>
      <c r="AD7" s="233" t="e">
        <f>Q7*'Demand Calcs'!D$83</f>
        <v>#DIV/0!</v>
      </c>
      <c r="AE7" s="233" t="e">
        <f>R7*'Demand Calcs'!E$83</f>
        <v>#DIV/0!</v>
      </c>
      <c r="AF7" s="233" t="e">
        <f>S7*'Demand Calcs'!F$83</f>
        <v>#DIV/0!</v>
      </c>
      <c r="AG7" s="233" t="e">
        <f>T7*'Demand Calcs'!G$83</f>
        <v>#DIV/0!</v>
      </c>
      <c r="AH7" s="233" t="e">
        <f>U7*'Demand Calcs'!H$83</f>
        <v>#DIV/0!</v>
      </c>
      <c r="AI7" s="233" t="e">
        <f>V7*'Demand Calcs'!I$83</f>
        <v>#DIV/0!</v>
      </c>
      <c r="AJ7" s="233" t="e">
        <f>W7*'Demand Calcs'!J$83</f>
        <v>#DIV/0!</v>
      </c>
      <c r="AK7" s="233" t="e">
        <f>X7*'Demand Calcs'!K$83</f>
        <v>#DIV/0!</v>
      </c>
      <c r="AL7" s="233" t="e">
        <f>Y7*'Demand Calcs'!L$83</f>
        <v>#DIV/0!</v>
      </c>
      <c r="AM7" s="234" t="e">
        <f>Z7*'Demand Calcs'!M$83</f>
        <v>#DIV/0!</v>
      </c>
      <c r="AO7" s="74" t="str">
        <f t="shared" ref="AO7:AO34" si="27">AC7</f>
        <v>Primary Hotel 2</v>
      </c>
      <c r="AP7" s="86" t="e">
        <f t="shared" si="15"/>
        <v>#DIV/0!</v>
      </c>
      <c r="AQ7" s="86" t="e">
        <f t="shared" si="16"/>
        <v>#DIV/0!</v>
      </c>
      <c r="AR7" s="86" t="e">
        <f t="shared" si="17"/>
        <v>#DIV/0!</v>
      </c>
      <c r="AS7" s="86" t="e">
        <f t="shared" si="18"/>
        <v>#DIV/0!</v>
      </c>
      <c r="AT7" s="86" t="e">
        <f t="shared" si="19"/>
        <v>#DIV/0!</v>
      </c>
      <c r="AU7" s="86" t="e">
        <f t="shared" si="20"/>
        <v>#DIV/0!</v>
      </c>
      <c r="AV7" s="86" t="e">
        <f t="shared" si="21"/>
        <v>#DIV/0!</v>
      </c>
      <c r="AW7" s="86" t="e">
        <f t="shared" si="22"/>
        <v>#DIV/0!</v>
      </c>
      <c r="AX7" s="86" t="e">
        <f t="shared" si="23"/>
        <v>#DIV/0!</v>
      </c>
      <c r="AY7" s="239" t="e">
        <f t="shared" si="24"/>
        <v>#DIV/0!</v>
      </c>
      <c r="BA7" s="74" t="str">
        <f t="shared" ref="BA7:BA34" si="28">AO7</f>
        <v>Primary Hotel 2</v>
      </c>
      <c r="BB7" s="30" t="str">
        <f>IF(Primary!$E15=0,"N/A",AP7/(Primary!$D15*365))</f>
        <v>N/A</v>
      </c>
      <c r="BC7" s="30" t="str">
        <f>IF(Primary!$E15=0,"N/A",AQ7/(Primary!$D15*365))</f>
        <v>N/A</v>
      </c>
      <c r="BD7" s="30" t="str">
        <f>IF(Primary!$E15=0,"N/A",AR7/(Primary!$D15*365))</f>
        <v>N/A</v>
      </c>
      <c r="BE7" s="30" t="str">
        <f>IF(Primary!$E15=0,"N/A",AS7/(Primary!$D15*365))</f>
        <v>N/A</v>
      </c>
      <c r="BF7" s="30" t="str">
        <f>IF(Primary!$E15=0,"N/A",AT7/(Primary!$D15*365))</f>
        <v>N/A</v>
      </c>
      <c r="BG7" s="30" t="str">
        <f>IF(Primary!$E15=0,"N/A",AU7/(Primary!$D15*365))</f>
        <v>N/A</v>
      </c>
      <c r="BH7" s="30" t="str">
        <f>IF(Primary!$E15=0,"N/A",AV7/(Primary!$D15*365))</f>
        <v>N/A</v>
      </c>
      <c r="BI7" s="30" t="str">
        <f>IF(Primary!$E15=0,"N/A",AW7/(Primary!$D15*365))</f>
        <v>N/A</v>
      </c>
      <c r="BJ7" s="30" t="str">
        <f>IF(Primary!$E15=0,"N/A",AX7/(Primary!$D15*365))</f>
        <v>N/A</v>
      </c>
      <c r="BK7" s="216" t="str">
        <f>IF(Primary!$E15=0,"N/A",AY7/(Primary!$D15*365))</f>
        <v>N/A</v>
      </c>
    </row>
    <row r="8" spans="2:63" x14ac:dyDescent="0.25">
      <c r="C8" s="74">
        <f>'Comp Index'!C8</f>
        <v>0</v>
      </c>
      <c r="D8" s="29" t="e">
        <f>'Comp Index'!E8*'Fair Share'!E8</f>
        <v>#DIV/0!</v>
      </c>
      <c r="E8" s="29" t="e">
        <f>'Comp Index'!F8*'Fair Share'!F8</f>
        <v>#DIV/0!</v>
      </c>
      <c r="F8" s="29" t="e">
        <f>'Comp Index'!G8*'Fair Share'!G8</f>
        <v>#DIV/0!</v>
      </c>
      <c r="G8" s="29" t="e">
        <f>'Comp Index'!H8*'Fair Share'!H8</f>
        <v>#DIV/0!</v>
      </c>
      <c r="H8" s="29" t="e">
        <f>'Comp Index'!I8*'Fair Share'!I8</f>
        <v>#DIV/0!</v>
      </c>
      <c r="I8" s="29" t="e">
        <f>'Comp Index'!J8*'Fair Share'!J8</f>
        <v>#DIV/0!</v>
      </c>
      <c r="J8" s="29" t="e">
        <f>'Comp Index'!K8*'Fair Share'!K8</f>
        <v>#DIV/0!</v>
      </c>
      <c r="K8" s="29" t="e">
        <f>'Comp Index'!L8*'Fair Share'!L8</f>
        <v>#DIV/0!</v>
      </c>
      <c r="L8" s="29" t="e">
        <f>'Comp Index'!M8*'Fair Share'!M8</f>
        <v>#DIV/0!</v>
      </c>
      <c r="M8" s="135" t="e">
        <f>'Comp Index'!N8*'Fair Share'!N8</f>
        <v>#DIV/0!</v>
      </c>
      <c r="P8" s="74">
        <f t="shared" si="25"/>
        <v>0</v>
      </c>
      <c r="Q8" s="30" t="e">
        <f t="shared" si="5"/>
        <v>#DIV/0!</v>
      </c>
      <c r="R8" s="30" t="e">
        <f t="shared" si="6"/>
        <v>#DIV/0!</v>
      </c>
      <c r="S8" s="30" t="e">
        <f t="shared" si="7"/>
        <v>#DIV/0!</v>
      </c>
      <c r="T8" s="30" t="e">
        <f t="shared" si="8"/>
        <v>#DIV/0!</v>
      </c>
      <c r="U8" s="30" t="e">
        <f t="shared" si="9"/>
        <v>#DIV/0!</v>
      </c>
      <c r="V8" s="30" t="e">
        <f t="shared" si="10"/>
        <v>#DIV/0!</v>
      </c>
      <c r="W8" s="30" t="e">
        <f t="shared" si="11"/>
        <v>#DIV/0!</v>
      </c>
      <c r="X8" s="30" t="e">
        <f t="shared" si="12"/>
        <v>#DIV/0!</v>
      </c>
      <c r="Y8" s="30" t="e">
        <f t="shared" si="13"/>
        <v>#DIV/0!</v>
      </c>
      <c r="Z8" s="216" t="e">
        <f t="shared" si="14"/>
        <v>#DIV/0!</v>
      </c>
      <c r="AC8" s="74">
        <f t="shared" si="26"/>
        <v>0</v>
      </c>
      <c r="AD8" s="233" t="e">
        <f>Q8*'Demand Calcs'!D$83</f>
        <v>#DIV/0!</v>
      </c>
      <c r="AE8" s="233" t="e">
        <f>R8*'Demand Calcs'!E$83</f>
        <v>#DIV/0!</v>
      </c>
      <c r="AF8" s="233" t="e">
        <f>S8*'Demand Calcs'!F$83</f>
        <v>#DIV/0!</v>
      </c>
      <c r="AG8" s="233" t="e">
        <f>T8*'Demand Calcs'!G$83</f>
        <v>#DIV/0!</v>
      </c>
      <c r="AH8" s="233" t="e">
        <f>U8*'Demand Calcs'!H$83</f>
        <v>#DIV/0!</v>
      </c>
      <c r="AI8" s="233" t="e">
        <f>V8*'Demand Calcs'!I$83</f>
        <v>#DIV/0!</v>
      </c>
      <c r="AJ8" s="233" t="e">
        <f>W8*'Demand Calcs'!J$83</f>
        <v>#DIV/0!</v>
      </c>
      <c r="AK8" s="233" t="e">
        <f>X8*'Demand Calcs'!K$83</f>
        <v>#DIV/0!</v>
      </c>
      <c r="AL8" s="233" t="e">
        <f>Y8*'Demand Calcs'!L$83</f>
        <v>#DIV/0!</v>
      </c>
      <c r="AM8" s="234" t="e">
        <f>Z8*'Demand Calcs'!M$83</f>
        <v>#DIV/0!</v>
      </c>
      <c r="AO8" s="74">
        <f t="shared" si="27"/>
        <v>0</v>
      </c>
      <c r="AP8" s="86" t="e">
        <f t="shared" si="15"/>
        <v>#DIV/0!</v>
      </c>
      <c r="AQ8" s="86" t="e">
        <f t="shared" si="16"/>
        <v>#DIV/0!</v>
      </c>
      <c r="AR8" s="86" t="e">
        <f t="shared" si="17"/>
        <v>#DIV/0!</v>
      </c>
      <c r="AS8" s="86" t="e">
        <f t="shared" si="18"/>
        <v>#DIV/0!</v>
      </c>
      <c r="AT8" s="86" t="e">
        <f t="shared" si="19"/>
        <v>#DIV/0!</v>
      </c>
      <c r="AU8" s="86" t="e">
        <f t="shared" si="20"/>
        <v>#DIV/0!</v>
      </c>
      <c r="AV8" s="86" t="e">
        <f t="shared" si="21"/>
        <v>#DIV/0!</v>
      </c>
      <c r="AW8" s="86" t="e">
        <f t="shared" si="22"/>
        <v>#DIV/0!</v>
      </c>
      <c r="AX8" s="86" t="e">
        <f t="shared" si="23"/>
        <v>#DIV/0!</v>
      </c>
      <c r="AY8" s="239" t="e">
        <f t="shared" si="24"/>
        <v>#DIV/0!</v>
      </c>
      <c r="BA8" s="74">
        <f t="shared" si="28"/>
        <v>0</v>
      </c>
      <c r="BB8" s="30" t="str">
        <f>IF(Primary!$E16=0,"N/A",AP8/(Primary!$D16*365))</f>
        <v>N/A</v>
      </c>
      <c r="BC8" s="30" t="str">
        <f>IF(Primary!$E16=0,"N/A",AQ8/(Primary!$D16*365))</f>
        <v>N/A</v>
      </c>
      <c r="BD8" s="30" t="str">
        <f>IF(Primary!$E16=0,"N/A",AR8/(Primary!$D16*365))</f>
        <v>N/A</v>
      </c>
      <c r="BE8" s="30" t="str">
        <f>IF(Primary!$E16=0,"N/A",AS8/(Primary!$D16*365))</f>
        <v>N/A</v>
      </c>
      <c r="BF8" s="30" t="str">
        <f>IF(Primary!$E16=0,"N/A",AT8/(Primary!$D16*365))</f>
        <v>N/A</v>
      </c>
      <c r="BG8" s="30" t="str">
        <f>IF(Primary!$E16=0,"N/A",AU8/(Primary!$D16*365))</f>
        <v>N/A</v>
      </c>
      <c r="BH8" s="30" t="str">
        <f>IF(Primary!$E16=0,"N/A",AV8/(Primary!$D16*365))</f>
        <v>N/A</v>
      </c>
      <c r="BI8" s="30" t="str">
        <f>IF(Primary!$E16=0,"N/A",AW8/(Primary!$D16*365))</f>
        <v>N/A</v>
      </c>
      <c r="BJ8" s="30" t="str">
        <f>IF(Primary!$E16=0,"N/A",AX8/(Primary!$D16*365))</f>
        <v>N/A</v>
      </c>
      <c r="BK8" s="216" t="str">
        <f>IF(Primary!$E16=0,"N/A",AY8/(Primary!$D16*365))</f>
        <v>N/A</v>
      </c>
    </row>
    <row r="9" spans="2:63" x14ac:dyDescent="0.25">
      <c r="C9" s="74">
        <f>'Comp Index'!C9</f>
        <v>0</v>
      </c>
      <c r="D9" s="29" t="e">
        <f>'Comp Index'!E9*'Fair Share'!E9</f>
        <v>#DIV/0!</v>
      </c>
      <c r="E9" s="29" t="e">
        <f>'Comp Index'!F9*'Fair Share'!F9</f>
        <v>#DIV/0!</v>
      </c>
      <c r="F9" s="29" t="e">
        <f>'Comp Index'!G9*'Fair Share'!G9</f>
        <v>#DIV/0!</v>
      </c>
      <c r="G9" s="29" t="e">
        <f>'Comp Index'!H9*'Fair Share'!H9</f>
        <v>#DIV/0!</v>
      </c>
      <c r="H9" s="29" t="e">
        <f>'Comp Index'!I9*'Fair Share'!I9</f>
        <v>#DIV/0!</v>
      </c>
      <c r="I9" s="29" t="e">
        <f>'Comp Index'!J9*'Fair Share'!J9</f>
        <v>#DIV/0!</v>
      </c>
      <c r="J9" s="29" t="e">
        <f>'Comp Index'!K9*'Fair Share'!K9</f>
        <v>#DIV/0!</v>
      </c>
      <c r="K9" s="29" t="e">
        <f>'Comp Index'!L9*'Fair Share'!L9</f>
        <v>#DIV/0!</v>
      </c>
      <c r="L9" s="29" t="e">
        <f>'Comp Index'!M9*'Fair Share'!M9</f>
        <v>#DIV/0!</v>
      </c>
      <c r="M9" s="135" t="e">
        <f>'Comp Index'!N9*'Fair Share'!N9</f>
        <v>#DIV/0!</v>
      </c>
      <c r="P9" s="74">
        <f t="shared" si="25"/>
        <v>0</v>
      </c>
      <c r="Q9" s="30" t="e">
        <f t="shared" si="5"/>
        <v>#DIV/0!</v>
      </c>
      <c r="R9" s="30" t="e">
        <f t="shared" si="6"/>
        <v>#DIV/0!</v>
      </c>
      <c r="S9" s="30" t="e">
        <f t="shared" si="7"/>
        <v>#DIV/0!</v>
      </c>
      <c r="T9" s="30" t="e">
        <f t="shared" si="8"/>
        <v>#DIV/0!</v>
      </c>
      <c r="U9" s="30" t="e">
        <f t="shared" si="9"/>
        <v>#DIV/0!</v>
      </c>
      <c r="V9" s="30" t="e">
        <f t="shared" si="10"/>
        <v>#DIV/0!</v>
      </c>
      <c r="W9" s="30" t="e">
        <f t="shared" si="11"/>
        <v>#DIV/0!</v>
      </c>
      <c r="X9" s="30" t="e">
        <f t="shared" si="12"/>
        <v>#DIV/0!</v>
      </c>
      <c r="Y9" s="30" t="e">
        <f t="shared" si="13"/>
        <v>#DIV/0!</v>
      </c>
      <c r="Z9" s="216" t="e">
        <f t="shared" si="14"/>
        <v>#DIV/0!</v>
      </c>
      <c r="AC9" s="74">
        <f t="shared" si="26"/>
        <v>0</v>
      </c>
      <c r="AD9" s="233" t="e">
        <f>Q9*'Demand Calcs'!D$83</f>
        <v>#DIV/0!</v>
      </c>
      <c r="AE9" s="233" t="e">
        <f>R9*'Demand Calcs'!E$83</f>
        <v>#DIV/0!</v>
      </c>
      <c r="AF9" s="233" t="e">
        <f>S9*'Demand Calcs'!F$83</f>
        <v>#DIV/0!</v>
      </c>
      <c r="AG9" s="233" t="e">
        <f>T9*'Demand Calcs'!G$83</f>
        <v>#DIV/0!</v>
      </c>
      <c r="AH9" s="233" t="e">
        <f>U9*'Demand Calcs'!H$83</f>
        <v>#DIV/0!</v>
      </c>
      <c r="AI9" s="233" t="e">
        <f>V9*'Demand Calcs'!I$83</f>
        <v>#DIV/0!</v>
      </c>
      <c r="AJ9" s="233" t="e">
        <f>W9*'Demand Calcs'!J$83</f>
        <v>#DIV/0!</v>
      </c>
      <c r="AK9" s="233" t="e">
        <f>X9*'Demand Calcs'!K$83</f>
        <v>#DIV/0!</v>
      </c>
      <c r="AL9" s="233" t="e">
        <f>Y9*'Demand Calcs'!L$83</f>
        <v>#DIV/0!</v>
      </c>
      <c r="AM9" s="234" t="e">
        <f>Z9*'Demand Calcs'!M$83</f>
        <v>#DIV/0!</v>
      </c>
      <c r="AO9" s="74">
        <f t="shared" si="27"/>
        <v>0</v>
      </c>
      <c r="AP9" s="86" t="e">
        <f t="shared" si="15"/>
        <v>#DIV/0!</v>
      </c>
      <c r="AQ9" s="86" t="e">
        <f t="shared" si="16"/>
        <v>#DIV/0!</v>
      </c>
      <c r="AR9" s="86" t="e">
        <f t="shared" si="17"/>
        <v>#DIV/0!</v>
      </c>
      <c r="AS9" s="86" t="e">
        <f t="shared" si="18"/>
        <v>#DIV/0!</v>
      </c>
      <c r="AT9" s="86" t="e">
        <f t="shared" si="19"/>
        <v>#DIV/0!</v>
      </c>
      <c r="AU9" s="86" t="e">
        <f t="shared" si="20"/>
        <v>#DIV/0!</v>
      </c>
      <c r="AV9" s="86" t="e">
        <f t="shared" si="21"/>
        <v>#DIV/0!</v>
      </c>
      <c r="AW9" s="86" t="e">
        <f t="shared" si="22"/>
        <v>#DIV/0!</v>
      </c>
      <c r="AX9" s="86" t="e">
        <f t="shared" si="23"/>
        <v>#DIV/0!</v>
      </c>
      <c r="AY9" s="239" t="e">
        <f t="shared" si="24"/>
        <v>#DIV/0!</v>
      </c>
      <c r="BA9" s="74">
        <f t="shared" si="28"/>
        <v>0</v>
      </c>
      <c r="BB9" s="30" t="str">
        <f>IF(Primary!$E17=0,"N/A",AP9/(Primary!$D17*365))</f>
        <v>N/A</v>
      </c>
      <c r="BC9" s="30" t="str">
        <f>IF(Primary!$E17=0,"N/A",AQ9/(Primary!$D17*365))</f>
        <v>N/A</v>
      </c>
      <c r="BD9" s="30" t="str">
        <f>IF(Primary!$E17=0,"N/A",AR9/(Primary!$D17*365))</f>
        <v>N/A</v>
      </c>
      <c r="BE9" s="30" t="str">
        <f>IF(Primary!$E17=0,"N/A",AS9/(Primary!$D17*365))</f>
        <v>N/A</v>
      </c>
      <c r="BF9" s="30" t="str">
        <f>IF(Primary!$E17=0,"N/A",AT9/(Primary!$D17*365))</f>
        <v>N/A</v>
      </c>
      <c r="BG9" s="30" t="str">
        <f>IF(Primary!$E17=0,"N/A",AU9/(Primary!$D17*365))</f>
        <v>N/A</v>
      </c>
      <c r="BH9" s="30" t="str">
        <f>IF(Primary!$E17=0,"N/A",AV9/(Primary!$D17*365))</f>
        <v>N/A</v>
      </c>
      <c r="BI9" s="30" t="str">
        <f>IF(Primary!$E17=0,"N/A",AW9/(Primary!$D17*365))</f>
        <v>N/A</v>
      </c>
      <c r="BJ9" s="30" t="str">
        <f>IF(Primary!$E17=0,"N/A",AX9/(Primary!$D17*365))</f>
        <v>N/A</v>
      </c>
      <c r="BK9" s="216" t="str">
        <f>IF(Primary!$E17=0,"N/A",AY9/(Primary!$D17*365))</f>
        <v>N/A</v>
      </c>
    </row>
    <row r="10" spans="2:63" x14ac:dyDescent="0.25">
      <c r="C10" s="74">
        <f>'Comp Index'!C10</f>
        <v>0</v>
      </c>
      <c r="D10" s="29" t="e">
        <f>'Comp Index'!E10*'Fair Share'!E10</f>
        <v>#DIV/0!</v>
      </c>
      <c r="E10" s="29" t="e">
        <f>'Comp Index'!F10*'Fair Share'!F10</f>
        <v>#DIV/0!</v>
      </c>
      <c r="F10" s="29" t="e">
        <f>'Comp Index'!G10*'Fair Share'!G10</f>
        <v>#DIV/0!</v>
      </c>
      <c r="G10" s="29" t="e">
        <f>'Comp Index'!H10*'Fair Share'!H10</f>
        <v>#DIV/0!</v>
      </c>
      <c r="H10" s="29" t="e">
        <f>'Comp Index'!I10*'Fair Share'!I10</f>
        <v>#DIV/0!</v>
      </c>
      <c r="I10" s="29" t="e">
        <f>'Comp Index'!J10*'Fair Share'!J10</f>
        <v>#DIV/0!</v>
      </c>
      <c r="J10" s="29" t="e">
        <f>'Comp Index'!K10*'Fair Share'!K10</f>
        <v>#DIV/0!</v>
      </c>
      <c r="K10" s="29" t="e">
        <f>'Comp Index'!L10*'Fair Share'!L10</f>
        <v>#DIV/0!</v>
      </c>
      <c r="L10" s="29" t="e">
        <f>'Comp Index'!M10*'Fair Share'!M10</f>
        <v>#DIV/0!</v>
      </c>
      <c r="M10" s="135" t="e">
        <f>'Comp Index'!N10*'Fair Share'!N10</f>
        <v>#DIV/0!</v>
      </c>
      <c r="P10" s="74">
        <f t="shared" si="25"/>
        <v>0</v>
      </c>
      <c r="Q10" s="30" t="e">
        <f t="shared" si="5"/>
        <v>#DIV/0!</v>
      </c>
      <c r="R10" s="30" t="e">
        <f t="shared" si="6"/>
        <v>#DIV/0!</v>
      </c>
      <c r="S10" s="30" t="e">
        <f t="shared" si="7"/>
        <v>#DIV/0!</v>
      </c>
      <c r="T10" s="30" t="e">
        <f t="shared" si="8"/>
        <v>#DIV/0!</v>
      </c>
      <c r="U10" s="30" t="e">
        <f t="shared" si="9"/>
        <v>#DIV/0!</v>
      </c>
      <c r="V10" s="30" t="e">
        <f t="shared" si="10"/>
        <v>#DIV/0!</v>
      </c>
      <c r="W10" s="30" t="e">
        <f t="shared" si="11"/>
        <v>#DIV/0!</v>
      </c>
      <c r="X10" s="30" t="e">
        <f t="shared" si="12"/>
        <v>#DIV/0!</v>
      </c>
      <c r="Y10" s="30" t="e">
        <f t="shared" si="13"/>
        <v>#DIV/0!</v>
      </c>
      <c r="Z10" s="216" t="e">
        <f t="shared" si="14"/>
        <v>#DIV/0!</v>
      </c>
      <c r="AC10" s="74">
        <f t="shared" si="26"/>
        <v>0</v>
      </c>
      <c r="AD10" s="233" t="e">
        <f>Q10*'Demand Calcs'!D$83</f>
        <v>#DIV/0!</v>
      </c>
      <c r="AE10" s="233" t="e">
        <f>R10*'Demand Calcs'!E$83</f>
        <v>#DIV/0!</v>
      </c>
      <c r="AF10" s="233" t="e">
        <f>S10*'Demand Calcs'!F$83</f>
        <v>#DIV/0!</v>
      </c>
      <c r="AG10" s="233" t="e">
        <f>T10*'Demand Calcs'!G$83</f>
        <v>#DIV/0!</v>
      </c>
      <c r="AH10" s="233" t="e">
        <f>U10*'Demand Calcs'!H$83</f>
        <v>#DIV/0!</v>
      </c>
      <c r="AI10" s="233" t="e">
        <f>V10*'Demand Calcs'!I$83</f>
        <v>#DIV/0!</v>
      </c>
      <c r="AJ10" s="233" t="e">
        <f>W10*'Demand Calcs'!J$83</f>
        <v>#DIV/0!</v>
      </c>
      <c r="AK10" s="233" t="e">
        <f>X10*'Demand Calcs'!K$83</f>
        <v>#DIV/0!</v>
      </c>
      <c r="AL10" s="233" t="e">
        <f>Y10*'Demand Calcs'!L$83</f>
        <v>#DIV/0!</v>
      </c>
      <c r="AM10" s="234" t="e">
        <f>Z10*'Demand Calcs'!M$83</f>
        <v>#DIV/0!</v>
      </c>
      <c r="AO10" s="74">
        <f t="shared" si="27"/>
        <v>0</v>
      </c>
      <c r="AP10" s="86" t="e">
        <f t="shared" si="15"/>
        <v>#DIV/0!</v>
      </c>
      <c r="AQ10" s="86" t="e">
        <f t="shared" si="16"/>
        <v>#DIV/0!</v>
      </c>
      <c r="AR10" s="86" t="e">
        <f t="shared" si="17"/>
        <v>#DIV/0!</v>
      </c>
      <c r="AS10" s="86" t="e">
        <f t="shared" si="18"/>
        <v>#DIV/0!</v>
      </c>
      <c r="AT10" s="86" t="e">
        <f t="shared" si="19"/>
        <v>#DIV/0!</v>
      </c>
      <c r="AU10" s="86" t="e">
        <f t="shared" si="20"/>
        <v>#DIV/0!</v>
      </c>
      <c r="AV10" s="86" t="e">
        <f t="shared" si="21"/>
        <v>#DIV/0!</v>
      </c>
      <c r="AW10" s="86" t="e">
        <f t="shared" si="22"/>
        <v>#DIV/0!</v>
      </c>
      <c r="AX10" s="86" t="e">
        <f t="shared" si="23"/>
        <v>#DIV/0!</v>
      </c>
      <c r="AY10" s="239" t="e">
        <f t="shared" si="24"/>
        <v>#DIV/0!</v>
      </c>
      <c r="BA10" s="74">
        <f t="shared" si="28"/>
        <v>0</v>
      </c>
      <c r="BB10" s="30" t="str">
        <f>IF(Primary!$E18=0,"N/A",AP10/(Primary!$D18*365))</f>
        <v>N/A</v>
      </c>
      <c r="BC10" s="30" t="str">
        <f>IF(Primary!$E18=0,"N/A",AQ10/(Primary!$D18*365))</f>
        <v>N/A</v>
      </c>
      <c r="BD10" s="30" t="str">
        <f>IF(Primary!$E18=0,"N/A",AR10/(Primary!$D18*365))</f>
        <v>N/A</v>
      </c>
      <c r="BE10" s="30" t="str">
        <f>IF(Primary!$E18=0,"N/A",AS10/(Primary!$D18*365))</f>
        <v>N/A</v>
      </c>
      <c r="BF10" s="30" t="str">
        <f>IF(Primary!$E18=0,"N/A",AT10/(Primary!$D18*365))</f>
        <v>N/A</v>
      </c>
      <c r="BG10" s="30" t="str">
        <f>IF(Primary!$E18=0,"N/A",AU10/(Primary!$D18*365))</f>
        <v>N/A</v>
      </c>
      <c r="BH10" s="30" t="str">
        <f>IF(Primary!$E18=0,"N/A",AV10/(Primary!$D18*365))</f>
        <v>N/A</v>
      </c>
      <c r="BI10" s="30" t="str">
        <f>IF(Primary!$E18=0,"N/A",AW10/(Primary!$D18*365))</f>
        <v>N/A</v>
      </c>
      <c r="BJ10" s="30" t="str">
        <f>IF(Primary!$E18=0,"N/A",AX10/(Primary!$D18*365))</f>
        <v>N/A</v>
      </c>
      <c r="BK10" s="216" t="str">
        <f>IF(Primary!$E18=0,"N/A",AY10/(Primary!$D18*365))</f>
        <v>N/A</v>
      </c>
    </row>
    <row r="11" spans="2:63" x14ac:dyDescent="0.25">
      <c r="C11" s="74">
        <f>'Comp Index'!C11</f>
        <v>0</v>
      </c>
      <c r="D11" s="29" t="e">
        <f>'Comp Index'!E11*'Fair Share'!E11</f>
        <v>#DIV/0!</v>
      </c>
      <c r="E11" s="29" t="e">
        <f>'Comp Index'!F11*'Fair Share'!F11</f>
        <v>#DIV/0!</v>
      </c>
      <c r="F11" s="29" t="e">
        <f>'Comp Index'!G11*'Fair Share'!G11</f>
        <v>#DIV/0!</v>
      </c>
      <c r="G11" s="29" t="e">
        <f>'Comp Index'!H11*'Fair Share'!H11</f>
        <v>#DIV/0!</v>
      </c>
      <c r="H11" s="29" t="e">
        <f>'Comp Index'!I11*'Fair Share'!I11</f>
        <v>#DIV/0!</v>
      </c>
      <c r="I11" s="29" t="e">
        <f>'Comp Index'!J11*'Fair Share'!J11</f>
        <v>#DIV/0!</v>
      </c>
      <c r="J11" s="29" t="e">
        <f>'Comp Index'!K11*'Fair Share'!K11</f>
        <v>#DIV/0!</v>
      </c>
      <c r="K11" s="29" t="e">
        <f>'Comp Index'!L11*'Fair Share'!L11</f>
        <v>#DIV/0!</v>
      </c>
      <c r="L11" s="29" t="e">
        <f>'Comp Index'!M11*'Fair Share'!M11</f>
        <v>#DIV/0!</v>
      </c>
      <c r="M11" s="135" t="e">
        <f>'Comp Index'!N11*'Fair Share'!N11</f>
        <v>#DIV/0!</v>
      </c>
      <c r="P11" s="74">
        <f t="shared" si="25"/>
        <v>0</v>
      </c>
      <c r="Q11" s="30" t="e">
        <f t="shared" si="5"/>
        <v>#DIV/0!</v>
      </c>
      <c r="R11" s="30" t="e">
        <f t="shared" si="6"/>
        <v>#DIV/0!</v>
      </c>
      <c r="S11" s="30" t="e">
        <f t="shared" si="7"/>
        <v>#DIV/0!</v>
      </c>
      <c r="T11" s="30" t="e">
        <f t="shared" si="8"/>
        <v>#DIV/0!</v>
      </c>
      <c r="U11" s="30" t="e">
        <f t="shared" si="9"/>
        <v>#DIV/0!</v>
      </c>
      <c r="V11" s="30" t="e">
        <f t="shared" si="10"/>
        <v>#DIV/0!</v>
      </c>
      <c r="W11" s="30" t="e">
        <f t="shared" si="11"/>
        <v>#DIV/0!</v>
      </c>
      <c r="X11" s="30" t="e">
        <f t="shared" si="12"/>
        <v>#DIV/0!</v>
      </c>
      <c r="Y11" s="30" t="e">
        <f t="shared" si="13"/>
        <v>#DIV/0!</v>
      </c>
      <c r="Z11" s="216" t="e">
        <f t="shared" si="14"/>
        <v>#DIV/0!</v>
      </c>
      <c r="AC11" s="74">
        <f t="shared" si="26"/>
        <v>0</v>
      </c>
      <c r="AD11" s="233" t="e">
        <f>Q11*'Demand Calcs'!D$83</f>
        <v>#DIV/0!</v>
      </c>
      <c r="AE11" s="233" t="e">
        <f>R11*'Demand Calcs'!E$83</f>
        <v>#DIV/0!</v>
      </c>
      <c r="AF11" s="233" t="e">
        <f>S11*'Demand Calcs'!F$83</f>
        <v>#DIV/0!</v>
      </c>
      <c r="AG11" s="233" t="e">
        <f>T11*'Demand Calcs'!G$83</f>
        <v>#DIV/0!</v>
      </c>
      <c r="AH11" s="233" t="e">
        <f>U11*'Demand Calcs'!H$83</f>
        <v>#DIV/0!</v>
      </c>
      <c r="AI11" s="233" t="e">
        <f>V11*'Demand Calcs'!I$83</f>
        <v>#DIV/0!</v>
      </c>
      <c r="AJ11" s="233" t="e">
        <f>W11*'Demand Calcs'!J$83</f>
        <v>#DIV/0!</v>
      </c>
      <c r="AK11" s="233" t="e">
        <f>X11*'Demand Calcs'!K$83</f>
        <v>#DIV/0!</v>
      </c>
      <c r="AL11" s="233" t="e">
        <f>Y11*'Demand Calcs'!L$83</f>
        <v>#DIV/0!</v>
      </c>
      <c r="AM11" s="234" t="e">
        <f>Z11*'Demand Calcs'!M$83</f>
        <v>#DIV/0!</v>
      </c>
      <c r="AO11" s="74">
        <f t="shared" si="27"/>
        <v>0</v>
      </c>
      <c r="AP11" s="86" t="e">
        <f t="shared" si="15"/>
        <v>#DIV/0!</v>
      </c>
      <c r="AQ11" s="86" t="e">
        <f t="shared" si="16"/>
        <v>#DIV/0!</v>
      </c>
      <c r="AR11" s="86" t="e">
        <f t="shared" si="17"/>
        <v>#DIV/0!</v>
      </c>
      <c r="AS11" s="86" t="e">
        <f t="shared" si="18"/>
        <v>#DIV/0!</v>
      </c>
      <c r="AT11" s="86" t="e">
        <f t="shared" si="19"/>
        <v>#DIV/0!</v>
      </c>
      <c r="AU11" s="86" t="e">
        <f t="shared" si="20"/>
        <v>#DIV/0!</v>
      </c>
      <c r="AV11" s="86" t="e">
        <f t="shared" si="21"/>
        <v>#DIV/0!</v>
      </c>
      <c r="AW11" s="86" t="e">
        <f t="shared" si="22"/>
        <v>#DIV/0!</v>
      </c>
      <c r="AX11" s="86" t="e">
        <f t="shared" si="23"/>
        <v>#DIV/0!</v>
      </c>
      <c r="AY11" s="239" t="e">
        <f t="shared" si="24"/>
        <v>#DIV/0!</v>
      </c>
      <c r="BA11" s="74">
        <f t="shared" si="28"/>
        <v>0</v>
      </c>
      <c r="BB11" s="30" t="str">
        <f>IF(Primary!$E19=0,"N/A",AP11/(Primary!$D19*365))</f>
        <v>N/A</v>
      </c>
      <c r="BC11" s="30" t="str">
        <f>IF(Primary!$E19=0,"N/A",AQ11/(Primary!$D19*365))</f>
        <v>N/A</v>
      </c>
      <c r="BD11" s="30" t="str">
        <f>IF(Primary!$E19=0,"N/A",AR11/(Primary!$D19*365))</f>
        <v>N/A</v>
      </c>
      <c r="BE11" s="30" t="str">
        <f>IF(Primary!$E19=0,"N/A",AS11/(Primary!$D19*365))</f>
        <v>N/A</v>
      </c>
      <c r="BF11" s="30" t="str">
        <f>IF(Primary!$E19=0,"N/A",AT11/(Primary!$D19*365))</f>
        <v>N/A</v>
      </c>
      <c r="BG11" s="30" t="str">
        <f>IF(Primary!$E19=0,"N/A",AU11/(Primary!$D19*365))</f>
        <v>N/A</v>
      </c>
      <c r="BH11" s="30" t="str">
        <f>IF(Primary!$E19=0,"N/A",AV11/(Primary!$D19*365))</f>
        <v>N/A</v>
      </c>
      <c r="BI11" s="30" t="str">
        <f>IF(Primary!$E19=0,"N/A",AW11/(Primary!$D19*365))</f>
        <v>N/A</v>
      </c>
      <c r="BJ11" s="30" t="str">
        <f>IF(Primary!$E19=0,"N/A",AX11/(Primary!$D19*365))</f>
        <v>N/A</v>
      </c>
      <c r="BK11" s="216" t="str">
        <f>IF(Primary!$E19=0,"N/A",AY11/(Primary!$D19*365))</f>
        <v>N/A</v>
      </c>
    </row>
    <row r="12" spans="2:63" x14ac:dyDescent="0.25">
      <c r="C12" s="74">
        <f>'Comp Index'!C12</f>
        <v>0</v>
      </c>
      <c r="D12" s="29" t="e">
        <f>'Comp Index'!E12*'Fair Share'!E12</f>
        <v>#DIV/0!</v>
      </c>
      <c r="E12" s="29" t="e">
        <f>'Comp Index'!F12*'Fair Share'!F12</f>
        <v>#DIV/0!</v>
      </c>
      <c r="F12" s="29" t="e">
        <f>'Comp Index'!G12*'Fair Share'!G12</f>
        <v>#DIV/0!</v>
      </c>
      <c r="G12" s="29" t="e">
        <f>'Comp Index'!H12*'Fair Share'!H12</f>
        <v>#DIV/0!</v>
      </c>
      <c r="H12" s="29" t="e">
        <f>'Comp Index'!I12*'Fair Share'!I12</f>
        <v>#DIV/0!</v>
      </c>
      <c r="I12" s="29" t="e">
        <f>'Comp Index'!J12*'Fair Share'!J12</f>
        <v>#DIV/0!</v>
      </c>
      <c r="J12" s="29" t="e">
        <f>'Comp Index'!K12*'Fair Share'!K12</f>
        <v>#DIV/0!</v>
      </c>
      <c r="K12" s="29" t="e">
        <f>'Comp Index'!L12*'Fair Share'!L12</f>
        <v>#DIV/0!</v>
      </c>
      <c r="L12" s="29" t="e">
        <f>'Comp Index'!M12*'Fair Share'!M12</f>
        <v>#DIV/0!</v>
      </c>
      <c r="M12" s="135" t="e">
        <f>'Comp Index'!N12*'Fair Share'!N12</f>
        <v>#DIV/0!</v>
      </c>
      <c r="P12" s="74">
        <f t="shared" si="25"/>
        <v>0</v>
      </c>
      <c r="Q12" s="30" t="e">
        <f t="shared" si="5"/>
        <v>#DIV/0!</v>
      </c>
      <c r="R12" s="30" t="e">
        <f t="shared" si="6"/>
        <v>#DIV/0!</v>
      </c>
      <c r="S12" s="30" t="e">
        <f t="shared" si="7"/>
        <v>#DIV/0!</v>
      </c>
      <c r="T12" s="30" t="e">
        <f t="shared" si="8"/>
        <v>#DIV/0!</v>
      </c>
      <c r="U12" s="30" t="e">
        <f t="shared" si="9"/>
        <v>#DIV/0!</v>
      </c>
      <c r="V12" s="30" t="e">
        <f t="shared" si="10"/>
        <v>#DIV/0!</v>
      </c>
      <c r="W12" s="30" t="e">
        <f t="shared" si="11"/>
        <v>#DIV/0!</v>
      </c>
      <c r="X12" s="30" t="e">
        <f t="shared" si="12"/>
        <v>#DIV/0!</v>
      </c>
      <c r="Y12" s="30" t="e">
        <f t="shared" si="13"/>
        <v>#DIV/0!</v>
      </c>
      <c r="Z12" s="216" t="e">
        <f t="shared" si="14"/>
        <v>#DIV/0!</v>
      </c>
      <c r="AC12" s="74">
        <f t="shared" si="26"/>
        <v>0</v>
      </c>
      <c r="AD12" s="233" t="e">
        <f>Q12*'Demand Calcs'!D$83</f>
        <v>#DIV/0!</v>
      </c>
      <c r="AE12" s="233" t="e">
        <f>R12*'Demand Calcs'!E$83</f>
        <v>#DIV/0!</v>
      </c>
      <c r="AF12" s="233" t="e">
        <f>S12*'Demand Calcs'!F$83</f>
        <v>#DIV/0!</v>
      </c>
      <c r="AG12" s="233" t="e">
        <f>T12*'Demand Calcs'!G$83</f>
        <v>#DIV/0!</v>
      </c>
      <c r="AH12" s="233" t="e">
        <f>U12*'Demand Calcs'!H$83</f>
        <v>#DIV/0!</v>
      </c>
      <c r="AI12" s="233" t="e">
        <f>V12*'Demand Calcs'!I$83</f>
        <v>#DIV/0!</v>
      </c>
      <c r="AJ12" s="233" t="e">
        <f>W12*'Demand Calcs'!J$83</f>
        <v>#DIV/0!</v>
      </c>
      <c r="AK12" s="233" t="e">
        <f>X12*'Demand Calcs'!K$83</f>
        <v>#DIV/0!</v>
      </c>
      <c r="AL12" s="233" t="e">
        <f>Y12*'Demand Calcs'!L$83</f>
        <v>#DIV/0!</v>
      </c>
      <c r="AM12" s="234" t="e">
        <f>Z12*'Demand Calcs'!M$83</f>
        <v>#DIV/0!</v>
      </c>
      <c r="AO12" s="74">
        <f t="shared" si="27"/>
        <v>0</v>
      </c>
      <c r="AP12" s="86" t="e">
        <f t="shared" si="15"/>
        <v>#DIV/0!</v>
      </c>
      <c r="AQ12" s="86" t="e">
        <f t="shared" si="16"/>
        <v>#DIV/0!</v>
      </c>
      <c r="AR12" s="86" t="e">
        <f t="shared" si="17"/>
        <v>#DIV/0!</v>
      </c>
      <c r="AS12" s="86" t="e">
        <f t="shared" si="18"/>
        <v>#DIV/0!</v>
      </c>
      <c r="AT12" s="86" t="e">
        <f t="shared" si="19"/>
        <v>#DIV/0!</v>
      </c>
      <c r="AU12" s="86" t="e">
        <f t="shared" si="20"/>
        <v>#DIV/0!</v>
      </c>
      <c r="AV12" s="86" t="e">
        <f t="shared" si="21"/>
        <v>#DIV/0!</v>
      </c>
      <c r="AW12" s="86" t="e">
        <f t="shared" si="22"/>
        <v>#DIV/0!</v>
      </c>
      <c r="AX12" s="86" t="e">
        <f t="shared" si="23"/>
        <v>#DIV/0!</v>
      </c>
      <c r="AY12" s="239" t="e">
        <f t="shared" si="24"/>
        <v>#DIV/0!</v>
      </c>
      <c r="BA12" s="74">
        <f t="shared" si="28"/>
        <v>0</v>
      </c>
      <c r="BB12" s="30" t="str">
        <f>IF(Primary!$E20=0,"N/A",AP12/(Primary!$D20*365))</f>
        <v>N/A</v>
      </c>
      <c r="BC12" s="30" t="str">
        <f>IF(Primary!$E20=0,"N/A",AQ12/(Primary!$D20*365))</f>
        <v>N/A</v>
      </c>
      <c r="BD12" s="30" t="str">
        <f>IF(Primary!$E20=0,"N/A",AR12/(Primary!$D20*365))</f>
        <v>N/A</v>
      </c>
      <c r="BE12" s="30" t="str">
        <f>IF(Primary!$E20=0,"N/A",AS12/(Primary!$D20*365))</f>
        <v>N/A</v>
      </c>
      <c r="BF12" s="30" t="str">
        <f>IF(Primary!$E20=0,"N/A",AT12/(Primary!$D20*365))</f>
        <v>N/A</v>
      </c>
      <c r="BG12" s="30" t="str">
        <f>IF(Primary!$E20=0,"N/A",AU12/(Primary!$D20*365))</f>
        <v>N/A</v>
      </c>
      <c r="BH12" s="30" t="str">
        <f>IF(Primary!$E20=0,"N/A",AV12/(Primary!$D20*365))</f>
        <v>N/A</v>
      </c>
      <c r="BI12" s="30" t="str">
        <f>IF(Primary!$E20=0,"N/A",AW12/(Primary!$D20*365))</f>
        <v>N/A</v>
      </c>
      <c r="BJ12" s="30" t="str">
        <f>IF(Primary!$E20=0,"N/A",AX12/(Primary!$D20*365))</f>
        <v>N/A</v>
      </c>
      <c r="BK12" s="216" t="str">
        <f>IF(Primary!$E20=0,"N/A",AY12/(Primary!$D20*365))</f>
        <v>N/A</v>
      </c>
    </row>
    <row r="13" spans="2:63" x14ac:dyDescent="0.25">
      <c r="C13" s="74">
        <f>'Comp Index'!C13</f>
        <v>0</v>
      </c>
      <c r="D13" s="29" t="e">
        <f>'Comp Index'!E13*'Fair Share'!E13</f>
        <v>#DIV/0!</v>
      </c>
      <c r="E13" s="29" t="e">
        <f>'Comp Index'!F13*'Fair Share'!F13</f>
        <v>#DIV/0!</v>
      </c>
      <c r="F13" s="29" t="e">
        <f>'Comp Index'!G13*'Fair Share'!G13</f>
        <v>#DIV/0!</v>
      </c>
      <c r="G13" s="29" t="e">
        <f>'Comp Index'!H13*'Fair Share'!H13</f>
        <v>#DIV/0!</v>
      </c>
      <c r="H13" s="29" t="e">
        <f>'Comp Index'!I13*'Fair Share'!I13</f>
        <v>#DIV/0!</v>
      </c>
      <c r="I13" s="29" t="e">
        <f>'Comp Index'!J13*'Fair Share'!J13</f>
        <v>#DIV/0!</v>
      </c>
      <c r="J13" s="29" t="e">
        <f>'Comp Index'!K13*'Fair Share'!K13</f>
        <v>#DIV/0!</v>
      </c>
      <c r="K13" s="29" t="e">
        <f>'Comp Index'!L13*'Fair Share'!L13</f>
        <v>#DIV/0!</v>
      </c>
      <c r="L13" s="29" t="e">
        <f>'Comp Index'!M13*'Fair Share'!M13</f>
        <v>#DIV/0!</v>
      </c>
      <c r="M13" s="135" t="e">
        <f>'Comp Index'!N13*'Fair Share'!N13</f>
        <v>#DIV/0!</v>
      </c>
      <c r="P13" s="74">
        <f t="shared" si="25"/>
        <v>0</v>
      </c>
      <c r="Q13" s="30" t="e">
        <f t="shared" si="5"/>
        <v>#DIV/0!</v>
      </c>
      <c r="R13" s="30" t="e">
        <f t="shared" si="6"/>
        <v>#DIV/0!</v>
      </c>
      <c r="S13" s="30" t="e">
        <f t="shared" si="7"/>
        <v>#DIV/0!</v>
      </c>
      <c r="T13" s="30" t="e">
        <f t="shared" si="8"/>
        <v>#DIV/0!</v>
      </c>
      <c r="U13" s="30" t="e">
        <f t="shared" si="9"/>
        <v>#DIV/0!</v>
      </c>
      <c r="V13" s="30" t="e">
        <f t="shared" si="10"/>
        <v>#DIV/0!</v>
      </c>
      <c r="W13" s="30" t="e">
        <f t="shared" si="11"/>
        <v>#DIV/0!</v>
      </c>
      <c r="X13" s="30" t="e">
        <f t="shared" si="12"/>
        <v>#DIV/0!</v>
      </c>
      <c r="Y13" s="30" t="e">
        <f t="shared" si="13"/>
        <v>#DIV/0!</v>
      </c>
      <c r="Z13" s="216" t="e">
        <f t="shared" si="14"/>
        <v>#DIV/0!</v>
      </c>
      <c r="AC13" s="74">
        <f t="shared" si="26"/>
        <v>0</v>
      </c>
      <c r="AD13" s="233" t="e">
        <f>Q13*'Demand Calcs'!D$83</f>
        <v>#DIV/0!</v>
      </c>
      <c r="AE13" s="233" t="e">
        <f>R13*'Demand Calcs'!E$83</f>
        <v>#DIV/0!</v>
      </c>
      <c r="AF13" s="233" t="e">
        <f>S13*'Demand Calcs'!F$83</f>
        <v>#DIV/0!</v>
      </c>
      <c r="AG13" s="233" t="e">
        <f>T13*'Demand Calcs'!G$83</f>
        <v>#DIV/0!</v>
      </c>
      <c r="AH13" s="233" t="e">
        <f>U13*'Demand Calcs'!H$83</f>
        <v>#DIV/0!</v>
      </c>
      <c r="AI13" s="233" t="e">
        <f>V13*'Demand Calcs'!I$83</f>
        <v>#DIV/0!</v>
      </c>
      <c r="AJ13" s="233" t="e">
        <f>W13*'Demand Calcs'!J$83</f>
        <v>#DIV/0!</v>
      </c>
      <c r="AK13" s="233" t="e">
        <f>X13*'Demand Calcs'!K$83</f>
        <v>#DIV/0!</v>
      </c>
      <c r="AL13" s="233" t="e">
        <f>Y13*'Demand Calcs'!L$83</f>
        <v>#DIV/0!</v>
      </c>
      <c r="AM13" s="234" t="e">
        <f>Z13*'Demand Calcs'!M$83</f>
        <v>#DIV/0!</v>
      </c>
      <c r="AO13" s="74">
        <f t="shared" si="27"/>
        <v>0</v>
      </c>
      <c r="AP13" s="86" t="e">
        <f t="shared" si="15"/>
        <v>#DIV/0!</v>
      </c>
      <c r="AQ13" s="86" t="e">
        <f t="shared" si="16"/>
        <v>#DIV/0!</v>
      </c>
      <c r="AR13" s="86" t="e">
        <f t="shared" si="17"/>
        <v>#DIV/0!</v>
      </c>
      <c r="AS13" s="86" t="e">
        <f t="shared" si="18"/>
        <v>#DIV/0!</v>
      </c>
      <c r="AT13" s="86" t="e">
        <f t="shared" si="19"/>
        <v>#DIV/0!</v>
      </c>
      <c r="AU13" s="86" t="e">
        <f t="shared" si="20"/>
        <v>#DIV/0!</v>
      </c>
      <c r="AV13" s="86" t="e">
        <f t="shared" si="21"/>
        <v>#DIV/0!</v>
      </c>
      <c r="AW13" s="86" t="e">
        <f t="shared" si="22"/>
        <v>#DIV/0!</v>
      </c>
      <c r="AX13" s="86" t="e">
        <f t="shared" si="23"/>
        <v>#DIV/0!</v>
      </c>
      <c r="AY13" s="239" t="e">
        <f t="shared" si="24"/>
        <v>#DIV/0!</v>
      </c>
      <c r="BA13" s="74">
        <f t="shared" si="28"/>
        <v>0</v>
      </c>
      <c r="BB13" s="30" t="str">
        <f>IF(Primary!$E21=0,"N/A",AP13/(Primary!$D21*365))</f>
        <v>N/A</v>
      </c>
      <c r="BC13" s="30" t="str">
        <f>IF(Primary!$E21=0,"N/A",AQ13/(Primary!$D21*365))</f>
        <v>N/A</v>
      </c>
      <c r="BD13" s="30" t="str">
        <f>IF(Primary!$E21=0,"N/A",AR13/(Primary!$D21*365))</f>
        <v>N/A</v>
      </c>
      <c r="BE13" s="30" t="str">
        <f>IF(Primary!$E21=0,"N/A",AS13/(Primary!$D21*365))</f>
        <v>N/A</v>
      </c>
      <c r="BF13" s="30" t="str">
        <f>IF(Primary!$E21=0,"N/A",AT13/(Primary!$D21*365))</f>
        <v>N/A</v>
      </c>
      <c r="BG13" s="30" t="str">
        <f>IF(Primary!$E21=0,"N/A",AU13/(Primary!$D21*365))</f>
        <v>N/A</v>
      </c>
      <c r="BH13" s="30" t="str">
        <f>IF(Primary!$E21=0,"N/A",AV13/(Primary!$D21*365))</f>
        <v>N/A</v>
      </c>
      <c r="BI13" s="30" t="str">
        <f>IF(Primary!$E21=0,"N/A",AW13/(Primary!$D21*365))</f>
        <v>N/A</v>
      </c>
      <c r="BJ13" s="30" t="str">
        <f>IF(Primary!$E21=0,"N/A",AX13/(Primary!$D21*365))</f>
        <v>N/A</v>
      </c>
      <c r="BK13" s="216" t="str">
        <f>IF(Primary!$E21=0,"N/A",AY13/(Primary!$D21*365))</f>
        <v>N/A</v>
      </c>
    </row>
    <row r="14" spans="2:63" x14ac:dyDescent="0.25">
      <c r="C14" s="74">
        <f>'Comp Index'!C14</f>
        <v>0</v>
      </c>
      <c r="D14" s="29" t="e">
        <f>'Comp Index'!E14*'Fair Share'!E14</f>
        <v>#DIV/0!</v>
      </c>
      <c r="E14" s="29" t="e">
        <f>'Comp Index'!F14*'Fair Share'!F14</f>
        <v>#DIV/0!</v>
      </c>
      <c r="F14" s="29" t="e">
        <f>'Comp Index'!G14*'Fair Share'!G14</f>
        <v>#DIV/0!</v>
      </c>
      <c r="G14" s="29" t="e">
        <f>'Comp Index'!H14*'Fair Share'!H14</f>
        <v>#DIV/0!</v>
      </c>
      <c r="H14" s="29" t="e">
        <f>'Comp Index'!I14*'Fair Share'!I14</f>
        <v>#DIV/0!</v>
      </c>
      <c r="I14" s="29" t="e">
        <f>'Comp Index'!J14*'Fair Share'!J14</f>
        <v>#DIV/0!</v>
      </c>
      <c r="J14" s="29" t="e">
        <f>'Comp Index'!K14*'Fair Share'!K14</f>
        <v>#DIV/0!</v>
      </c>
      <c r="K14" s="29" t="e">
        <f>'Comp Index'!L14*'Fair Share'!L14</f>
        <v>#DIV/0!</v>
      </c>
      <c r="L14" s="29" t="e">
        <f>'Comp Index'!M14*'Fair Share'!M14</f>
        <v>#DIV/0!</v>
      </c>
      <c r="M14" s="135" t="e">
        <f>'Comp Index'!N14*'Fair Share'!N14</f>
        <v>#DIV/0!</v>
      </c>
      <c r="P14" s="74">
        <f t="shared" si="25"/>
        <v>0</v>
      </c>
      <c r="Q14" s="30" t="e">
        <f t="shared" si="5"/>
        <v>#DIV/0!</v>
      </c>
      <c r="R14" s="30" t="e">
        <f t="shared" si="6"/>
        <v>#DIV/0!</v>
      </c>
      <c r="S14" s="30" t="e">
        <f t="shared" si="7"/>
        <v>#DIV/0!</v>
      </c>
      <c r="T14" s="30" t="e">
        <f t="shared" si="8"/>
        <v>#DIV/0!</v>
      </c>
      <c r="U14" s="30" t="e">
        <f t="shared" si="9"/>
        <v>#DIV/0!</v>
      </c>
      <c r="V14" s="30" t="e">
        <f t="shared" si="10"/>
        <v>#DIV/0!</v>
      </c>
      <c r="W14" s="30" t="e">
        <f t="shared" si="11"/>
        <v>#DIV/0!</v>
      </c>
      <c r="X14" s="30" t="e">
        <f t="shared" si="12"/>
        <v>#DIV/0!</v>
      </c>
      <c r="Y14" s="30" t="e">
        <f t="shared" si="13"/>
        <v>#DIV/0!</v>
      </c>
      <c r="Z14" s="216" t="e">
        <f t="shared" si="14"/>
        <v>#DIV/0!</v>
      </c>
      <c r="AC14" s="74">
        <f t="shared" si="26"/>
        <v>0</v>
      </c>
      <c r="AD14" s="233" t="e">
        <f>Q14*'Demand Calcs'!D$83</f>
        <v>#DIV/0!</v>
      </c>
      <c r="AE14" s="233" t="e">
        <f>R14*'Demand Calcs'!E$83</f>
        <v>#DIV/0!</v>
      </c>
      <c r="AF14" s="233" t="e">
        <f>S14*'Demand Calcs'!F$83</f>
        <v>#DIV/0!</v>
      </c>
      <c r="AG14" s="233" t="e">
        <f>T14*'Demand Calcs'!G$83</f>
        <v>#DIV/0!</v>
      </c>
      <c r="AH14" s="233" t="e">
        <f>U14*'Demand Calcs'!H$83</f>
        <v>#DIV/0!</v>
      </c>
      <c r="AI14" s="233" t="e">
        <f>V14*'Demand Calcs'!I$83</f>
        <v>#DIV/0!</v>
      </c>
      <c r="AJ14" s="233" t="e">
        <f>W14*'Demand Calcs'!J$83</f>
        <v>#DIV/0!</v>
      </c>
      <c r="AK14" s="233" t="e">
        <f>X14*'Demand Calcs'!K$83</f>
        <v>#DIV/0!</v>
      </c>
      <c r="AL14" s="233" t="e">
        <f>Y14*'Demand Calcs'!L$83</f>
        <v>#DIV/0!</v>
      </c>
      <c r="AM14" s="234" t="e">
        <f>Z14*'Demand Calcs'!M$83</f>
        <v>#DIV/0!</v>
      </c>
      <c r="AO14" s="74">
        <f t="shared" si="27"/>
        <v>0</v>
      </c>
      <c r="AP14" s="86" t="e">
        <f t="shared" si="15"/>
        <v>#DIV/0!</v>
      </c>
      <c r="AQ14" s="86" t="e">
        <f t="shared" si="16"/>
        <v>#DIV/0!</v>
      </c>
      <c r="AR14" s="86" t="e">
        <f t="shared" si="17"/>
        <v>#DIV/0!</v>
      </c>
      <c r="AS14" s="86" t="e">
        <f t="shared" si="18"/>
        <v>#DIV/0!</v>
      </c>
      <c r="AT14" s="86" t="e">
        <f t="shared" si="19"/>
        <v>#DIV/0!</v>
      </c>
      <c r="AU14" s="86" t="e">
        <f t="shared" si="20"/>
        <v>#DIV/0!</v>
      </c>
      <c r="AV14" s="86" t="e">
        <f t="shared" si="21"/>
        <v>#DIV/0!</v>
      </c>
      <c r="AW14" s="86" t="e">
        <f t="shared" si="22"/>
        <v>#DIV/0!</v>
      </c>
      <c r="AX14" s="86" t="e">
        <f t="shared" si="23"/>
        <v>#DIV/0!</v>
      </c>
      <c r="AY14" s="239" t="e">
        <f t="shared" si="24"/>
        <v>#DIV/0!</v>
      </c>
      <c r="BA14" s="74">
        <f t="shared" si="28"/>
        <v>0</v>
      </c>
      <c r="BB14" s="30" t="str">
        <f>IF(Primary!$E22=0,"N/A",AP14/(Primary!$D22*365))</f>
        <v>N/A</v>
      </c>
      <c r="BC14" s="30" t="str">
        <f>IF(Primary!$E22=0,"N/A",AQ14/(Primary!$D22*365))</f>
        <v>N/A</v>
      </c>
      <c r="BD14" s="30" t="str">
        <f>IF(Primary!$E22=0,"N/A",AR14/(Primary!$D22*365))</f>
        <v>N/A</v>
      </c>
      <c r="BE14" s="30" t="str">
        <f>IF(Primary!$E22=0,"N/A",AS14/(Primary!$D22*365))</f>
        <v>N/A</v>
      </c>
      <c r="BF14" s="30" t="str">
        <f>IF(Primary!$E22=0,"N/A",AT14/(Primary!$D22*365))</f>
        <v>N/A</v>
      </c>
      <c r="BG14" s="30" t="str">
        <f>IF(Primary!$E22=0,"N/A",AU14/(Primary!$D22*365))</f>
        <v>N/A</v>
      </c>
      <c r="BH14" s="30" t="str">
        <f>IF(Primary!$E22=0,"N/A",AV14/(Primary!$D22*365))</f>
        <v>N/A</v>
      </c>
      <c r="BI14" s="30" t="str">
        <f>IF(Primary!$E22=0,"N/A",AW14/(Primary!$D22*365))</f>
        <v>N/A</v>
      </c>
      <c r="BJ14" s="30" t="str">
        <f>IF(Primary!$E22=0,"N/A",AX14/(Primary!$D22*365))</f>
        <v>N/A</v>
      </c>
      <c r="BK14" s="216" t="str">
        <f>IF(Primary!$E22=0,"N/A",AY14/(Primary!$D22*365))</f>
        <v>N/A</v>
      </c>
    </row>
    <row r="15" spans="2:63" x14ac:dyDescent="0.25">
      <c r="C15" s="74">
        <f>'Comp Index'!C15</f>
        <v>0</v>
      </c>
      <c r="D15" s="29" t="e">
        <f>'Comp Index'!E15*'Fair Share'!E15</f>
        <v>#DIV/0!</v>
      </c>
      <c r="E15" s="29" t="e">
        <f>'Comp Index'!F15*'Fair Share'!F15</f>
        <v>#DIV/0!</v>
      </c>
      <c r="F15" s="29" t="e">
        <f>'Comp Index'!G15*'Fair Share'!G15</f>
        <v>#DIV/0!</v>
      </c>
      <c r="G15" s="29" t="e">
        <f>'Comp Index'!H15*'Fair Share'!H15</f>
        <v>#DIV/0!</v>
      </c>
      <c r="H15" s="29" t="e">
        <f>'Comp Index'!I15*'Fair Share'!I15</f>
        <v>#DIV/0!</v>
      </c>
      <c r="I15" s="29" t="e">
        <f>'Comp Index'!J15*'Fair Share'!J15</f>
        <v>#DIV/0!</v>
      </c>
      <c r="J15" s="29" t="e">
        <f>'Comp Index'!K15*'Fair Share'!K15</f>
        <v>#DIV/0!</v>
      </c>
      <c r="K15" s="29" t="e">
        <f>'Comp Index'!L15*'Fair Share'!L15</f>
        <v>#DIV/0!</v>
      </c>
      <c r="L15" s="29" t="e">
        <f>'Comp Index'!M15*'Fair Share'!M15</f>
        <v>#DIV/0!</v>
      </c>
      <c r="M15" s="135" t="e">
        <f>'Comp Index'!N15*'Fair Share'!N15</f>
        <v>#DIV/0!</v>
      </c>
      <c r="P15" s="74">
        <f t="shared" si="25"/>
        <v>0</v>
      </c>
      <c r="Q15" s="30" t="e">
        <f t="shared" si="5"/>
        <v>#DIV/0!</v>
      </c>
      <c r="R15" s="30" t="e">
        <f t="shared" si="6"/>
        <v>#DIV/0!</v>
      </c>
      <c r="S15" s="30" t="e">
        <f t="shared" si="7"/>
        <v>#DIV/0!</v>
      </c>
      <c r="T15" s="30" t="e">
        <f t="shared" si="8"/>
        <v>#DIV/0!</v>
      </c>
      <c r="U15" s="30" t="e">
        <f t="shared" si="9"/>
        <v>#DIV/0!</v>
      </c>
      <c r="V15" s="30" t="e">
        <f t="shared" si="10"/>
        <v>#DIV/0!</v>
      </c>
      <c r="W15" s="30" t="e">
        <f t="shared" si="11"/>
        <v>#DIV/0!</v>
      </c>
      <c r="X15" s="30" t="e">
        <f t="shared" si="12"/>
        <v>#DIV/0!</v>
      </c>
      <c r="Y15" s="30" t="e">
        <f t="shared" si="13"/>
        <v>#DIV/0!</v>
      </c>
      <c r="Z15" s="216" t="e">
        <f t="shared" si="14"/>
        <v>#DIV/0!</v>
      </c>
      <c r="AC15" s="74">
        <f t="shared" si="26"/>
        <v>0</v>
      </c>
      <c r="AD15" s="233" t="e">
        <f>Q15*'Demand Calcs'!D$83</f>
        <v>#DIV/0!</v>
      </c>
      <c r="AE15" s="233" t="e">
        <f>R15*'Demand Calcs'!E$83</f>
        <v>#DIV/0!</v>
      </c>
      <c r="AF15" s="233" t="e">
        <f>S15*'Demand Calcs'!F$83</f>
        <v>#DIV/0!</v>
      </c>
      <c r="AG15" s="233" t="e">
        <f>T15*'Demand Calcs'!G$83</f>
        <v>#DIV/0!</v>
      </c>
      <c r="AH15" s="233" t="e">
        <f>U15*'Demand Calcs'!H$83</f>
        <v>#DIV/0!</v>
      </c>
      <c r="AI15" s="233" t="e">
        <f>V15*'Demand Calcs'!I$83</f>
        <v>#DIV/0!</v>
      </c>
      <c r="AJ15" s="233" t="e">
        <f>W15*'Demand Calcs'!J$83</f>
        <v>#DIV/0!</v>
      </c>
      <c r="AK15" s="233" t="e">
        <f>X15*'Demand Calcs'!K$83</f>
        <v>#DIV/0!</v>
      </c>
      <c r="AL15" s="233" t="e">
        <f>Y15*'Demand Calcs'!L$83</f>
        <v>#DIV/0!</v>
      </c>
      <c r="AM15" s="234" t="e">
        <f>Z15*'Demand Calcs'!M$83</f>
        <v>#DIV/0!</v>
      </c>
      <c r="AO15" s="74">
        <f t="shared" si="27"/>
        <v>0</v>
      </c>
      <c r="AP15" s="86" t="e">
        <f t="shared" si="15"/>
        <v>#DIV/0!</v>
      </c>
      <c r="AQ15" s="86" t="e">
        <f t="shared" si="16"/>
        <v>#DIV/0!</v>
      </c>
      <c r="AR15" s="86" t="e">
        <f t="shared" si="17"/>
        <v>#DIV/0!</v>
      </c>
      <c r="AS15" s="86" t="e">
        <f t="shared" si="18"/>
        <v>#DIV/0!</v>
      </c>
      <c r="AT15" s="86" t="e">
        <f t="shared" si="19"/>
        <v>#DIV/0!</v>
      </c>
      <c r="AU15" s="86" t="e">
        <f t="shared" si="20"/>
        <v>#DIV/0!</v>
      </c>
      <c r="AV15" s="86" t="e">
        <f t="shared" si="21"/>
        <v>#DIV/0!</v>
      </c>
      <c r="AW15" s="86" t="e">
        <f t="shared" si="22"/>
        <v>#DIV/0!</v>
      </c>
      <c r="AX15" s="86" t="e">
        <f t="shared" si="23"/>
        <v>#DIV/0!</v>
      </c>
      <c r="AY15" s="239" t="e">
        <f t="shared" si="24"/>
        <v>#DIV/0!</v>
      </c>
      <c r="BA15" s="74">
        <f t="shared" si="28"/>
        <v>0</v>
      </c>
      <c r="BB15" s="30" t="str">
        <f>IF(Primary!$E23=0,"N/A",AP15/(Primary!$D23*365))</f>
        <v>N/A</v>
      </c>
      <c r="BC15" s="30" t="str">
        <f>IF(Primary!$E23=0,"N/A",AQ15/(Primary!$D23*365))</f>
        <v>N/A</v>
      </c>
      <c r="BD15" s="30" t="str">
        <f>IF(Primary!$E23=0,"N/A",AR15/(Primary!$D23*365))</f>
        <v>N/A</v>
      </c>
      <c r="BE15" s="30" t="str">
        <f>IF(Primary!$E23=0,"N/A",AS15/(Primary!$D23*365))</f>
        <v>N/A</v>
      </c>
      <c r="BF15" s="30" t="str">
        <f>IF(Primary!$E23=0,"N/A",AT15/(Primary!$D23*365))</f>
        <v>N/A</v>
      </c>
      <c r="BG15" s="30" t="str">
        <f>IF(Primary!$E23=0,"N/A",AU15/(Primary!$D23*365))</f>
        <v>N/A</v>
      </c>
      <c r="BH15" s="30" t="str">
        <f>IF(Primary!$E23=0,"N/A",AV15/(Primary!$D23*365))</f>
        <v>N/A</v>
      </c>
      <c r="BI15" s="30" t="str">
        <f>IF(Primary!$E23=0,"N/A",AW15/(Primary!$D23*365))</f>
        <v>N/A</v>
      </c>
      <c r="BJ15" s="30" t="str">
        <f>IF(Primary!$E23=0,"N/A",AX15/(Primary!$D23*365))</f>
        <v>N/A</v>
      </c>
      <c r="BK15" s="216" t="str">
        <f>IF(Primary!$E23=0,"N/A",AY15/(Primary!$D23*365))</f>
        <v>N/A</v>
      </c>
    </row>
    <row r="16" spans="2:63" x14ac:dyDescent="0.25">
      <c r="C16" s="74">
        <f>'Comp Index'!C16</f>
        <v>0</v>
      </c>
      <c r="D16" s="29" t="e">
        <f>'Comp Index'!E16*'Fair Share'!E16</f>
        <v>#DIV/0!</v>
      </c>
      <c r="E16" s="29" t="e">
        <f>'Comp Index'!F16*'Fair Share'!F16</f>
        <v>#DIV/0!</v>
      </c>
      <c r="F16" s="29" t="e">
        <f>'Comp Index'!G16*'Fair Share'!G16</f>
        <v>#DIV/0!</v>
      </c>
      <c r="G16" s="29" t="e">
        <f>'Comp Index'!H16*'Fair Share'!H16</f>
        <v>#DIV/0!</v>
      </c>
      <c r="H16" s="29" t="e">
        <f>'Comp Index'!I16*'Fair Share'!I16</f>
        <v>#DIV/0!</v>
      </c>
      <c r="I16" s="29" t="e">
        <f>'Comp Index'!J16*'Fair Share'!J16</f>
        <v>#DIV/0!</v>
      </c>
      <c r="J16" s="29" t="e">
        <f>'Comp Index'!K16*'Fair Share'!K16</f>
        <v>#DIV/0!</v>
      </c>
      <c r="K16" s="29" t="e">
        <f>'Comp Index'!L16*'Fair Share'!L16</f>
        <v>#DIV/0!</v>
      </c>
      <c r="L16" s="29" t="e">
        <f>'Comp Index'!M16*'Fair Share'!M16</f>
        <v>#DIV/0!</v>
      </c>
      <c r="M16" s="135" t="e">
        <f>'Comp Index'!N16*'Fair Share'!N16</f>
        <v>#DIV/0!</v>
      </c>
      <c r="P16" s="74">
        <f t="shared" si="25"/>
        <v>0</v>
      </c>
      <c r="Q16" s="30" t="e">
        <f t="shared" si="5"/>
        <v>#DIV/0!</v>
      </c>
      <c r="R16" s="30" t="e">
        <f t="shared" si="6"/>
        <v>#DIV/0!</v>
      </c>
      <c r="S16" s="30" t="e">
        <f t="shared" si="7"/>
        <v>#DIV/0!</v>
      </c>
      <c r="T16" s="30" t="e">
        <f t="shared" si="8"/>
        <v>#DIV/0!</v>
      </c>
      <c r="U16" s="30" t="e">
        <f t="shared" si="9"/>
        <v>#DIV/0!</v>
      </c>
      <c r="V16" s="30" t="e">
        <f t="shared" si="10"/>
        <v>#DIV/0!</v>
      </c>
      <c r="W16" s="30" t="e">
        <f t="shared" si="11"/>
        <v>#DIV/0!</v>
      </c>
      <c r="X16" s="30" t="e">
        <f t="shared" si="12"/>
        <v>#DIV/0!</v>
      </c>
      <c r="Y16" s="30" t="e">
        <f t="shared" si="13"/>
        <v>#DIV/0!</v>
      </c>
      <c r="Z16" s="216" t="e">
        <f t="shared" si="14"/>
        <v>#DIV/0!</v>
      </c>
      <c r="AC16" s="74">
        <f t="shared" si="26"/>
        <v>0</v>
      </c>
      <c r="AD16" s="233" t="e">
        <f>Q16*'Demand Calcs'!D$83</f>
        <v>#DIV/0!</v>
      </c>
      <c r="AE16" s="233" t="e">
        <f>R16*'Demand Calcs'!E$83</f>
        <v>#DIV/0!</v>
      </c>
      <c r="AF16" s="233" t="e">
        <f>S16*'Demand Calcs'!F$83</f>
        <v>#DIV/0!</v>
      </c>
      <c r="AG16" s="233" t="e">
        <f>T16*'Demand Calcs'!G$83</f>
        <v>#DIV/0!</v>
      </c>
      <c r="AH16" s="233" t="e">
        <f>U16*'Demand Calcs'!H$83</f>
        <v>#DIV/0!</v>
      </c>
      <c r="AI16" s="233" t="e">
        <f>V16*'Demand Calcs'!I$83</f>
        <v>#DIV/0!</v>
      </c>
      <c r="AJ16" s="233" t="e">
        <f>W16*'Demand Calcs'!J$83</f>
        <v>#DIV/0!</v>
      </c>
      <c r="AK16" s="233" t="e">
        <f>X16*'Demand Calcs'!K$83</f>
        <v>#DIV/0!</v>
      </c>
      <c r="AL16" s="233" t="e">
        <f>Y16*'Demand Calcs'!L$83</f>
        <v>#DIV/0!</v>
      </c>
      <c r="AM16" s="234" t="e">
        <f>Z16*'Demand Calcs'!M$83</f>
        <v>#DIV/0!</v>
      </c>
      <c r="AO16" s="74">
        <f t="shared" si="27"/>
        <v>0</v>
      </c>
      <c r="AP16" s="86" t="e">
        <f t="shared" si="15"/>
        <v>#DIV/0!</v>
      </c>
      <c r="AQ16" s="86" t="e">
        <f t="shared" si="16"/>
        <v>#DIV/0!</v>
      </c>
      <c r="AR16" s="86" t="e">
        <f t="shared" si="17"/>
        <v>#DIV/0!</v>
      </c>
      <c r="AS16" s="86" t="e">
        <f t="shared" si="18"/>
        <v>#DIV/0!</v>
      </c>
      <c r="AT16" s="86" t="e">
        <f t="shared" si="19"/>
        <v>#DIV/0!</v>
      </c>
      <c r="AU16" s="86" t="e">
        <f t="shared" si="20"/>
        <v>#DIV/0!</v>
      </c>
      <c r="AV16" s="86" t="e">
        <f t="shared" si="21"/>
        <v>#DIV/0!</v>
      </c>
      <c r="AW16" s="86" t="e">
        <f t="shared" si="22"/>
        <v>#DIV/0!</v>
      </c>
      <c r="AX16" s="86" t="e">
        <f t="shared" si="23"/>
        <v>#DIV/0!</v>
      </c>
      <c r="AY16" s="239" t="e">
        <f t="shared" si="24"/>
        <v>#DIV/0!</v>
      </c>
      <c r="BA16" s="74">
        <f t="shared" si="28"/>
        <v>0</v>
      </c>
      <c r="BB16" s="30" t="str">
        <f>IF(Primary!$E24=0,"N/A",AP16/(Primary!$D24*365))</f>
        <v>N/A</v>
      </c>
      <c r="BC16" s="30" t="str">
        <f>IF(Primary!$E24=0,"N/A",AQ16/(Primary!$D24*365))</f>
        <v>N/A</v>
      </c>
      <c r="BD16" s="30" t="str">
        <f>IF(Primary!$E24=0,"N/A",AR16/(Primary!$D24*365))</f>
        <v>N/A</v>
      </c>
      <c r="BE16" s="30" t="str">
        <f>IF(Primary!$E24=0,"N/A",AS16/(Primary!$D24*365))</f>
        <v>N/A</v>
      </c>
      <c r="BF16" s="30" t="str">
        <f>IF(Primary!$E24=0,"N/A",AT16/(Primary!$D24*365))</f>
        <v>N/A</v>
      </c>
      <c r="BG16" s="30" t="str">
        <f>IF(Primary!$E24=0,"N/A",AU16/(Primary!$D24*365))</f>
        <v>N/A</v>
      </c>
      <c r="BH16" s="30" t="str">
        <f>IF(Primary!$E24=0,"N/A",AV16/(Primary!$D24*365))</f>
        <v>N/A</v>
      </c>
      <c r="BI16" s="30" t="str">
        <f>IF(Primary!$E24=0,"N/A",AW16/(Primary!$D24*365))</f>
        <v>N/A</v>
      </c>
      <c r="BJ16" s="30" t="str">
        <f>IF(Primary!$E24=0,"N/A",AX16/(Primary!$D24*365))</f>
        <v>N/A</v>
      </c>
      <c r="BK16" s="216" t="str">
        <f>IF(Primary!$E24=0,"N/A",AY16/(Primary!$D24*365))</f>
        <v>N/A</v>
      </c>
    </row>
    <row r="17" spans="3:63" x14ac:dyDescent="0.25">
      <c r="C17" s="74">
        <f>'Comp Index'!C17</f>
        <v>0</v>
      </c>
      <c r="D17" s="29" t="e">
        <f>'Comp Index'!E17*'Fair Share'!E17</f>
        <v>#DIV/0!</v>
      </c>
      <c r="E17" s="29" t="e">
        <f>'Comp Index'!F17*'Fair Share'!F17</f>
        <v>#DIV/0!</v>
      </c>
      <c r="F17" s="29" t="e">
        <f>'Comp Index'!G17*'Fair Share'!G17</f>
        <v>#DIV/0!</v>
      </c>
      <c r="G17" s="29" t="e">
        <f>'Comp Index'!H17*'Fair Share'!H17</f>
        <v>#DIV/0!</v>
      </c>
      <c r="H17" s="29" t="e">
        <f>'Comp Index'!I17*'Fair Share'!I17</f>
        <v>#DIV/0!</v>
      </c>
      <c r="I17" s="29" t="e">
        <f>'Comp Index'!J17*'Fair Share'!J17</f>
        <v>#DIV/0!</v>
      </c>
      <c r="J17" s="29" t="e">
        <f>'Comp Index'!K17*'Fair Share'!K17</f>
        <v>#DIV/0!</v>
      </c>
      <c r="K17" s="29" t="e">
        <f>'Comp Index'!L17*'Fair Share'!L17</f>
        <v>#DIV/0!</v>
      </c>
      <c r="L17" s="29" t="e">
        <f>'Comp Index'!M17*'Fair Share'!M17</f>
        <v>#DIV/0!</v>
      </c>
      <c r="M17" s="135" t="e">
        <f>'Comp Index'!N17*'Fair Share'!N17</f>
        <v>#DIV/0!</v>
      </c>
      <c r="P17" s="74">
        <f t="shared" si="25"/>
        <v>0</v>
      </c>
      <c r="Q17" s="30" t="e">
        <f t="shared" si="5"/>
        <v>#DIV/0!</v>
      </c>
      <c r="R17" s="30" t="e">
        <f t="shared" si="6"/>
        <v>#DIV/0!</v>
      </c>
      <c r="S17" s="30" t="e">
        <f t="shared" si="7"/>
        <v>#DIV/0!</v>
      </c>
      <c r="T17" s="30" t="e">
        <f t="shared" si="8"/>
        <v>#DIV/0!</v>
      </c>
      <c r="U17" s="30" t="e">
        <f t="shared" si="9"/>
        <v>#DIV/0!</v>
      </c>
      <c r="V17" s="30" t="e">
        <f t="shared" si="10"/>
        <v>#DIV/0!</v>
      </c>
      <c r="W17" s="30" t="e">
        <f t="shared" si="11"/>
        <v>#DIV/0!</v>
      </c>
      <c r="X17" s="30" t="e">
        <f t="shared" si="12"/>
        <v>#DIV/0!</v>
      </c>
      <c r="Y17" s="30" t="e">
        <f t="shared" si="13"/>
        <v>#DIV/0!</v>
      </c>
      <c r="Z17" s="216" t="e">
        <f t="shared" si="14"/>
        <v>#DIV/0!</v>
      </c>
      <c r="AC17" s="74">
        <f t="shared" si="26"/>
        <v>0</v>
      </c>
      <c r="AD17" s="233" t="e">
        <f>Q17*'Demand Calcs'!D$83</f>
        <v>#DIV/0!</v>
      </c>
      <c r="AE17" s="233" t="e">
        <f>R17*'Demand Calcs'!E$83</f>
        <v>#DIV/0!</v>
      </c>
      <c r="AF17" s="233" t="e">
        <f>S17*'Demand Calcs'!F$83</f>
        <v>#DIV/0!</v>
      </c>
      <c r="AG17" s="233" t="e">
        <f>T17*'Demand Calcs'!G$83</f>
        <v>#DIV/0!</v>
      </c>
      <c r="AH17" s="233" t="e">
        <f>U17*'Demand Calcs'!H$83</f>
        <v>#DIV/0!</v>
      </c>
      <c r="AI17" s="233" t="e">
        <f>V17*'Demand Calcs'!I$83</f>
        <v>#DIV/0!</v>
      </c>
      <c r="AJ17" s="233" t="e">
        <f>W17*'Demand Calcs'!J$83</f>
        <v>#DIV/0!</v>
      </c>
      <c r="AK17" s="233" t="e">
        <f>X17*'Demand Calcs'!K$83</f>
        <v>#DIV/0!</v>
      </c>
      <c r="AL17" s="233" t="e">
        <f>Y17*'Demand Calcs'!L$83</f>
        <v>#DIV/0!</v>
      </c>
      <c r="AM17" s="234" t="e">
        <f>Z17*'Demand Calcs'!M$83</f>
        <v>#DIV/0!</v>
      </c>
      <c r="AO17" s="74">
        <f t="shared" si="27"/>
        <v>0</v>
      </c>
      <c r="AP17" s="86" t="e">
        <f t="shared" si="15"/>
        <v>#DIV/0!</v>
      </c>
      <c r="AQ17" s="86" t="e">
        <f t="shared" si="16"/>
        <v>#DIV/0!</v>
      </c>
      <c r="AR17" s="86" t="e">
        <f t="shared" si="17"/>
        <v>#DIV/0!</v>
      </c>
      <c r="AS17" s="86" t="e">
        <f t="shared" si="18"/>
        <v>#DIV/0!</v>
      </c>
      <c r="AT17" s="86" t="e">
        <f t="shared" si="19"/>
        <v>#DIV/0!</v>
      </c>
      <c r="AU17" s="86" t="e">
        <f t="shared" si="20"/>
        <v>#DIV/0!</v>
      </c>
      <c r="AV17" s="86" t="e">
        <f t="shared" si="21"/>
        <v>#DIV/0!</v>
      </c>
      <c r="AW17" s="86" t="e">
        <f t="shared" si="22"/>
        <v>#DIV/0!</v>
      </c>
      <c r="AX17" s="86" t="e">
        <f t="shared" si="23"/>
        <v>#DIV/0!</v>
      </c>
      <c r="AY17" s="239" t="e">
        <f t="shared" si="24"/>
        <v>#DIV/0!</v>
      </c>
      <c r="BA17" s="74">
        <f t="shared" si="28"/>
        <v>0</v>
      </c>
      <c r="BB17" s="30" t="str">
        <f>IF(Primary!$E25=0,"N/A",AP17/(Primary!$D25*365))</f>
        <v>N/A</v>
      </c>
      <c r="BC17" s="30" t="str">
        <f>IF(Primary!$E25=0,"N/A",AQ17/(Primary!$D25*365))</f>
        <v>N/A</v>
      </c>
      <c r="BD17" s="30" t="str">
        <f>IF(Primary!$E25=0,"N/A",AR17/(Primary!$D25*365))</f>
        <v>N/A</v>
      </c>
      <c r="BE17" s="30" t="str">
        <f>IF(Primary!$E25=0,"N/A",AS17/(Primary!$D25*365))</f>
        <v>N/A</v>
      </c>
      <c r="BF17" s="30" t="str">
        <f>IF(Primary!$E25=0,"N/A",AT17/(Primary!$D25*365))</f>
        <v>N/A</v>
      </c>
      <c r="BG17" s="30" t="str">
        <f>IF(Primary!$E25=0,"N/A",AU17/(Primary!$D25*365))</f>
        <v>N/A</v>
      </c>
      <c r="BH17" s="30" t="str">
        <f>IF(Primary!$E25=0,"N/A",AV17/(Primary!$D25*365))</f>
        <v>N/A</v>
      </c>
      <c r="BI17" s="30" t="str">
        <f>IF(Primary!$E25=0,"N/A",AW17/(Primary!$D25*365))</f>
        <v>N/A</v>
      </c>
      <c r="BJ17" s="30" t="str">
        <f>IF(Primary!$E25=0,"N/A",AX17/(Primary!$D25*365))</f>
        <v>N/A</v>
      </c>
      <c r="BK17" s="216" t="str">
        <f>IF(Primary!$E25=0,"N/A",AY17/(Primary!$D25*365))</f>
        <v>N/A</v>
      </c>
    </row>
    <row r="18" spans="3:63" x14ac:dyDescent="0.25">
      <c r="C18" s="74">
        <f>'Comp Index'!C18</f>
        <v>0</v>
      </c>
      <c r="D18" s="29" t="e">
        <f>'Comp Index'!E18*'Fair Share'!E18</f>
        <v>#DIV/0!</v>
      </c>
      <c r="E18" s="29" t="e">
        <f>'Comp Index'!F18*'Fair Share'!F18</f>
        <v>#DIV/0!</v>
      </c>
      <c r="F18" s="29" t="e">
        <f>'Comp Index'!G18*'Fair Share'!G18</f>
        <v>#DIV/0!</v>
      </c>
      <c r="G18" s="29" t="e">
        <f>'Comp Index'!H18*'Fair Share'!H18</f>
        <v>#DIV/0!</v>
      </c>
      <c r="H18" s="29" t="e">
        <f>'Comp Index'!I18*'Fair Share'!I18</f>
        <v>#DIV/0!</v>
      </c>
      <c r="I18" s="29" t="e">
        <f>'Comp Index'!J18*'Fair Share'!J18</f>
        <v>#DIV/0!</v>
      </c>
      <c r="J18" s="29" t="e">
        <f>'Comp Index'!K18*'Fair Share'!K18</f>
        <v>#DIV/0!</v>
      </c>
      <c r="K18" s="29" t="e">
        <f>'Comp Index'!L18*'Fair Share'!L18</f>
        <v>#DIV/0!</v>
      </c>
      <c r="L18" s="29" t="e">
        <f>'Comp Index'!M18*'Fair Share'!M18</f>
        <v>#DIV/0!</v>
      </c>
      <c r="M18" s="135" t="e">
        <f>'Comp Index'!N18*'Fair Share'!N18</f>
        <v>#DIV/0!</v>
      </c>
      <c r="P18" s="74">
        <f t="shared" si="25"/>
        <v>0</v>
      </c>
      <c r="Q18" s="30" t="e">
        <f t="shared" si="5"/>
        <v>#DIV/0!</v>
      </c>
      <c r="R18" s="30" t="e">
        <f t="shared" si="6"/>
        <v>#DIV/0!</v>
      </c>
      <c r="S18" s="30" t="e">
        <f t="shared" si="7"/>
        <v>#DIV/0!</v>
      </c>
      <c r="T18" s="30" t="e">
        <f t="shared" si="8"/>
        <v>#DIV/0!</v>
      </c>
      <c r="U18" s="30" t="e">
        <f t="shared" si="9"/>
        <v>#DIV/0!</v>
      </c>
      <c r="V18" s="30" t="e">
        <f t="shared" si="10"/>
        <v>#DIV/0!</v>
      </c>
      <c r="W18" s="30" t="e">
        <f t="shared" si="11"/>
        <v>#DIV/0!</v>
      </c>
      <c r="X18" s="30" t="e">
        <f t="shared" si="12"/>
        <v>#DIV/0!</v>
      </c>
      <c r="Y18" s="30" t="e">
        <f t="shared" si="13"/>
        <v>#DIV/0!</v>
      </c>
      <c r="Z18" s="216" t="e">
        <f t="shared" si="14"/>
        <v>#DIV/0!</v>
      </c>
      <c r="AC18" s="74">
        <f t="shared" si="26"/>
        <v>0</v>
      </c>
      <c r="AD18" s="233" t="e">
        <f>Q18*'Demand Calcs'!D$83</f>
        <v>#DIV/0!</v>
      </c>
      <c r="AE18" s="233" t="e">
        <f>R18*'Demand Calcs'!E$83</f>
        <v>#DIV/0!</v>
      </c>
      <c r="AF18" s="233" t="e">
        <f>S18*'Demand Calcs'!F$83</f>
        <v>#DIV/0!</v>
      </c>
      <c r="AG18" s="233" t="e">
        <f>T18*'Demand Calcs'!G$83</f>
        <v>#DIV/0!</v>
      </c>
      <c r="AH18" s="233" t="e">
        <f>U18*'Demand Calcs'!H$83</f>
        <v>#DIV/0!</v>
      </c>
      <c r="AI18" s="233" t="e">
        <f>V18*'Demand Calcs'!I$83</f>
        <v>#DIV/0!</v>
      </c>
      <c r="AJ18" s="233" t="e">
        <f>W18*'Demand Calcs'!J$83</f>
        <v>#DIV/0!</v>
      </c>
      <c r="AK18" s="233" t="e">
        <f>X18*'Demand Calcs'!K$83</f>
        <v>#DIV/0!</v>
      </c>
      <c r="AL18" s="233" t="e">
        <f>Y18*'Demand Calcs'!L$83</f>
        <v>#DIV/0!</v>
      </c>
      <c r="AM18" s="234" t="e">
        <f>Z18*'Demand Calcs'!M$83</f>
        <v>#DIV/0!</v>
      </c>
      <c r="AO18" s="74">
        <f t="shared" si="27"/>
        <v>0</v>
      </c>
      <c r="AP18" s="86" t="e">
        <f t="shared" si="15"/>
        <v>#DIV/0!</v>
      </c>
      <c r="AQ18" s="86" t="e">
        <f t="shared" si="16"/>
        <v>#DIV/0!</v>
      </c>
      <c r="AR18" s="86" t="e">
        <f t="shared" si="17"/>
        <v>#DIV/0!</v>
      </c>
      <c r="AS18" s="86" t="e">
        <f t="shared" si="18"/>
        <v>#DIV/0!</v>
      </c>
      <c r="AT18" s="86" t="e">
        <f t="shared" si="19"/>
        <v>#DIV/0!</v>
      </c>
      <c r="AU18" s="86" t="e">
        <f t="shared" si="20"/>
        <v>#DIV/0!</v>
      </c>
      <c r="AV18" s="86" t="e">
        <f t="shared" si="21"/>
        <v>#DIV/0!</v>
      </c>
      <c r="AW18" s="86" t="e">
        <f t="shared" si="22"/>
        <v>#DIV/0!</v>
      </c>
      <c r="AX18" s="86" t="e">
        <f t="shared" si="23"/>
        <v>#DIV/0!</v>
      </c>
      <c r="AY18" s="239" t="e">
        <f t="shared" si="24"/>
        <v>#DIV/0!</v>
      </c>
      <c r="BA18" s="74">
        <f t="shared" si="28"/>
        <v>0</v>
      </c>
      <c r="BB18" s="30" t="str">
        <f>IF(Primary!$E26=0,"N/A",AP18/(Primary!$D26*365))</f>
        <v>N/A</v>
      </c>
      <c r="BC18" s="30" t="str">
        <f>IF(Primary!$E26=0,"N/A",AQ18/(Primary!$D26*365))</f>
        <v>N/A</v>
      </c>
      <c r="BD18" s="30" t="str">
        <f>IF(Primary!$E26=0,"N/A",AR18/(Primary!$D26*365))</f>
        <v>N/A</v>
      </c>
      <c r="BE18" s="30" t="str">
        <f>IF(Primary!$E26=0,"N/A",AS18/(Primary!$D26*365))</f>
        <v>N/A</v>
      </c>
      <c r="BF18" s="30" t="str">
        <f>IF(Primary!$E26=0,"N/A",AT18/(Primary!$D26*365))</f>
        <v>N/A</v>
      </c>
      <c r="BG18" s="30" t="str">
        <f>IF(Primary!$E26=0,"N/A",AU18/(Primary!$D26*365))</f>
        <v>N/A</v>
      </c>
      <c r="BH18" s="30" t="str">
        <f>IF(Primary!$E26=0,"N/A",AV18/(Primary!$D26*365))</f>
        <v>N/A</v>
      </c>
      <c r="BI18" s="30" t="str">
        <f>IF(Primary!$E26=0,"N/A",AW18/(Primary!$D26*365))</f>
        <v>N/A</v>
      </c>
      <c r="BJ18" s="30" t="str">
        <f>IF(Primary!$E26=0,"N/A",AX18/(Primary!$D26*365))</f>
        <v>N/A</v>
      </c>
      <c r="BK18" s="216" t="str">
        <f>IF(Primary!$E26=0,"N/A",AY18/(Primary!$D26*365))</f>
        <v>N/A</v>
      </c>
    </row>
    <row r="19" spans="3:63" x14ac:dyDescent="0.25">
      <c r="C19" s="74">
        <f>'Comp Index'!C19</f>
        <v>0</v>
      </c>
      <c r="D19" s="29" t="e">
        <f>'Comp Index'!E19*'Fair Share'!E19</f>
        <v>#DIV/0!</v>
      </c>
      <c r="E19" s="29" t="e">
        <f>'Comp Index'!F19*'Fair Share'!F19</f>
        <v>#DIV/0!</v>
      </c>
      <c r="F19" s="29" t="e">
        <f>'Comp Index'!G19*'Fair Share'!G19</f>
        <v>#DIV/0!</v>
      </c>
      <c r="G19" s="29" t="e">
        <f>'Comp Index'!H19*'Fair Share'!H19</f>
        <v>#DIV/0!</v>
      </c>
      <c r="H19" s="29" t="e">
        <f>'Comp Index'!I19*'Fair Share'!I19</f>
        <v>#DIV/0!</v>
      </c>
      <c r="I19" s="29" t="e">
        <f>'Comp Index'!J19*'Fair Share'!J19</f>
        <v>#DIV/0!</v>
      </c>
      <c r="J19" s="29" t="e">
        <f>'Comp Index'!K19*'Fair Share'!K19</f>
        <v>#DIV/0!</v>
      </c>
      <c r="K19" s="29" t="e">
        <f>'Comp Index'!L19*'Fair Share'!L19</f>
        <v>#DIV/0!</v>
      </c>
      <c r="L19" s="29" t="e">
        <f>'Comp Index'!M19*'Fair Share'!M19</f>
        <v>#DIV/0!</v>
      </c>
      <c r="M19" s="135" t="e">
        <f>'Comp Index'!N19*'Fair Share'!N19</f>
        <v>#DIV/0!</v>
      </c>
      <c r="P19" s="74">
        <f t="shared" si="25"/>
        <v>0</v>
      </c>
      <c r="Q19" s="30" t="e">
        <f t="shared" si="5"/>
        <v>#DIV/0!</v>
      </c>
      <c r="R19" s="30" t="e">
        <f t="shared" si="6"/>
        <v>#DIV/0!</v>
      </c>
      <c r="S19" s="30" t="e">
        <f t="shared" si="7"/>
        <v>#DIV/0!</v>
      </c>
      <c r="T19" s="30" t="e">
        <f t="shared" si="8"/>
        <v>#DIV/0!</v>
      </c>
      <c r="U19" s="30" t="e">
        <f t="shared" si="9"/>
        <v>#DIV/0!</v>
      </c>
      <c r="V19" s="30" t="e">
        <f t="shared" si="10"/>
        <v>#DIV/0!</v>
      </c>
      <c r="W19" s="30" t="e">
        <f t="shared" si="11"/>
        <v>#DIV/0!</v>
      </c>
      <c r="X19" s="30" t="e">
        <f t="shared" si="12"/>
        <v>#DIV/0!</v>
      </c>
      <c r="Y19" s="30" t="e">
        <f t="shared" si="13"/>
        <v>#DIV/0!</v>
      </c>
      <c r="Z19" s="216" t="e">
        <f t="shared" si="14"/>
        <v>#DIV/0!</v>
      </c>
      <c r="AC19" s="74">
        <f t="shared" si="26"/>
        <v>0</v>
      </c>
      <c r="AD19" s="233" t="e">
        <f>Q19*'Demand Calcs'!D$83</f>
        <v>#DIV/0!</v>
      </c>
      <c r="AE19" s="233" t="e">
        <f>R19*'Demand Calcs'!E$83</f>
        <v>#DIV/0!</v>
      </c>
      <c r="AF19" s="233" t="e">
        <f>S19*'Demand Calcs'!F$83</f>
        <v>#DIV/0!</v>
      </c>
      <c r="AG19" s="233" t="e">
        <f>T19*'Demand Calcs'!G$83</f>
        <v>#DIV/0!</v>
      </c>
      <c r="AH19" s="233" t="e">
        <f>U19*'Demand Calcs'!H$83</f>
        <v>#DIV/0!</v>
      </c>
      <c r="AI19" s="233" t="e">
        <f>V19*'Demand Calcs'!I$83</f>
        <v>#DIV/0!</v>
      </c>
      <c r="AJ19" s="233" t="e">
        <f>W19*'Demand Calcs'!J$83</f>
        <v>#DIV/0!</v>
      </c>
      <c r="AK19" s="233" t="e">
        <f>X19*'Demand Calcs'!K$83</f>
        <v>#DIV/0!</v>
      </c>
      <c r="AL19" s="233" t="e">
        <f>Y19*'Demand Calcs'!L$83</f>
        <v>#DIV/0!</v>
      </c>
      <c r="AM19" s="234" t="e">
        <f>Z19*'Demand Calcs'!M$83</f>
        <v>#DIV/0!</v>
      </c>
      <c r="AO19" s="74">
        <f t="shared" si="27"/>
        <v>0</v>
      </c>
      <c r="AP19" s="86" t="e">
        <f t="shared" si="15"/>
        <v>#DIV/0!</v>
      </c>
      <c r="AQ19" s="86" t="e">
        <f t="shared" si="16"/>
        <v>#DIV/0!</v>
      </c>
      <c r="AR19" s="86" t="e">
        <f t="shared" si="17"/>
        <v>#DIV/0!</v>
      </c>
      <c r="AS19" s="86" t="e">
        <f t="shared" si="18"/>
        <v>#DIV/0!</v>
      </c>
      <c r="AT19" s="86" t="e">
        <f t="shared" si="19"/>
        <v>#DIV/0!</v>
      </c>
      <c r="AU19" s="86" t="e">
        <f t="shared" si="20"/>
        <v>#DIV/0!</v>
      </c>
      <c r="AV19" s="86" t="e">
        <f t="shared" si="21"/>
        <v>#DIV/0!</v>
      </c>
      <c r="AW19" s="86" t="e">
        <f t="shared" si="22"/>
        <v>#DIV/0!</v>
      </c>
      <c r="AX19" s="86" t="e">
        <f t="shared" si="23"/>
        <v>#DIV/0!</v>
      </c>
      <c r="AY19" s="239" t="e">
        <f t="shared" si="24"/>
        <v>#DIV/0!</v>
      </c>
      <c r="BA19" s="74">
        <f t="shared" si="28"/>
        <v>0</v>
      </c>
      <c r="BB19" s="30" t="str">
        <f>IF(Primary!$E27=0,"N/A",AP19/(Primary!$D27*365))</f>
        <v>N/A</v>
      </c>
      <c r="BC19" s="30" t="str">
        <f>IF(Primary!$E27=0,"N/A",AQ19/(Primary!$D27*365))</f>
        <v>N/A</v>
      </c>
      <c r="BD19" s="30" t="str">
        <f>IF(Primary!$E27=0,"N/A",AR19/(Primary!$D27*365))</f>
        <v>N/A</v>
      </c>
      <c r="BE19" s="30" t="str">
        <f>IF(Primary!$E27=0,"N/A",AS19/(Primary!$D27*365))</f>
        <v>N/A</v>
      </c>
      <c r="BF19" s="30" t="str">
        <f>IF(Primary!$E27=0,"N/A",AT19/(Primary!$D27*365))</f>
        <v>N/A</v>
      </c>
      <c r="BG19" s="30" t="str">
        <f>IF(Primary!$E27=0,"N/A",AU19/(Primary!$D27*365))</f>
        <v>N/A</v>
      </c>
      <c r="BH19" s="30" t="str">
        <f>IF(Primary!$E27=0,"N/A",AV19/(Primary!$D27*365))</f>
        <v>N/A</v>
      </c>
      <c r="BI19" s="30" t="str">
        <f>IF(Primary!$E27=0,"N/A",AW19/(Primary!$D27*365))</f>
        <v>N/A</v>
      </c>
      <c r="BJ19" s="30" t="str">
        <f>IF(Primary!$E27=0,"N/A",AX19/(Primary!$D27*365))</f>
        <v>N/A</v>
      </c>
      <c r="BK19" s="216" t="str">
        <f>IF(Primary!$E27=0,"N/A",AY19/(Primary!$D27*365))</f>
        <v>N/A</v>
      </c>
    </row>
    <row r="20" spans="3:63" x14ac:dyDescent="0.25">
      <c r="C20" s="74">
        <f>'Comp Index'!C20</f>
        <v>0</v>
      </c>
      <c r="D20" s="29" t="e">
        <f>'Comp Index'!E20*'Fair Share'!E20</f>
        <v>#DIV/0!</v>
      </c>
      <c r="E20" s="29" t="e">
        <f>'Comp Index'!F20*'Fair Share'!F20</f>
        <v>#DIV/0!</v>
      </c>
      <c r="F20" s="29" t="e">
        <f>'Comp Index'!G20*'Fair Share'!G20</f>
        <v>#DIV/0!</v>
      </c>
      <c r="G20" s="29" t="e">
        <f>'Comp Index'!H20*'Fair Share'!H20</f>
        <v>#DIV/0!</v>
      </c>
      <c r="H20" s="29" t="e">
        <f>'Comp Index'!I20*'Fair Share'!I20</f>
        <v>#DIV/0!</v>
      </c>
      <c r="I20" s="29" t="e">
        <f>'Comp Index'!J20*'Fair Share'!J20</f>
        <v>#DIV/0!</v>
      </c>
      <c r="J20" s="29" t="e">
        <f>'Comp Index'!K20*'Fair Share'!K20</f>
        <v>#DIV/0!</v>
      </c>
      <c r="K20" s="29" t="e">
        <f>'Comp Index'!L20*'Fair Share'!L20</f>
        <v>#DIV/0!</v>
      </c>
      <c r="L20" s="29" t="e">
        <f>'Comp Index'!M20*'Fair Share'!M20</f>
        <v>#DIV/0!</v>
      </c>
      <c r="M20" s="135" t="e">
        <f>'Comp Index'!N20*'Fair Share'!N20</f>
        <v>#DIV/0!</v>
      </c>
      <c r="P20" s="74">
        <f t="shared" si="25"/>
        <v>0</v>
      </c>
      <c r="Q20" s="30" t="e">
        <f t="shared" si="5"/>
        <v>#DIV/0!</v>
      </c>
      <c r="R20" s="30" t="e">
        <f t="shared" si="6"/>
        <v>#DIV/0!</v>
      </c>
      <c r="S20" s="30" t="e">
        <f t="shared" si="7"/>
        <v>#DIV/0!</v>
      </c>
      <c r="T20" s="30" t="e">
        <f t="shared" si="8"/>
        <v>#DIV/0!</v>
      </c>
      <c r="U20" s="30" t="e">
        <f t="shared" si="9"/>
        <v>#DIV/0!</v>
      </c>
      <c r="V20" s="30" t="e">
        <f t="shared" si="10"/>
        <v>#DIV/0!</v>
      </c>
      <c r="W20" s="30" t="e">
        <f t="shared" si="11"/>
        <v>#DIV/0!</v>
      </c>
      <c r="X20" s="30" t="e">
        <f t="shared" si="12"/>
        <v>#DIV/0!</v>
      </c>
      <c r="Y20" s="30" t="e">
        <f t="shared" si="13"/>
        <v>#DIV/0!</v>
      </c>
      <c r="Z20" s="216" t="e">
        <f t="shared" si="14"/>
        <v>#DIV/0!</v>
      </c>
      <c r="AC20" s="74">
        <f t="shared" si="26"/>
        <v>0</v>
      </c>
      <c r="AD20" s="233" t="e">
        <f>Q20*'Demand Calcs'!D$83</f>
        <v>#DIV/0!</v>
      </c>
      <c r="AE20" s="233" t="e">
        <f>R20*'Demand Calcs'!E$83</f>
        <v>#DIV/0!</v>
      </c>
      <c r="AF20" s="233" t="e">
        <f>S20*'Demand Calcs'!F$83</f>
        <v>#DIV/0!</v>
      </c>
      <c r="AG20" s="233" t="e">
        <f>T20*'Demand Calcs'!G$83</f>
        <v>#DIV/0!</v>
      </c>
      <c r="AH20" s="233" t="e">
        <f>U20*'Demand Calcs'!H$83</f>
        <v>#DIV/0!</v>
      </c>
      <c r="AI20" s="233" t="e">
        <f>V20*'Demand Calcs'!I$83</f>
        <v>#DIV/0!</v>
      </c>
      <c r="AJ20" s="233" t="e">
        <f>W20*'Demand Calcs'!J$83</f>
        <v>#DIV/0!</v>
      </c>
      <c r="AK20" s="233" t="e">
        <f>X20*'Demand Calcs'!K$83</f>
        <v>#DIV/0!</v>
      </c>
      <c r="AL20" s="233" t="e">
        <f>Y20*'Demand Calcs'!L$83</f>
        <v>#DIV/0!</v>
      </c>
      <c r="AM20" s="234" t="e">
        <f>Z20*'Demand Calcs'!M$83</f>
        <v>#DIV/0!</v>
      </c>
      <c r="AO20" s="74">
        <f t="shared" si="27"/>
        <v>0</v>
      </c>
      <c r="AP20" s="86" t="e">
        <f t="shared" si="15"/>
        <v>#DIV/0!</v>
      </c>
      <c r="AQ20" s="86" t="e">
        <f t="shared" si="16"/>
        <v>#DIV/0!</v>
      </c>
      <c r="AR20" s="86" t="e">
        <f t="shared" si="17"/>
        <v>#DIV/0!</v>
      </c>
      <c r="AS20" s="86" t="e">
        <f t="shared" si="18"/>
        <v>#DIV/0!</v>
      </c>
      <c r="AT20" s="86" t="e">
        <f t="shared" si="19"/>
        <v>#DIV/0!</v>
      </c>
      <c r="AU20" s="86" t="e">
        <f t="shared" si="20"/>
        <v>#DIV/0!</v>
      </c>
      <c r="AV20" s="86" t="e">
        <f t="shared" si="21"/>
        <v>#DIV/0!</v>
      </c>
      <c r="AW20" s="86" t="e">
        <f t="shared" si="22"/>
        <v>#DIV/0!</v>
      </c>
      <c r="AX20" s="86" t="e">
        <f t="shared" si="23"/>
        <v>#DIV/0!</v>
      </c>
      <c r="AY20" s="239" t="e">
        <f t="shared" si="24"/>
        <v>#DIV/0!</v>
      </c>
      <c r="BA20" s="74">
        <f t="shared" si="28"/>
        <v>0</v>
      </c>
      <c r="BB20" s="30" t="str">
        <f>IF(Primary!$E28=0,"N/A",AP20/(Primary!$D28*365))</f>
        <v>N/A</v>
      </c>
      <c r="BC20" s="30" t="str">
        <f>IF(Primary!$E28=0,"N/A",AQ20/(Primary!$D28*365))</f>
        <v>N/A</v>
      </c>
      <c r="BD20" s="30" t="str">
        <f>IF(Primary!$E28=0,"N/A",AR20/(Primary!$D28*365))</f>
        <v>N/A</v>
      </c>
      <c r="BE20" s="30" t="str">
        <f>IF(Primary!$E28=0,"N/A",AS20/(Primary!$D28*365))</f>
        <v>N/A</v>
      </c>
      <c r="BF20" s="30" t="str">
        <f>IF(Primary!$E28=0,"N/A",AT20/(Primary!$D28*365))</f>
        <v>N/A</v>
      </c>
      <c r="BG20" s="30" t="str">
        <f>IF(Primary!$E28=0,"N/A",AU20/(Primary!$D28*365))</f>
        <v>N/A</v>
      </c>
      <c r="BH20" s="30" t="str">
        <f>IF(Primary!$E28=0,"N/A",AV20/(Primary!$D28*365))</f>
        <v>N/A</v>
      </c>
      <c r="BI20" s="30" t="str">
        <f>IF(Primary!$E28=0,"N/A",AW20/(Primary!$D28*365))</f>
        <v>N/A</v>
      </c>
      <c r="BJ20" s="30" t="str">
        <f>IF(Primary!$E28=0,"N/A",AX20/(Primary!$D28*365))</f>
        <v>N/A</v>
      </c>
      <c r="BK20" s="216" t="str">
        <f>IF(Primary!$E28=0,"N/A",AY20/(Primary!$D28*365))</f>
        <v>N/A</v>
      </c>
    </row>
    <row r="21" spans="3:63" x14ac:dyDescent="0.25">
      <c r="C21" s="74">
        <f>'Comp Index'!C21</f>
        <v>0</v>
      </c>
      <c r="D21" s="29" t="e">
        <f>'Comp Index'!E21*'Fair Share'!E21</f>
        <v>#DIV/0!</v>
      </c>
      <c r="E21" s="29" t="e">
        <f>'Comp Index'!F21*'Fair Share'!F21</f>
        <v>#DIV/0!</v>
      </c>
      <c r="F21" s="29" t="e">
        <f>'Comp Index'!G21*'Fair Share'!G21</f>
        <v>#DIV/0!</v>
      </c>
      <c r="G21" s="29" t="e">
        <f>'Comp Index'!H21*'Fair Share'!H21</f>
        <v>#DIV/0!</v>
      </c>
      <c r="H21" s="29" t="e">
        <f>'Comp Index'!I21*'Fair Share'!I21</f>
        <v>#DIV/0!</v>
      </c>
      <c r="I21" s="29" t="e">
        <f>'Comp Index'!J21*'Fair Share'!J21</f>
        <v>#DIV/0!</v>
      </c>
      <c r="J21" s="29" t="e">
        <f>'Comp Index'!K21*'Fair Share'!K21</f>
        <v>#DIV/0!</v>
      </c>
      <c r="K21" s="29" t="e">
        <f>'Comp Index'!L21*'Fair Share'!L21</f>
        <v>#DIV/0!</v>
      </c>
      <c r="L21" s="29" t="e">
        <f>'Comp Index'!M21*'Fair Share'!M21</f>
        <v>#DIV/0!</v>
      </c>
      <c r="M21" s="135" t="e">
        <f>'Comp Index'!N21*'Fair Share'!N21</f>
        <v>#DIV/0!</v>
      </c>
      <c r="P21" s="74">
        <f t="shared" si="25"/>
        <v>0</v>
      </c>
      <c r="Q21" s="30" t="e">
        <f t="shared" si="5"/>
        <v>#DIV/0!</v>
      </c>
      <c r="R21" s="30" t="e">
        <f t="shared" si="6"/>
        <v>#DIV/0!</v>
      </c>
      <c r="S21" s="30" t="e">
        <f t="shared" si="7"/>
        <v>#DIV/0!</v>
      </c>
      <c r="T21" s="30" t="e">
        <f t="shared" si="8"/>
        <v>#DIV/0!</v>
      </c>
      <c r="U21" s="30" t="e">
        <f t="shared" si="9"/>
        <v>#DIV/0!</v>
      </c>
      <c r="V21" s="30" t="e">
        <f t="shared" si="10"/>
        <v>#DIV/0!</v>
      </c>
      <c r="W21" s="30" t="e">
        <f t="shared" si="11"/>
        <v>#DIV/0!</v>
      </c>
      <c r="X21" s="30" t="e">
        <f t="shared" si="12"/>
        <v>#DIV/0!</v>
      </c>
      <c r="Y21" s="30" t="e">
        <f t="shared" si="13"/>
        <v>#DIV/0!</v>
      </c>
      <c r="Z21" s="216" t="e">
        <f t="shared" si="14"/>
        <v>#DIV/0!</v>
      </c>
      <c r="AC21" s="74">
        <f t="shared" si="26"/>
        <v>0</v>
      </c>
      <c r="AD21" s="233" t="e">
        <f>Q21*'Demand Calcs'!D$83</f>
        <v>#DIV/0!</v>
      </c>
      <c r="AE21" s="233" t="e">
        <f>R21*'Demand Calcs'!E$83</f>
        <v>#DIV/0!</v>
      </c>
      <c r="AF21" s="233" t="e">
        <f>S21*'Demand Calcs'!F$83</f>
        <v>#DIV/0!</v>
      </c>
      <c r="AG21" s="233" t="e">
        <f>T21*'Demand Calcs'!G$83</f>
        <v>#DIV/0!</v>
      </c>
      <c r="AH21" s="233" t="e">
        <f>U21*'Demand Calcs'!H$83</f>
        <v>#DIV/0!</v>
      </c>
      <c r="AI21" s="233" t="e">
        <f>V21*'Demand Calcs'!I$83</f>
        <v>#DIV/0!</v>
      </c>
      <c r="AJ21" s="233" t="e">
        <f>W21*'Demand Calcs'!J$83</f>
        <v>#DIV/0!</v>
      </c>
      <c r="AK21" s="233" t="e">
        <f>X21*'Demand Calcs'!K$83</f>
        <v>#DIV/0!</v>
      </c>
      <c r="AL21" s="233" t="e">
        <f>Y21*'Demand Calcs'!L$83</f>
        <v>#DIV/0!</v>
      </c>
      <c r="AM21" s="234" t="e">
        <f>Z21*'Demand Calcs'!M$83</f>
        <v>#DIV/0!</v>
      </c>
      <c r="AO21" s="74">
        <f t="shared" si="27"/>
        <v>0</v>
      </c>
      <c r="AP21" s="86" t="e">
        <f t="shared" si="15"/>
        <v>#DIV/0!</v>
      </c>
      <c r="AQ21" s="86" t="e">
        <f t="shared" si="16"/>
        <v>#DIV/0!</v>
      </c>
      <c r="AR21" s="86" t="e">
        <f t="shared" si="17"/>
        <v>#DIV/0!</v>
      </c>
      <c r="AS21" s="86" t="e">
        <f t="shared" si="18"/>
        <v>#DIV/0!</v>
      </c>
      <c r="AT21" s="86" t="e">
        <f t="shared" si="19"/>
        <v>#DIV/0!</v>
      </c>
      <c r="AU21" s="86" t="e">
        <f t="shared" si="20"/>
        <v>#DIV/0!</v>
      </c>
      <c r="AV21" s="86" t="e">
        <f t="shared" si="21"/>
        <v>#DIV/0!</v>
      </c>
      <c r="AW21" s="86" t="e">
        <f t="shared" si="22"/>
        <v>#DIV/0!</v>
      </c>
      <c r="AX21" s="86" t="e">
        <f t="shared" si="23"/>
        <v>#DIV/0!</v>
      </c>
      <c r="AY21" s="239" t="e">
        <f t="shared" si="24"/>
        <v>#DIV/0!</v>
      </c>
      <c r="BA21" s="74">
        <f t="shared" si="28"/>
        <v>0</v>
      </c>
      <c r="BB21" s="30" t="str">
        <f>IF(Primary!$E29=0,"N/A",AP21/(Primary!$D29*365))</f>
        <v>N/A</v>
      </c>
      <c r="BC21" s="30" t="str">
        <f>IF(Primary!$E29=0,"N/A",AQ21/(Primary!$D29*365))</f>
        <v>N/A</v>
      </c>
      <c r="BD21" s="30" t="str">
        <f>IF(Primary!$E29=0,"N/A",AR21/(Primary!$D29*365))</f>
        <v>N/A</v>
      </c>
      <c r="BE21" s="30" t="str">
        <f>IF(Primary!$E29=0,"N/A",AS21/(Primary!$D29*365))</f>
        <v>N/A</v>
      </c>
      <c r="BF21" s="30" t="str">
        <f>IF(Primary!$E29=0,"N/A",AT21/(Primary!$D29*365))</f>
        <v>N/A</v>
      </c>
      <c r="BG21" s="30" t="str">
        <f>IF(Primary!$E29=0,"N/A",AU21/(Primary!$D29*365))</f>
        <v>N/A</v>
      </c>
      <c r="BH21" s="30" t="str">
        <f>IF(Primary!$E29=0,"N/A",AV21/(Primary!$D29*365))</f>
        <v>N/A</v>
      </c>
      <c r="BI21" s="30" t="str">
        <f>IF(Primary!$E29=0,"N/A",AW21/(Primary!$D29*365))</f>
        <v>N/A</v>
      </c>
      <c r="BJ21" s="30" t="str">
        <f>IF(Primary!$E29=0,"N/A",AX21/(Primary!$D29*365))</f>
        <v>N/A</v>
      </c>
      <c r="BK21" s="216" t="str">
        <f>IF(Primary!$E29=0,"N/A",AY21/(Primary!$D29*365))</f>
        <v>N/A</v>
      </c>
    </row>
    <row r="22" spans="3:63" x14ac:dyDescent="0.25">
      <c r="C22" s="74">
        <f>'Comp Index'!C22</f>
        <v>0</v>
      </c>
      <c r="D22" s="29" t="e">
        <f>'Comp Index'!E22*'Fair Share'!E22</f>
        <v>#DIV/0!</v>
      </c>
      <c r="E22" s="29" t="e">
        <f>'Comp Index'!F22*'Fair Share'!F22</f>
        <v>#DIV/0!</v>
      </c>
      <c r="F22" s="29" t="e">
        <f>'Comp Index'!G22*'Fair Share'!G22</f>
        <v>#DIV/0!</v>
      </c>
      <c r="G22" s="29" t="e">
        <f>'Comp Index'!H22*'Fair Share'!H22</f>
        <v>#DIV/0!</v>
      </c>
      <c r="H22" s="29" t="e">
        <f>'Comp Index'!I22*'Fair Share'!I22</f>
        <v>#DIV/0!</v>
      </c>
      <c r="I22" s="29" t="e">
        <f>'Comp Index'!J22*'Fair Share'!J22</f>
        <v>#DIV/0!</v>
      </c>
      <c r="J22" s="29" t="e">
        <f>'Comp Index'!K22*'Fair Share'!K22</f>
        <v>#DIV/0!</v>
      </c>
      <c r="K22" s="29" t="e">
        <f>'Comp Index'!L22*'Fair Share'!L22</f>
        <v>#DIV/0!</v>
      </c>
      <c r="L22" s="29" t="e">
        <f>'Comp Index'!M22*'Fair Share'!M22</f>
        <v>#DIV/0!</v>
      </c>
      <c r="M22" s="135" t="e">
        <f>'Comp Index'!N22*'Fair Share'!N22</f>
        <v>#DIV/0!</v>
      </c>
      <c r="P22" s="74">
        <f t="shared" si="25"/>
        <v>0</v>
      </c>
      <c r="Q22" s="30" t="e">
        <f t="shared" si="5"/>
        <v>#DIV/0!</v>
      </c>
      <c r="R22" s="30" t="e">
        <f t="shared" si="6"/>
        <v>#DIV/0!</v>
      </c>
      <c r="S22" s="30" t="e">
        <f t="shared" si="7"/>
        <v>#DIV/0!</v>
      </c>
      <c r="T22" s="30" t="e">
        <f t="shared" si="8"/>
        <v>#DIV/0!</v>
      </c>
      <c r="U22" s="30" t="e">
        <f t="shared" si="9"/>
        <v>#DIV/0!</v>
      </c>
      <c r="V22" s="30" t="e">
        <f t="shared" si="10"/>
        <v>#DIV/0!</v>
      </c>
      <c r="W22" s="30" t="e">
        <f t="shared" si="11"/>
        <v>#DIV/0!</v>
      </c>
      <c r="X22" s="30" t="e">
        <f t="shared" si="12"/>
        <v>#DIV/0!</v>
      </c>
      <c r="Y22" s="30" t="e">
        <f t="shared" si="13"/>
        <v>#DIV/0!</v>
      </c>
      <c r="Z22" s="216" t="e">
        <f t="shared" si="14"/>
        <v>#DIV/0!</v>
      </c>
      <c r="AC22" s="74">
        <f t="shared" si="26"/>
        <v>0</v>
      </c>
      <c r="AD22" s="233" t="e">
        <f>Q22*'Demand Calcs'!D$83</f>
        <v>#DIV/0!</v>
      </c>
      <c r="AE22" s="233" t="e">
        <f>R22*'Demand Calcs'!E$83</f>
        <v>#DIV/0!</v>
      </c>
      <c r="AF22" s="233" t="e">
        <f>S22*'Demand Calcs'!F$83</f>
        <v>#DIV/0!</v>
      </c>
      <c r="AG22" s="233" t="e">
        <f>T22*'Demand Calcs'!G$83</f>
        <v>#DIV/0!</v>
      </c>
      <c r="AH22" s="233" t="e">
        <f>U22*'Demand Calcs'!H$83</f>
        <v>#DIV/0!</v>
      </c>
      <c r="AI22" s="233" t="e">
        <f>V22*'Demand Calcs'!I$83</f>
        <v>#DIV/0!</v>
      </c>
      <c r="AJ22" s="233" t="e">
        <f>W22*'Demand Calcs'!J$83</f>
        <v>#DIV/0!</v>
      </c>
      <c r="AK22" s="233" t="e">
        <f>X22*'Demand Calcs'!K$83</f>
        <v>#DIV/0!</v>
      </c>
      <c r="AL22" s="233" t="e">
        <f>Y22*'Demand Calcs'!L$83</f>
        <v>#DIV/0!</v>
      </c>
      <c r="AM22" s="234" t="e">
        <f>Z22*'Demand Calcs'!M$83</f>
        <v>#DIV/0!</v>
      </c>
      <c r="AO22" s="74">
        <f t="shared" si="27"/>
        <v>0</v>
      </c>
      <c r="AP22" s="86" t="e">
        <f t="shared" si="15"/>
        <v>#DIV/0!</v>
      </c>
      <c r="AQ22" s="86" t="e">
        <f t="shared" si="16"/>
        <v>#DIV/0!</v>
      </c>
      <c r="AR22" s="86" t="e">
        <f t="shared" si="17"/>
        <v>#DIV/0!</v>
      </c>
      <c r="AS22" s="86" t="e">
        <f t="shared" si="18"/>
        <v>#DIV/0!</v>
      </c>
      <c r="AT22" s="86" t="e">
        <f t="shared" si="19"/>
        <v>#DIV/0!</v>
      </c>
      <c r="AU22" s="86" t="e">
        <f t="shared" si="20"/>
        <v>#DIV/0!</v>
      </c>
      <c r="AV22" s="86" t="e">
        <f t="shared" si="21"/>
        <v>#DIV/0!</v>
      </c>
      <c r="AW22" s="86" t="e">
        <f t="shared" si="22"/>
        <v>#DIV/0!</v>
      </c>
      <c r="AX22" s="86" t="e">
        <f t="shared" si="23"/>
        <v>#DIV/0!</v>
      </c>
      <c r="AY22" s="239" t="e">
        <f t="shared" si="24"/>
        <v>#DIV/0!</v>
      </c>
      <c r="BA22" s="74">
        <f t="shared" si="28"/>
        <v>0</v>
      </c>
      <c r="BB22" s="30" t="str">
        <f>IF(Primary!$E30=0,"N/A",AP22/(Primary!$D30*365))</f>
        <v>N/A</v>
      </c>
      <c r="BC22" s="30" t="str">
        <f>IF(Primary!$E30=0,"N/A",AQ22/(Primary!$D30*365))</f>
        <v>N/A</v>
      </c>
      <c r="BD22" s="30" t="str">
        <f>IF(Primary!$E30=0,"N/A",AR22/(Primary!$D30*365))</f>
        <v>N/A</v>
      </c>
      <c r="BE22" s="30" t="str">
        <f>IF(Primary!$E30=0,"N/A",AS22/(Primary!$D30*365))</f>
        <v>N/A</v>
      </c>
      <c r="BF22" s="30" t="str">
        <f>IF(Primary!$E30=0,"N/A",AT22/(Primary!$D30*365))</f>
        <v>N/A</v>
      </c>
      <c r="BG22" s="30" t="str">
        <f>IF(Primary!$E30=0,"N/A",AU22/(Primary!$D30*365))</f>
        <v>N/A</v>
      </c>
      <c r="BH22" s="30" t="str">
        <f>IF(Primary!$E30=0,"N/A",AV22/(Primary!$D30*365))</f>
        <v>N/A</v>
      </c>
      <c r="BI22" s="30" t="str">
        <f>IF(Primary!$E30=0,"N/A",AW22/(Primary!$D30*365))</f>
        <v>N/A</v>
      </c>
      <c r="BJ22" s="30" t="str">
        <f>IF(Primary!$E30=0,"N/A",AX22/(Primary!$D30*365))</f>
        <v>N/A</v>
      </c>
      <c r="BK22" s="216" t="str">
        <f>IF(Primary!$E30=0,"N/A",AY22/(Primary!$D30*365))</f>
        <v>N/A</v>
      </c>
    </row>
    <row r="23" spans="3:63" x14ac:dyDescent="0.25">
      <c r="C23" s="74">
        <f>'Comp Index'!C23</f>
        <v>0</v>
      </c>
      <c r="D23" s="29" t="e">
        <f>'Comp Index'!E23*'Fair Share'!E23</f>
        <v>#DIV/0!</v>
      </c>
      <c r="E23" s="29" t="e">
        <f>'Comp Index'!F23*'Fair Share'!F23</f>
        <v>#DIV/0!</v>
      </c>
      <c r="F23" s="29" t="e">
        <f>'Comp Index'!G23*'Fair Share'!G23</f>
        <v>#DIV/0!</v>
      </c>
      <c r="G23" s="29" t="e">
        <f>'Comp Index'!H23*'Fair Share'!H23</f>
        <v>#DIV/0!</v>
      </c>
      <c r="H23" s="29" t="e">
        <f>'Comp Index'!I23*'Fair Share'!I23</f>
        <v>#DIV/0!</v>
      </c>
      <c r="I23" s="29" t="e">
        <f>'Comp Index'!J23*'Fair Share'!J23</f>
        <v>#DIV/0!</v>
      </c>
      <c r="J23" s="29" t="e">
        <f>'Comp Index'!K23*'Fair Share'!K23</f>
        <v>#DIV/0!</v>
      </c>
      <c r="K23" s="29" t="e">
        <f>'Comp Index'!L23*'Fair Share'!L23</f>
        <v>#DIV/0!</v>
      </c>
      <c r="L23" s="29" t="e">
        <f>'Comp Index'!M23*'Fair Share'!M23</f>
        <v>#DIV/0!</v>
      </c>
      <c r="M23" s="135" t="e">
        <f>'Comp Index'!N23*'Fair Share'!N23</f>
        <v>#DIV/0!</v>
      </c>
      <c r="P23" s="74">
        <f t="shared" si="25"/>
        <v>0</v>
      </c>
      <c r="Q23" s="30" t="e">
        <f t="shared" si="5"/>
        <v>#DIV/0!</v>
      </c>
      <c r="R23" s="30" t="e">
        <f t="shared" si="6"/>
        <v>#DIV/0!</v>
      </c>
      <c r="S23" s="30" t="e">
        <f t="shared" si="7"/>
        <v>#DIV/0!</v>
      </c>
      <c r="T23" s="30" t="e">
        <f t="shared" si="8"/>
        <v>#DIV/0!</v>
      </c>
      <c r="U23" s="30" t="e">
        <f t="shared" si="9"/>
        <v>#DIV/0!</v>
      </c>
      <c r="V23" s="30" t="e">
        <f t="shared" si="10"/>
        <v>#DIV/0!</v>
      </c>
      <c r="W23" s="30" t="e">
        <f t="shared" si="11"/>
        <v>#DIV/0!</v>
      </c>
      <c r="X23" s="30" t="e">
        <f t="shared" si="12"/>
        <v>#DIV/0!</v>
      </c>
      <c r="Y23" s="30" t="e">
        <f t="shared" si="13"/>
        <v>#DIV/0!</v>
      </c>
      <c r="Z23" s="216" t="e">
        <f t="shared" si="14"/>
        <v>#DIV/0!</v>
      </c>
      <c r="AC23" s="74">
        <f t="shared" si="26"/>
        <v>0</v>
      </c>
      <c r="AD23" s="233" t="e">
        <f>Q23*'Demand Calcs'!D$83</f>
        <v>#DIV/0!</v>
      </c>
      <c r="AE23" s="233" t="e">
        <f>R23*'Demand Calcs'!E$83</f>
        <v>#DIV/0!</v>
      </c>
      <c r="AF23" s="233" t="e">
        <f>S23*'Demand Calcs'!F$83</f>
        <v>#DIV/0!</v>
      </c>
      <c r="AG23" s="233" t="e">
        <f>T23*'Demand Calcs'!G$83</f>
        <v>#DIV/0!</v>
      </c>
      <c r="AH23" s="233" t="e">
        <f>U23*'Demand Calcs'!H$83</f>
        <v>#DIV/0!</v>
      </c>
      <c r="AI23" s="233" t="e">
        <f>V23*'Demand Calcs'!I$83</f>
        <v>#DIV/0!</v>
      </c>
      <c r="AJ23" s="233" t="e">
        <f>W23*'Demand Calcs'!J$83</f>
        <v>#DIV/0!</v>
      </c>
      <c r="AK23" s="233" t="e">
        <f>X23*'Demand Calcs'!K$83</f>
        <v>#DIV/0!</v>
      </c>
      <c r="AL23" s="233" t="e">
        <f>Y23*'Demand Calcs'!L$83</f>
        <v>#DIV/0!</v>
      </c>
      <c r="AM23" s="234" t="e">
        <f>Z23*'Demand Calcs'!M$83</f>
        <v>#DIV/0!</v>
      </c>
      <c r="AO23" s="74">
        <f t="shared" si="27"/>
        <v>0</v>
      </c>
      <c r="AP23" s="86" t="e">
        <f t="shared" si="15"/>
        <v>#DIV/0!</v>
      </c>
      <c r="AQ23" s="86" t="e">
        <f t="shared" si="16"/>
        <v>#DIV/0!</v>
      </c>
      <c r="AR23" s="86" t="e">
        <f t="shared" si="17"/>
        <v>#DIV/0!</v>
      </c>
      <c r="AS23" s="86" t="e">
        <f t="shared" si="18"/>
        <v>#DIV/0!</v>
      </c>
      <c r="AT23" s="86" t="e">
        <f t="shared" si="19"/>
        <v>#DIV/0!</v>
      </c>
      <c r="AU23" s="86" t="e">
        <f t="shared" si="20"/>
        <v>#DIV/0!</v>
      </c>
      <c r="AV23" s="86" t="e">
        <f t="shared" si="21"/>
        <v>#DIV/0!</v>
      </c>
      <c r="AW23" s="86" t="e">
        <f t="shared" si="22"/>
        <v>#DIV/0!</v>
      </c>
      <c r="AX23" s="86" t="e">
        <f t="shared" si="23"/>
        <v>#DIV/0!</v>
      </c>
      <c r="AY23" s="239" t="e">
        <f t="shared" si="24"/>
        <v>#DIV/0!</v>
      </c>
      <c r="BA23" s="74">
        <f t="shared" si="28"/>
        <v>0</v>
      </c>
      <c r="BB23" s="30" t="str">
        <f>IF(Primary!$E31=0,"N/A",AP23/(Primary!$D31*365))</f>
        <v>N/A</v>
      </c>
      <c r="BC23" s="30" t="str">
        <f>IF(Primary!$E31=0,"N/A",AQ23/(Primary!$D31*365))</f>
        <v>N/A</v>
      </c>
      <c r="BD23" s="30" t="str">
        <f>IF(Primary!$E31=0,"N/A",AR23/(Primary!$D31*365))</f>
        <v>N/A</v>
      </c>
      <c r="BE23" s="30" t="str">
        <f>IF(Primary!$E31=0,"N/A",AS23/(Primary!$D31*365))</f>
        <v>N/A</v>
      </c>
      <c r="BF23" s="30" t="str">
        <f>IF(Primary!$E31=0,"N/A",AT23/(Primary!$D31*365))</f>
        <v>N/A</v>
      </c>
      <c r="BG23" s="30" t="str">
        <f>IF(Primary!$E31=0,"N/A",AU23/(Primary!$D31*365))</f>
        <v>N/A</v>
      </c>
      <c r="BH23" s="30" t="str">
        <f>IF(Primary!$E31=0,"N/A",AV23/(Primary!$D31*365))</f>
        <v>N/A</v>
      </c>
      <c r="BI23" s="30" t="str">
        <f>IF(Primary!$E31=0,"N/A",AW23/(Primary!$D31*365))</f>
        <v>N/A</v>
      </c>
      <c r="BJ23" s="30" t="str">
        <f>IF(Primary!$E31=0,"N/A",AX23/(Primary!$D31*365))</f>
        <v>N/A</v>
      </c>
      <c r="BK23" s="216" t="str">
        <f>IF(Primary!$E31=0,"N/A",AY23/(Primary!$D31*365))</f>
        <v>N/A</v>
      </c>
    </row>
    <row r="24" spans="3:63" x14ac:dyDescent="0.25">
      <c r="C24" s="74">
        <f>'Comp Index'!C24</f>
        <v>0</v>
      </c>
      <c r="D24" s="29" t="e">
        <f>'Comp Index'!E24*'Fair Share'!E24</f>
        <v>#DIV/0!</v>
      </c>
      <c r="E24" s="29" t="e">
        <f>'Comp Index'!F24*'Fair Share'!F24</f>
        <v>#DIV/0!</v>
      </c>
      <c r="F24" s="29" t="e">
        <f>'Comp Index'!G24*'Fair Share'!G24</f>
        <v>#DIV/0!</v>
      </c>
      <c r="G24" s="29" t="e">
        <f>'Comp Index'!H24*'Fair Share'!H24</f>
        <v>#DIV/0!</v>
      </c>
      <c r="H24" s="29" t="e">
        <f>'Comp Index'!I24*'Fair Share'!I24</f>
        <v>#DIV/0!</v>
      </c>
      <c r="I24" s="29" t="e">
        <f>'Comp Index'!J24*'Fair Share'!J24</f>
        <v>#DIV/0!</v>
      </c>
      <c r="J24" s="29" t="e">
        <f>'Comp Index'!K24*'Fair Share'!K24</f>
        <v>#DIV/0!</v>
      </c>
      <c r="K24" s="29" t="e">
        <f>'Comp Index'!L24*'Fair Share'!L24</f>
        <v>#DIV/0!</v>
      </c>
      <c r="L24" s="29" t="e">
        <f>'Comp Index'!M24*'Fair Share'!M24</f>
        <v>#DIV/0!</v>
      </c>
      <c r="M24" s="135" t="e">
        <f>'Comp Index'!N24*'Fair Share'!N24</f>
        <v>#DIV/0!</v>
      </c>
      <c r="P24" s="74">
        <f t="shared" si="25"/>
        <v>0</v>
      </c>
      <c r="Q24" s="30" t="e">
        <f t="shared" si="5"/>
        <v>#DIV/0!</v>
      </c>
      <c r="R24" s="30" t="e">
        <f t="shared" si="6"/>
        <v>#DIV/0!</v>
      </c>
      <c r="S24" s="30" t="e">
        <f t="shared" si="7"/>
        <v>#DIV/0!</v>
      </c>
      <c r="T24" s="30" t="e">
        <f t="shared" si="8"/>
        <v>#DIV/0!</v>
      </c>
      <c r="U24" s="30" t="e">
        <f t="shared" si="9"/>
        <v>#DIV/0!</v>
      </c>
      <c r="V24" s="30" t="e">
        <f t="shared" si="10"/>
        <v>#DIV/0!</v>
      </c>
      <c r="W24" s="30" t="e">
        <f t="shared" si="11"/>
        <v>#DIV/0!</v>
      </c>
      <c r="X24" s="30" t="e">
        <f t="shared" si="12"/>
        <v>#DIV/0!</v>
      </c>
      <c r="Y24" s="30" t="e">
        <f t="shared" si="13"/>
        <v>#DIV/0!</v>
      </c>
      <c r="Z24" s="216" t="e">
        <f t="shared" si="14"/>
        <v>#DIV/0!</v>
      </c>
      <c r="AC24" s="74">
        <f t="shared" si="26"/>
        <v>0</v>
      </c>
      <c r="AD24" s="233" t="e">
        <f>Q24*'Demand Calcs'!D$83</f>
        <v>#DIV/0!</v>
      </c>
      <c r="AE24" s="233" t="e">
        <f>R24*'Demand Calcs'!E$83</f>
        <v>#DIV/0!</v>
      </c>
      <c r="AF24" s="233" t="e">
        <f>S24*'Demand Calcs'!F$83</f>
        <v>#DIV/0!</v>
      </c>
      <c r="AG24" s="233" t="e">
        <f>T24*'Demand Calcs'!G$83</f>
        <v>#DIV/0!</v>
      </c>
      <c r="AH24" s="233" t="e">
        <f>U24*'Demand Calcs'!H$83</f>
        <v>#DIV/0!</v>
      </c>
      <c r="AI24" s="233" t="e">
        <f>V24*'Demand Calcs'!I$83</f>
        <v>#DIV/0!</v>
      </c>
      <c r="AJ24" s="233" t="e">
        <f>W24*'Demand Calcs'!J$83</f>
        <v>#DIV/0!</v>
      </c>
      <c r="AK24" s="233" t="e">
        <f>X24*'Demand Calcs'!K$83</f>
        <v>#DIV/0!</v>
      </c>
      <c r="AL24" s="233" t="e">
        <f>Y24*'Demand Calcs'!L$83</f>
        <v>#DIV/0!</v>
      </c>
      <c r="AM24" s="234" t="e">
        <f>Z24*'Demand Calcs'!M$83</f>
        <v>#DIV/0!</v>
      </c>
      <c r="AO24" s="74">
        <f t="shared" si="27"/>
        <v>0</v>
      </c>
      <c r="AP24" s="86" t="e">
        <f t="shared" si="15"/>
        <v>#DIV/0!</v>
      </c>
      <c r="AQ24" s="86" t="e">
        <f t="shared" si="16"/>
        <v>#DIV/0!</v>
      </c>
      <c r="AR24" s="86" t="e">
        <f t="shared" si="17"/>
        <v>#DIV/0!</v>
      </c>
      <c r="AS24" s="86" t="e">
        <f t="shared" si="18"/>
        <v>#DIV/0!</v>
      </c>
      <c r="AT24" s="86" t="e">
        <f t="shared" si="19"/>
        <v>#DIV/0!</v>
      </c>
      <c r="AU24" s="86" t="e">
        <f t="shared" si="20"/>
        <v>#DIV/0!</v>
      </c>
      <c r="AV24" s="86" t="e">
        <f t="shared" si="21"/>
        <v>#DIV/0!</v>
      </c>
      <c r="AW24" s="86" t="e">
        <f t="shared" si="22"/>
        <v>#DIV/0!</v>
      </c>
      <c r="AX24" s="86" t="e">
        <f t="shared" si="23"/>
        <v>#DIV/0!</v>
      </c>
      <c r="AY24" s="239" t="e">
        <f t="shared" si="24"/>
        <v>#DIV/0!</v>
      </c>
      <c r="BA24" s="74">
        <f t="shared" si="28"/>
        <v>0</v>
      </c>
      <c r="BB24" s="30" t="str">
        <f>IF(Primary!$E32=0,"N/A",AP24/(Primary!$D32*365))</f>
        <v>N/A</v>
      </c>
      <c r="BC24" s="30" t="str">
        <f>IF(Primary!$E32=0,"N/A",AQ24/(Primary!$D32*365))</f>
        <v>N/A</v>
      </c>
      <c r="BD24" s="30" t="str">
        <f>IF(Primary!$E32=0,"N/A",AR24/(Primary!$D32*365))</f>
        <v>N/A</v>
      </c>
      <c r="BE24" s="30" t="str">
        <f>IF(Primary!$E32=0,"N/A",AS24/(Primary!$D32*365))</f>
        <v>N/A</v>
      </c>
      <c r="BF24" s="30" t="str">
        <f>IF(Primary!$E32=0,"N/A",AT24/(Primary!$D32*365))</f>
        <v>N/A</v>
      </c>
      <c r="BG24" s="30" t="str">
        <f>IF(Primary!$E32=0,"N/A",AU24/(Primary!$D32*365))</f>
        <v>N/A</v>
      </c>
      <c r="BH24" s="30" t="str">
        <f>IF(Primary!$E32=0,"N/A",AV24/(Primary!$D32*365))</f>
        <v>N/A</v>
      </c>
      <c r="BI24" s="30" t="str">
        <f>IF(Primary!$E32=0,"N/A",AW24/(Primary!$D32*365))</f>
        <v>N/A</v>
      </c>
      <c r="BJ24" s="30" t="str">
        <f>IF(Primary!$E32=0,"N/A",AX24/(Primary!$D32*365))</f>
        <v>N/A</v>
      </c>
      <c r="BK24" s="216" t="str">
        <f>IF(Primary!$E32=0,"N/A",AY24/(Primary!$D32*365))</f>
        <v>N/A</v>
      </c>
    </row>
    <row r="25" spans="3:63" x14ac:dyDescent="0.25">
      <c r="C25" s="74" t="str">
        <f>'Comp Index'!C26</f>
        <v>Proposed Hotel 1</v>
      </c>
      <c r="D25" s="29" t="e">
        <f>'Comp Index'!E26*'Fair Share'!E25</f>
        <v>#DIV/0!</v>
      </c>
      <c r="E25" s="29" t="e">
        <f>'Comp Index'!F26*'Fair Share'!F25</f>
        <v>#DIV/0!</v>
      </c>
      <c r="F25" s="29" t="e">
        <f>'Comp Index'!G26*'Fair Share'!G25</f>
        <v>#DIV/0!</v>
      </c>
      <c r="G25" s="29" t="e">
        <f>'Comp Index'!H26*'Fair Share'!H25</f>
        <v>#DIV/0!</v>
      </c>
      <c r="H25" s="29" t="e">
        <f>'Comp Index'!I26*'Fair Share'!I25</f>
        <v>#DIV/0!</v>
      </c>
      <c r="I25" s="29" t="e">
        <f>'Comp Index'!J26*'Fair Share'!J25</f>
        <v>#DIV/0!</v>
      </c>
      <c r="J25" s="29" t="e">
        <f>'Comp Index'!K26*'Fair Share'!K25</f>
        <v>#DIV/0!</v>
      </c>
      <c r="K25" s="29" t="e">
        <f>'Comp Index'!L26*'Fair Share'!L25</f>
        <v>#DIV/0!</v>
      </c>
      <c r="L25" s="29" t="e">
        <f>'Comp Index'!M26*'Fair Share'!M25</f>
        <v>#DIV/0!</v>
      </c>
      <c r="M25" s="135" t="e">
        <f>'Comp Index'!N26*'Fair Share'!N25</f>
        <v>#DIV/0!</v>
      </c>
      <c r="P25" s="74" t="str">
        <f t="shared" si="25"/>
        <v>Proposed Hotel 1</v>
      </c>
      <c r="Q25" s="30" t="e">
        <f t="shared" si="5"/>
        <v>#DIV/0!</v>
      </c>
      <c r="R25" s="30" t="e">
        <f t="shared" si="6"/>
        <v>#DIV/0!</v>
      </c>
      <c r="S25" s="30" t="e">
        <f t="shared" si="7"/>
        <v>#DIV/0!</v>
      </c>
      <c r="T25" s="30" t="e">
        <f t="shared" si="8"/>
        <v>#DIV/0!</v>
      </c>
      <c r="U25" s="30" t="e">
        <f t="shared" si="9"/>
        <v>#DIV/0!</v>
      </c>
      <c r="V25" s="30" t="e">
        <f t="shared" si="10"/>
        <v>#DIV/0!</v>
      </c>
      <c r="W25" s="30" t="e">
        <f t="shared" si="11"/>
        <v>#DIV/0!</v>
      </c>
      <c r="X25" s="30" t="e">
        <f t="shared" si="12"/>
        <v>#DIV/0!</v>
      </c>
      <c r="Y25" s="30" t="e">
        <f t="shared" si="13"/>
        <v>#DIV/0!</v>
      </c>
      <c r="Z25" s="216" t="e">
        <f t="shared" si="14"/>
        <v>#DIV/0!</v>
      </c>
      <c r="AC25" s="74" t="str">
        <f t="shared" si="26"/>
        <v>Proposed Hotel 1</v>
      </c>
      <c r="AD25" s="233" t="e">
        <f>Q25*'Demand Calcs'!D$83</f>
        <v>#DIV/0!</v>
      </c>
      <c r="AE25" s="233" t="e">
        <f>R25*'Demand Calcs'!E$83</f>
        <v>#DIV/0!</v>
      </c>
      <c r="AF25" s="233" t="e">
        <f>S25*'Demand Calcs'!F$83</f>
        <v>#DIV/0!</v>
      </c>
      <c r="AG25" s="233" t="e">
        <f>T25*'Demand Calcs'!G$83</f>
        <v>#DIV/0!</v>
      </c>
      <c r="AH25" s="233" t="e">
        <f>U25*'Demand Calcs'!H$83</f>
        <v>#DIV/0!</v>
      </c>
      <c r="AI25" s="233" t="e">
        <f>V25*'Demand Calcs'!I$83</f>
        <v>#DIV/0!</v>
      </c>
      <c r="AJ25" s="233" t="e">
        <f>W25*'Demand Calcs'!J$83</f>
        <v>#DIV/0!</v>
      </c>
      <c r="AK25" s="233" t="e">
        <f>X25*'Demand Calcs'!K$83</f>
        <v>#DIV/0!</v>
      </c>
      <c r="AL25" s="233" t="e">
        <f>Y25*'Demand Calcs'!L$83</f>
        <v>#DIV/0!</v>
      </c>
      <c r="AM25" s="234" t="e">
        <f>Z25*'Demand Calcs'!M$83</f>
        <v>#DIV/0!</v>
      </c>
      <c r="AO25" s="74" t="str">
        <f t="shared" si="27"/>
        <v>Proposed Hotel 1</v>
      </c>
      <c r="AP25" s="86" t="e">
        <f t="shared" si="15"/>
        <v>#DIV/0!</v>
      </c>
      <c r="AQ25" s="86" t="e">
        <f t="shared" si="16"/>
        <v>#DIV/0!</v>
      </c>
      <c r="AR25" s="86" t="e">
        <f t="shared" si="17"/>
        <v>#DIV/0!</v>
      </c>
      <c r="AS25" s="86" t="e">
        <f t="shared" si="18"/>
        <v>#DIV/0!</v>
      </c>
      <c r="AT25" s="86" t="e">
        <f t="shared" si="19"/>
        <v>#DIV/0!</v>
      </c>
      <c r="AU25" s="86" t="e">
        <f t="shared" si="20"/>
        <v>#DIV/0!</v>
      </c>
      <c r="AV25" s="86" t="e">
        <f t="shared" si="21"/>
        <v>#DIV/0!</v>
      </c>
      <c r="AW25" s="86" t="e">
        <f t="shared" si="22"/>
        <v>#DIV/0!</v>
      </c>
      <c r="AX25" s="86" t="e">
        <f t="shared" si="23"/>
        <v>#DIV/0!</v>
      </c>
      <c r="AY25" s="239" t="e">
        <f t="shared" si="24"/>
        <v>#DIV/0!</v>
      </c>
      <c r="BA25" s="74" t="str">
        <f t="shared" si="28"/>
        <v>Proposed Hotel 1</v>
      </c>
      <c r="BB25" s="30" t="str">
        <f>IF('Supply Addn'!F7=0,"N/A",AP25/('Supply Addn'!F7*365))</f>
        <v>N/A</v>
      </c>
      <c r="BC25" s="30" t="str">
        <f>IF('Supply Addn'!G7=0,"N/A",AQ25/('Supply Addn'!G7*365))</f>
        <v>N/A</v>
      </c>
      <c r="BD25" s="30" t="str">
        <f>IF('Supply Addn'!H7=0,"N/A",AR25/('Supply Addn'!H7*365))</f>
        <v>N/A</v>
      </c>
      <c r="BE25" s="30" t="str">
        <f>IF('Supply Addn'!I7=0,"N/A",AS25/('Supply Addn'!I7*365))</f>
        <v>N/A</v>
      </c>
      <c r="BF25" s="30" t="str">
        <f>IF('Supply Addn'!J7=0,"N/A",AT25/('Supply Addn'!J7*365))</f>
        <v>N/A</v>
      </c>
      <c r="BG25" s="30" t="str">
        <f>IF('Supply Addn'!K7=0,"N/A",AU25/('Supply Addn'!K7*365))</f>
        <v>N/A</v>
      </c>
      <c r="BH25" s="30" t="str">
        <f>IF('Supply Addn'!L7=0,"N/A",AV25/('Supply Addn'!L7*365))</f>
        <v>N/A</v>
      </c>
      <c r="BI25" s="30" t="str">
        <f>IF('Supply Addn'!M7=0,"N/A",AW25/('Supply Addn'!M7*365))</f>
        <v>N/A</v>
      </c>
      <c r="BJ25" s="30" t="str">
        <f>IF('Supply Addn'!N7=0,"N/A",AX25/('Supply Addn'!N7*365))</f>
        <v>N/A</v>
      </c>
      <c r="BK25" s="216" t="str">
        <f>IF('Supply Addn'!O7=0,"N/A",AY25/('Supply Addn'!O7*365))</f>
        <v>N/A</v>
      </c>
    </row>
    <row r="26" spans="3:63" x14ac:dyDescent="0.25">
      <c r="C26" s="74" t="str">
        <f>'Comp Index'!C27</f>
        <v>Proposed Hotel 2</v>
      </c>
      <c r="D26" s="29" t="e">
        <f>'Comp Index'!E27*'Fair Share'!E26</f>
        <v>#DIV/0!</v>
      </c>
      <c r="E26" s="29" t="e">
        <f>'Comp Index'!F27*'Fair Share'!F26</f>
        <v>#DIV/0!</v>
      </c>
      <c r="F26" s="29" t="e">
        <f>'Comp Index'!G27*'Fair Share'!G26</f>
        <v>#DIV/0!</v>
      </c>
      <c r="G26" s="29" t="e">
        <f>'Comp Index'!H27*'Fair Share'!H26</f>
        <v>#DIV/0!</v>
      </c>
      <c r="H26" s="29" t="e">
        <f>'Comp Index'!I27*'Fair Share'!I26</f>
        <v>#DIV/0!</v>
      </c>
      <c r="I26" s="29" t="e">
        <f>'Comp Index'!J27*'Fair Share'!J26</f>
        <v>#DIV/0!</v>
      </c>
      <c r="J26" s="29" t="e">
        <f>'Comp Index'!K27*'Fair Share'!K26</f>
        <v>#DIV/0!</v>
      </c>
      <c r="K26" s="29" t="e">
        <f>'Comp Index'!L27*'Fair Share'!L26</f>
        <v>#DIV/0!</v>
      </c>
      <c r="L26" s="29" t="e">
        <f>'Comp Index'!M27*'Fair Share'!M26</f>
        <v>#DIV/0!</v>
      </c>
      <c r="M26" s="135" t="e">
        <f>'Comp Index'!N27*'Fair Share'!N26</f>
        <v>#DIV/0!</v>
      </c>
      <c r="P26" s="74" t="str">
        <f t="shared" si="25"/>
        <v>Proposed Hotel 2</v>
      </c>
      <c r="Q26" s="30" t="e">
        <f t="shared" si="5"/>
        <v>#DIV/0!</v>
      </c>
      <c r="R26" s="30" t="e">
        <f t="shared" si="6"/>
        <v>#DIV/0!</v>
      </c>
      <c r="S26" s="30" t="e">
        <f t="shared" si="7"/>
        <v>#DIV/0!</v>
      </c>
      <c r="T26" s="30" t="e">
        <f t="shared" si="8"/>
        <v>#DIV/0!</v>
      </c>
      <c r="U26" s="30" t="e">
        <f t="shared" si="9"/>
        <v>#DIV/0!</v>
      </c>
      <c r="V26" s="30" t="e">
        <f t="shared" si="10"/>
        <v>#DIV/0!</v>
      </c>
      <c r="W26" s="30" t="e">
        <f t="shared" si="11"/>
        <v>#DIV/0!</v>
      </c>
      <c r="X26" s="30" t="e">
        <f t="shared" si="12"/>
        <v>#DIV/0!</v>
      </c>
      <c r="Y26" s="30" t="e">
        <f t="shared" si="13"/>
        <v>#DIV/0!</v>
      </c>
      <c r="Z26" s="216" t="e">
        <f t="shared" si="14"/>
        <v>#DIV/0!</v>
      </c>
      <c r="AC26" s="74" t="str">
        <f t="shared" si="26"/>
        <v>Proposed Hotel 2</v>
      </c>
      <c r="AD26" s="233" t="e">
        <f>Q26*'Demand Calcs'!D$83</f>
        <v>#DIV/0!</v>
      </c>
      <c r="AE26" s="233" t="e">
        <f>R26*'Demand Calcs'!E$83</f>
        <v>#DIV/0!</v>
      </c>
      <c r="AF26" s="233" t="e">
        <f>S26*'Demand Calcs'!F$83</f>
        <v>#DIV/0!</v>
      </c>
      <c r="AG26" s="233" t="e">
        <f>T26*'Demand Calcs'!G$83</f>
        <v>#DIV/0!</v>
      </c>
      <c r="AH26" s="233" t="e">
        <f>U26*'Demand Calcs'!H$83</f>
        <v>#DIV/0!</v>
      </c>
      <c r="AI26" s="233" t="e">
        <f>V26*'Demand Calcs'!I$83</f>
        <v>#DIV/0!</v>
      </c>
      <c r="AJ26" s="233" t="e">
        <f>W26*'Demand Calcs'!J$83</f>
        <v>#DIV/0!</v>
      </c>
      <c r="AK26" s="233" t="e">
        <f>X26*'Demand Calcs'!K$83</f>
        <v>#DIV/0!</v>
      </c>
      <c r="AL26" s="233" t="e">
        <f>Y26*'Demand Calcs'!L$83</f>
        <v>#DIV/0!</v>
      </c>
      <c r="AM26" s="234" t="e">
        <f>Z26*'Demand Calcs'!M$83</f>
        <v>#DIV/0!</v>
      </c>
      <c r="AO26" s="74" t="str">
        <f t="shared" si="27"/>
        <v>Proposed Hotel 2</v>
      </c>
      <c r="AP26" s="86" t="e">
        <f t="shared" si="15"/>
        <v>#DIV/0!</v>
      </c>
      <c r="AQ26" s="86" t="e">
        <f t="shared" si="16"/>
        <v>#DIV/0!</v>
      </c>
      <c r="AR26" s="86" t="e">
        <f t="shared" si="17"/>
        <v>#DIV/0!</v>
      </c>
      <c r="AS26" s="86" t="e">
        <f t="shared" si="18"/>
        <v>#DIV/0!</v>
      </c>
      <c r="AT26" s="86" t="e">
        <f t="shared" si="19"/>
        <v>#DIV/0!</v>
      </c>
      <c r="AU26" s="86" t="e">
        <f t="shared" si="20"/>
        <v>#DIV/0!</v>
      </c>
      <c r="AV26" s="86" t="e">
        <f t="shared" si="21"/>
        <v>#DIV/0!</v>
      </c>
      <c r="AW26" s="86" t="e">
        <f t="shared" si="22"/>
        <v>#DIV/0!</v>
      </c>
      <c r="AX26" s="86" t="e">
        <f t="shared" si="23"/>
        <v>#DIV/0!</v>
      </c>
      <c r="AY26" s="239" t="e">
        <f t="shared" si="24"/>
        <v>#DIV/0!</v>
      </c>
      <c r="BA26" s="74" t="str">
        <f t="shared" si="28"/>
        <v>Proposed Hotel 2</v>
      </c>
      <c r="BB26" s="30" t="str">
        <f>IF('Supply Addn'!F8=0,"N/A",AP26/('Supply Addn'!F8*365))</f>
        <v>N/A</v>
      </c>
      <c r="BC26" s="30" t="str">
        <f>IF('Supply Addn'!G8=0,"N/A",AQ26/('Supply Addn'!G8*365))</f>
        <v>N/A</v>
      </c>
      <c r="BD26" s="30" t="str">
        <f>IF('Supply Addn'!H8=0,"N/A",AR26/('Supply Addn'!H8*365))</f>
        <v>N/A</v>
      </c>
      <c r="BE26" s="30" t="str">
        <f>IF('Supply Addn'!I8=0,"N/A",AS26/('Supply Addn'!I8*365))</f>
        <v>N/A</v>
      </c>
      <c r="BF26" s="30" t="str">
        <f>IF('Supply Addn'!J8=0,"N/A",AT26/('Supply Addn'!J8*365))</f>
        <v>N/A</v>
      </c>
      <c r="BG26" s="30" t="str">
        <f>IF('Supply Addn'!K8=0,"N/A",AU26/('Supply Addn'!K8*365))</f>
        <v>N/A</v>
      </c>
      <c r="BH26" s="30" t="str">
        <f>IF('Supply Addn'!L8=0,"N/A",AV26/('Supply Addn'!L8*365))</f>
        <v>N/A</v>
      </c>
      <c r="BI26" s="30" t="str">
        <f>IF('Supply Addn'!M8=0,"N/A",AW26/('Supply Addn'!M8*365))</f>
        <v>N/A</v>
      </c>
      <c r="BJ26" s="30" t="str">
        <f>IF('Supply Addn'!N8=0,"N/A",AX26/('Supply Addn'!N8*365))</f>
        <v>N/A</v>
      </c>
      <c r="BK26" s="216" t="str">
        <f>IF('Supply Addn'!O8=0,"N/A",AY26/('Supply Addn'!O8*365))</f>
        <v>N/A</v>
      </c>
    </row>
    <row r="27" spans="3:63" x14ac:dyDescent="0.25">
      <c r="C27" s="74">
        <f>'Comp Index'!C28</f>
        <v>0</v>
      </c>
      <c r="D27" s="29" t="e">
        <f>'Comp Index'!E28*'Fair Share'!E27</f>
        <v>#DIV/0!</v>
      </c>
      <c r="E27" s="29" t="e">
        <f>'Comp Index'!F28*'Fair Share'!F27</f>
        <v>#DIV/0!</v>
      </c>
      <c r="F27" s="29" t="e">
        <f>'Comp Index'!G28*'Fair Share'!G27</f>
        <v>#DIV/0!</v>
      </c>
      <c r="G27" s="29" t="e">
        <f>'Comp Index'!H28*'Fair Share'!H27</f>
        <v>#DIV/0!</v>
      </c>
      <c r="H27" s="29" t="e">
        <f>'Comp Index'!I28*'Fair Share'!I27</f>
        <v>#DIV/0!</v>
      </c>
      <c r="I27" s="29" t="e">
        <f>'Comp Index'!J28*'Fair Share'!J27</f>
        <v>#DIV/0!</v>
      </c>
      <c r="J27" s="29" t="e">
        <f>'Comp Index'!K28*'Fair Share'!K27</f>
        <v>#DIV/0!</v>
      </c>
      <c r="K27" s="29" t="e">
        <f>'Comp Index'!L28*'Fair Share'!L27</f>
        <v>#DIV/0!</v>
      </c>
      <c r="L27" s="29" t="e">
        <f>'Comp Index'!M28*'Fair Share'!M27</f>
        <v>#DIV/0!</v>
      </c>
      <c r="M27" s="135" t="e">
        <f>'Comp Index'!N28*'Fair Share'!N27</f>
        <v>#DIV/0!</v>
      </c>
      <c r="P27" s="74">
        <f t="shared" si="25"/>
        <v>0</v>
      </c>
      <c r="Q27" s="30" t="e">
        <f t="shared" si="5"/>
        <v>#DIV/0!</v>
      </c>
      <c r="R27" s="30" t="e">
        <f t="shared" si="6"/>
        <v>#DIV/0!</v>
      </c>
      <c r="S27" s="30" t="e">
        <f t="shared" si="7"/>
        <v>#DIV/0!</v>
      </c>
      <c r="T27" s="30" t="e">
        <f t="shared" si="8"/>
        <v>#DIV/0!</v>
      </c>
      <c r="U27" s="30" t="e">
        <f t="shared" si="9"/>
        <v>#DIV/0!</v>
      </c>
      <c r="V27" s="30" t="e">
        <f t="shared" si="10"/>
        <v>#DIV/0!</v>
      </c>
      <c r="W27" s="30" t="e">
        <f t="shared" si="11"/>
        <v>#DIV/0!</v>
      </c>
      <c r="X27" s="30" t="e">
        <f t="shared" si="12"/>
        <v>#DIV/0!</v>
      </c>
      <c r="Y27" s="30" t="e">
        <f t="shared" si="13"/>
        <v>#DIV/0!</v>
      </c>
      <c r="Z27" s="216" t="e">
        <f t="shared" si="14"/>
        <v>#DIV/0!</v>
      </c>
      <c r="AC27" s="74">
        <f t="shared" si="26"/>
        <v>0</v>
      </c>
      <c r="AD27" s="233" t="e">
        <f>Q27*'Demand Calcs'!D$83</f>
        <v>#DIV/0!</v>
      </c>
      <c r="AE27" s="233" t="e">
        <f>R27*'Demand Calcs'!E$83</f>
        <v>#DIV/0!</v>
      </c>
      <c r="AF27" s="233" t="e">
        <f>S27*'Demand Calcs'!F$83</f>
        <v>#DIV/0!</v>
      </c>
      <c r="AG27" s="233" t="e">
        <f>T27*'Demand Calcs'!G$83</f>
        <v>#DIV/0!</v>
      </c>
      <c r="AH27" s="233" t="e">
        <f>U27*'Demand Calcs'!H$83</f>
        <v>#DIV/0!</v>
      </c>
      <c r="AI27" s="233" t="e">
        <f>V27*'Demand Calcs'!I$83</f>
        <v>#DIV/0!</v>
      </c>
      <c r="AJ27" s="233" t="e">
        <f>W27*'Demand Calcs'!J$83</f>
        <v>#DIV/0!</v>
      </c>
      <c r="AK27" s="233" t="e">
        <f>X27*'Demand Calcs'!K$83</f>
        <v>#DIV/0!</v>
      </c>
      <c r="AL27" s="233" t="e">
        <f>Y27*'Demand Calcs'!L$83</f>
        <v>#DIV/0!</v>
      </c>
      <c r="AM27" s="234" t="e">
        <f>Z27*'Demand Calcs'!M$83</f>
        <v>#DIV/0!</v>
      </c>
      <c r="AO27" s="74">
        <f t="shared" si="27"/>
        <v>0</v>
      </c>
      <c r="AP27" s="86" t="e">
        <f t="shared" si="15"/>
        <v>#DIV/0!</v>
      </c>
      <c r="AQ27" s="86" t="e">
        <f t="shared" si="16"/>
        <v>#DIV/0!</v>
      </c>
      <c r="AR27" s="86" t="e">
        <f t="shared" si="17"/>
        <v>#DIV/0!</v>
      </c>
      <c r="AS27" s="86" t="e">
        <f t="shared" si="18"/>
        <v>#DIV/0!</v>
      </c>
      <c r="AT27" s="86" t="e">
        <f t="shared" si="19"/>
        <v>#DIV/0!</v>
      </c>
      <c r="AU27" s="86" t="e">
        <f t="shared" si="20"/>
        <v>#DIV/0!</v>
      </c>
      <c r="AV27" s="86" t="e">
        <f t="shared" si="21"/>
        <v>#DIV/0!</v>
      </c>
      <c r="AW27" s="86" t="e">
        <f t="shared" si="22"/>
        <v>#DIV/0!</v>
      </c>
      <c r="AX27" s="86" t="e">
        <f t="shared" si="23"/>
        <v>#DIV/0!</v>
      </c>
      <c r="AY27" s="239" t="e">
        <f t="shared" si="24"/>
        <v>#DIV/0!</v>
      </c>
      <c r="BA27" s="74">
        <f t="shared" si="28"/>
        <v>0</v>
      </c>
      <c r="BB27" s="30" t="str">
        <f>IF('Supply Addn'!F9=0,"N/A",AP27/('Supply Addn'!F9*365))</f>
        <v>N/A</v>
      </c>
      <c r="BC27" s="30" t="str">
        <f>IF('Supply Addn'!G9=0,"N/A",AQ27/('Supply Addn'!G9*365))</f>
        <v>N/A</v>
      </c>
      <c r="BD27" s="30" t="str">
        <f>IF('Supply Addn'!H9=0,"N/A",AR27/('Supply Addn'!H9*365))</f>
        <v>N/A</v>
      </c>
      <c r="BE27" s="30" t="str">
        <f>IF('Supply Addn'!I9=0,"N/A",AS27/('Supply Addn'!I9*365))</f>
        <v>N/A</v>
      </c>
      <c r="BF27" s="30" t="str">
        <f>IF('Supply Addn'!J9=0,"N/A",AT27/('Supply Addn'!J9*365))</f>
        <v>N/A</v>
      </c>
      <c r="BG27" s="30" t="str">
        <f>IF('Supply Addn'!K9=0,"N/A",AU27/('Supply Addn'!K9*365))</f>
        <v>N/A</v>
      </c>
      <c r="BH27" s="30" t="str">
        <f>IF('Supply Addn'!L9=0,"N/A",AV27/('Supply Addn'!L9*365))</f>
        <v>N/A</v>
      </c>
      <c r="BI27" s="30" t="str">
        <f>IF('Supply Addn'!M9=0,"N/A",AW27/('Supply Addn'!M9*365))</f>
        <v>N/A</v>
      </c>
      <c r="BJ27" s="30" t="str">
        <f>IF('Supply Addn'!N9=0,"N/A",AX27/('Supply Addn'!N9*365))</f>
        <v>N/A</v>
      </c>
      <c r="BK27" s="216" t="str">
        <f>IF('Supply Addn'!O9=0,"N/A",AY27/('Supply Addn'!O9*365))</f>
        <v>N/A</v>
      </c>
    </row>
    <row r="28" spans="3:63" x14ac:dyDescent="0.25">
      <c r="C28" s="74">
        <f>'Comp Index'!C29</f>
        <v>0</v>
      </c>
      <c r="D28" s="29" t="e">
        <f>'Comp Index'!E29*'Fair Share'!E28</f>
        <v>#DIV/0!</v>
      </c>
      <c r="E28" s="29" t="e">
        <f>'Comp Index'!F29*'Fair Share'!F28</f>
        <v>#DIV/0!</v>
      </c>
      <c r="F28" s="29" t="e">
        <f>'Comp Index'!G29*'Fair Share'!G28</f>
        <v>#DIV/0!</v>
      </c>
      <c r="G28" s="29" t="e">
        <f>'Comp Index'!H29*'Fair Share'!H28</f>
        <v>#DIV/0!</v>
      </c>
      <c r="H28" s="29" t="e">
        <f>'Comp Index'!I29*'Fair Share'!I28</f>
        <v>#DIV/0!</v>
      </c>
      <c r="I28" s="29" t="e">
        <f>'Comp Index'!J29*'Fair Share'!J28</f>
        <v>#DIV/0!</v>
      </c>
      <c r="J28" s="29" t="e">
        <f>'Comp Index'!K29*'Fair Share'!K28</f>
        <v>#DIV/0!</v>
      </c>
      <c r="K28" s="29" t="e">
        <f>'Comp Index'!L29*'Fair Share'!L28</f>
        <v>#DIV/0!</v>
      </c>
      <c r="L28" s="29" t="e">
        <f>'Comp Index'!M29*'Fair Share'!M28</f>
        <v>#DIV/0!</v>
      </c>
      <c r="M28" s="135" t="e">
        <f>'Comp Index'!N29*'Fair Share'!N28</f>
        <v>#DIV/0!</v>
      </c>
      <c r="P28" s="74">
        <f t="shared" si="25"/>
        <v>0</v>
      </c>
      <c r="Q28" s="30" t="e">
        <f t="shared" si="5"/>
        <v>#DIV/0!</v>
      </c>
      <c r="R28" s="30" t="e">
        <f t="shared" si="6"/>
        <v>#DIV/0!</v>
      </c>
      <c r="S28" s="30" t="e">
        <f t="shared" si="7"/>
        <v>#DIV/0!</v>
      </c>
      <c r="T28" s="30" t="e">
        <f t="shared" si="8"/>
        <v>#DIV/0!</v>
      </c>
      <c r="U28" s="30" t="e">
        <f t="shared" si="9"/>
        <v>#DIV/0!</v>
      </c>
      <c r="V28" s="30" t="e">
        <f t="shared" si="10"/>
        <v>#DIV/0!</v>
      </c>
      <c r="W28" s="30" t="e">
        <f t="shared" si="11"/>
        <v>#DIV/0!</v>
      </c>
      <c r="X28" s="30" t="e">
        <f t="shared" si="12"/>
        <v>#DIV/0!</v>
      </c>
      <c r="Y28" s="30" t="e">
        <f t="shared" si="13"/>
        <v>#DIV/0!</v>
      </c>
      <c r="Z28" s="216" t="e">
        <f t="shared" si="14"/>
        <v>#DIV/0!</v>
      </c>
      <c r="AC28" s="74">
        <f t="shared" si="26"/>
        <v>0</v>
      </c>
      <c r="AD28" s="233" t="e">
        <f>Q28*'Demand Calcs'!D$83</f>
        <v>#DIV/0!</v>
      </c>
      <c r="AE28" s="233" t="e">
        <f>R28*'Demand Calcs'!E$83</f>
        <v>#DIV/0!</v>
      </c>
      <c r="AF28" s="233" t="e">
        <f>S28*'Demand Calcs'!F$83</f>
        <v>#DIV/0!</v>
      </c>
      <c r="AG28" s="233" t="e">
        <f>T28*'Demand Calcs'!G$83</f>
        <v>#DIV/0!</v>
      </c>
      <c r="AH28" s="233" t="e">
        <f>U28*'Demand Calcs'!H$83</f>
        <v>#DIV/0!</v>
      </c>
      <c r="AI28" s="233" t="e">
        <f>V28*'Demand Calcs'!I$83</f>
        <v>#DIV/0!</v>
      </c>
      <c r="AJ28" s="233" t="e">
        <f>W28*'Demand Calcs'!J$83</f>
        <v>#DIV/0!</v>
      </c>
      <c r="AK28" s="233" t="e">
        <f>X28*'Demand Calcs'!K$83</f>
        <v>#DIV/0!</v>
      </c>
      <c r="AL28" s="233" t="e">
        <f>Y28*'Demand Calcs'!L$83</f>
        <v>#DIV/0!</v>
      </c>
      <c r="AM28" s="234" t="e">
        <f>Z28*'Demand Calcs'!M$83</f>
        <v>#DIV/0!</v>
      </c>
      <c r="AO28" s="74">
        <f t="shared" si="27"/>
        <v>0</v>
      </c>
      <c r="AP28" s="86" t="e">
        <f t="shared" si="15"/>
        <v>#DIV/0!</v>
      </c>
      <c r="AQ28" s="86" t="e">
        <f t="shared" si="16"/>
        <v>#DIV/0!</v>
      </c>
      <c r="AR28" s="86" t="e">
        <f t="shared" si="17"/>
        <v>#DIV/0!</v>
      </c>
      <c r="AS28" s="86" t="e">
        <f t="shared" si="18"/>
        <v>#DIV/0!</v>
      </c>
      <c r="AT28" s="86" t="e">
        <f t="shared" si="19"/>
        <v>#DIV/0!</v>
      </c>
      <c r="AU28" s="86" t="e">
        <f t="shared" si="20"/>
        <v>#DIV/0!</v>
      </c>
      <c r="AV28" s="86" t="e">
        <f t="shared" si="21"/>
        <v>#DIV/0!</v>
      </c>
      <c r="AW28" s="86" t="e">
        <f t="shared" si="22"/>
        <v>#DIV/0!</v>
      </c>
      <c r="AX28" s="86" t="e">
        <f t="shared" si="23"/>
        <v>#DIV/0!</v>
      </c>
      <c r="AY28" s="239" t="e">
        <f t="shared" si="24"/>
        <v>#DIV/0!</v>
      </c>
      <c r="BA28" s="74">
        <f t="shared" si="28"/>
        <v>0</v>
      </c>
      <c r="BB28" s="30" t="str">
        <f>IF('Supply Addn'!F10=0,"N/A",AP28/('Supply Addn'!F10*365))</f>
        <v>N/A</v>
      </c>
      <c r="BC28" s="30" t="str">
        <f>IF('Supply Addn'!G10=0,"N/A",AQ28/('Supply Addn'!G10*365))</f>
        <v>N/A</v>
      </c>
      <c r="BD28" s="30" t="str">
        <f>IF('Supply Addn'!H10=0,"N/A",AR28/('Supply Addn'!H10*365))</f>
        <v>N/A</v>
      </c>
      <c r="BE28" s="30" t="str">
        <f>IF('Supply Addn'!I10=0,"N/A",AS28/('Supply Addn'!I10*365))</f>
        <v>N/A</v>
      </c>
      <c r="BF28" s="30" t="str">
        <f>IF('Supply Addn'!J10=0,"N/A",AT28/('Supply Addn'!J10*365))</f>
        <v>N/A</v>
      </c>
      <c r="BG28" s="30" t="str">
        <f>IF('Supply Addn'!K10=0,"N/A",AU28/('Supply Addn'!K10*365))</f>
        <v>N/A</v>
      </c>
      <c r="BH28" s="30" t="str">
        <f>IF('Supply Addn'!L10=0,"N/A",AV28/('Supply Addn'!L10*365))</f>
        <v>N/A</v>
      </c>
      <c r="BI28" s="30" t="str">
        <f>IF('Supply Addn'!M10=0,"N/A",AW28/('Supply Addn'!M10*365))</f>
        <v>N/A</v>
      </c>
      <c r="BJ28" s="30" t="str">
        <f>IF('Supply Addn'!N10=0,"N/A",AX28/('Supply Addn'!N10*365))</f>
        <v>N/A</v>
      </c>
      <c r="BK28" s="216" t="str">
        <f>IF('Supply Addn'!O10=0,"N/A",AY28/('Supply Addn'!O10*365))</f>
        <v>N/A</v>
      </c>
    </row>
    <row r="29" spans="3:63" x14ac:dyDescent="0.25">
      <c r="C29" s="74">
        <f>'Comp Index'!C30</f>
        <v>0</v>
      </c>
      <c r="D29" s="29" t="e">
        <f>'Comp Index'!E30*'Fair Share'!E29</f>
        <v>#DIV/0!</v>
      </c>
      <c r="E29" s="29" t="e">
        <f>'Comp Index'!F30*'Fair Share'!F29</f>
        <v>#DIV/0!</v>
      </c>
      <c r="F29" s="29" t="e">
        <f>'Comp Index'!G30*'Fair Share'!G29</f>
        <v>#DIV/0!</v>
      </c>
      <c r="G29" s="29" t="e">
        <f>'Comp Index'!H30*'Fair Share'!H29</f>
        <v>#DIV/0!</v>
      </c>
      <c r="H29" s="29" t="e">
        <f>'Comp Index'!I30*'Fair Share'!I29</f>
        <v>#DIV/0!</v>
      </c>
      <c r="I29" s="29" t="e">
        <f>'Comp Index'!J30*'Fair Share'!J29</f>
        <v>#DIV/0!</v>
      </c>
      <c r="J29" s="29" t="e">
        <f>'Comp Index'!K30*'Fair Share'!K29</f>
        <v>#DIV/0!</v>
      </c>
      <c r="K29" s="29" t="e">
        <f>'Comp Index'!L30*'Fair Share'!L29</f>
        <v>#DIV/0!</v>
      </c>
      <c r="L29" s="29" t="e">
        <f>'Comp Index'!M30*'Fair Share'!M29</f>
        <v>#DIV/0!</v>
      </c>
      <c r="M29" s="135" t="e">
        <f>'Comp Index'!N30*'Fair Share'!N29</f>
        <v>#DIV/0!</v>
      </c>
      <c r="P29" s="74">
        <f t="shared" si="25"/>
        <v>0</v>
      </c>
      <c r="Q29" s="30" t="e">
        <f t="shared" si="5"/>
        <v>#DIV/0!</v>
      </c>
      <c r="R29" s="30" t="e">
        <f t="shared" si="6"/>
        <v>#DIV/0!</v>
      </c>
      <c r="S29" s="30" t="e">
        <f t="shared" si="7"/>
        <v>#DIV/0!</v>
      </c>
      <c r="T29" s="30" t="e">
        <f t="shared" si="8"/>
        <v>#DIV/0!</v>
      </c>
      <c r="U29" s="30" t="e">
        <f t="shared" si="9"/>
        <v>#DIV/0!</v>
      </c>
      <c r="V29" s="30" t="e">
        <f t="shared" si="10"/>
        <v>#DIV/0!</v>
      </c>
      <c r="W29" s="30" t="e">
        <f t="shared" si="11"/>
        <v>#DIV/0!</v>
      </c>
      <c r="X29" s="30" t="e">
        <f t="shared" si="12"/>
        <v>#DIV/0!</v>
      </c>
      <c r="Y29" s="30" t="e">
        <f t="shared" si="13"/>
        <v>#DIV/0!</v>
      </c>
      <c r="Z29" s="216" t="e">
        <f t="shared" si="14"/>
        <v>#DIV/0!</v>
      </c>
      <c r="AC29" s="74">
        <f t="shared" si="26"/>
        <v>0</v>
      </c>
      <c r="AD29" s="233" t="e">
        <f>Q29*'Demand Calcs'!D$83</f>
        <v>#DIV/0!</v>
      </c>
      <c r="AE29" s="233" t="e">
        <f>R29*'Demand Calcs'!E$83</f>
        <v>#DIV/0!</v>
      </c>
      <c r="AF29" s="233" t="e">
        <f>S29*'Demand Calcs'!F$83</f>
        <v>#DIV/0!</v>
      </c>
      <c r="AG29" s="233" t="e">
        <f>T29*'Demand Calcs'!G$83</f>
        <v>#DIV/0!</v>
      </c>
      <c r="AH29" s="233" t="e">
        <f>U29*'Demand Calcs'!H$83</f>
        <v>#DIV/0!</v>
      </c>
      <c r="AI29" s="233" t="e">
        <f>V29*'Demand Calcs'!I$83</f>
        <v>#DIV/0!</v>
      </c>
      <c r="AJ29" s="233" t="e">
        <f>W29*'Demand Calcs'!J$83</f>
        <v>#DIV/0!</v>
      </c>
      <c r="AK29" s="233" t="e">
        <f>X29*'Demand Calcs'!K$83</f>
        <v>#DIV/0!</v>
      </c>
      <c r="AL29" s="233" t="e">
        <f>Y29*'Demand Calcs'!L$83</f>
        <v>#DIV/0!</v>
      </c>
      <c r="AM29" s="234" t="e">
        <f>Z29*'Demand Calcs'!M$83</f>
        <v>#DIV/0!</v>
      </c>
      <c r="AO29" s="74">
        <f t="shared" si="27"/>
        <v>0</v>
      </c>
      <c r="AP29" s="86" t="e">
        <f t="shared" si="15"/>
        <v>#DIV/0!</v>
      </c>
      <c r="AQ29" s="86" t="e">
        <f t="shared" si="16"/>
        <v>#DIV/0!</v>
      </c>
      <c r="AR29" s="86" t="e">
        <f t="shared" si="17"/>
        <v>#DIV/0!</v>
      </c>
      <c r="AS29" s="86" t="e">
        <f t="shared" si="18"/>
        <v>#DIV/0!</v>
      </c>
      <c r="AT29" s="86" t="e">
        <f t="shared" si="19"/>
        <v>#DIV/0!</v>
      </c>
      <c r="AU29" s="86" t="e">
        <f t="shared" si="20"/>
        <v>#DIV/0!</v>
      </c>
      <c r="AV29" s="86" t="e">
        <f t="shared" si="21"/>
        <v>#DIV/0!</v>
      </c>
      <c r="AW29" s="86" t="e">
        <f t="shared" si="22"/>
        <v>#DIV/0!</v>
      </c>
      <c r="AX29" s="86" t="e">
        <f t="shared" si="23"/>
        <v>#DIV/0!</v>
      </c>
      <c r="AY29" s="239" t="e">
        <f t="shared" si="24"/>
        <v>#DIV/0!</v>
      </c>
      <c r="BA29" s="74">
        <f t="shared" si="28"/>
        <v>0</v>
      </c>
      <c r="BB29" s="30" t="str">
        <f>IF('Supply Addn'!F11=0,"N/A",AP29/('Supply Addn'!F11*365))</f>
        <v>N/A</v>
      </c>
      <c r="BC29" s="30" t="str">
        <f>IF('Supply Addn'!G11=0,"N/A",AQ29/('Supply Addn'!G11*365))</f>
        <v>N/A</v>
      </c>
      <c r="BD29" s="30" t="str">
        <f>IF('Supply Addn'!H11=0,"N/A",AR29/('Supply Addn'!H11*365))</f>
        <v>N/A</v>
      </c>
      <c r="BE29" s="30" t="str">
        <f>IF('Supply Addn'!I11=0,"N/A",AS29/('Supply Addn'!I11*365))</f>
        <v>N/A</v>
      </c>
      <c r="BF29" s="30" t="str">
        <f>IF('Supply Addn'!J11=0,"N/A",AT29/('Supply Addn'!J11*365))</f>
        <v>N/A</v>
      </c>
      <c r="BG29" s="30" t="str">
        <f>IF('Supply Addn'!K11=0,"N/A",AU29/('Supply Addn'!K11*365))</f>
        <v>N/A</v>
      </c>
      <c r="BH29" s="30" t="str">
        <f>IF('Supply Addn'!L11=0,"N/A",AV29/('Supply Addn'!L11*365))</f>
        <v>N/A</v>
      </c>
      <c r="BI29" s="30" t="str">
        <f>IF('Supply Addn'!M11=0,"N/A",AW29/('Supply Addn'!M11*365))</f>
        <v>N/A</v>
      </c>
      <c r="BJ29" s="30" t="str">
        <f>IF('Supply Addn'!N11=0,"N/A",AX29/('Supply Addn'!N11*365))</f>
        <v>N/A</v>
      </c>
      <c r="BK29" s="216" t="str">
        <f>IF('Supply Addn'!O11=0,"N/A",AY29/('Supply Addn'!O11*365))</f>
        <v>N/A</v>
      </c>
    </row>
    <row r="30" spans="3:63" x14ac:dyDescent="0.25">
      <c r="C30" s="74">
        <f>'Comp Index'!C31</f>
        <v>0</v>
      </c>
      <c r="D30" s="29" t="e">
        <f>'Comp Index'!E31*'Fair Share'!E30</f>
        <v>#DIV/0!</v>
      </c>
      <c r="E30" s="29" t="e">
        <f>'Comp Index'!F31*'Fair Share'!F30</f>
        <v>#DIV/0!</v>
      </c>
      <c r="F30" s="29" t="e">
        <f>'Comp Index'!G31*'Fair Share'!G30</f>
        <v>#DIV/0!</v>
      </c>
      <c r="G30" s="29" t="e">
        <f>'Comp Index'!H31*'Fair Share'!H30</f>
        <v>#DIV/0!</v>
      </c>
      <c r="H30" s="29" t="e">
        <f>'Comp Index'!I31*'Fair Share'!I30</f>
        <v>#DIV/0!</v>
      </c>
      <c r="I30" s="29" t="e">
        <f>'Comp Index'!J31*'Fair Share'!J30</f>
        <v>#DIV/0!</v>
      </c>
      <c r="J30" s="29" t="e">
        <f>'Comp Index'!K31*'Fair Share'!K30</f>
        <v>#DIV/0!</v>
      </c>
      <c r="K30" s="29" t="e">
        <f>'Comp Index'!L31*'Fair Share'!L30</f>
        <v>#DIV/0!</v>
      </c>
      <c r="L30" s="29" t="e">
        <f>'Comp Index'!M31*'Fair Share'!M30</f>
        <v>#DIV/0!</v>
      </c>
      <c r="M30" s="135" t="e">
        <f>'Comp Index'!N31*'Fair Share'!N30</f>
        <v>#DIV/0!</v>
      </c>
      <c r="P30" s="74">
        <f t="shared" si="25"/>
        <v>0</v>
      </c>
      <c r="Q30" s="30" t="e">
        <f t="shared" si="5"/>
        <v>#DIV/0!</v>
      </c>
      <c r="R30" s="30" t="e">
        <f t="shared" si="6"/>
        <v>#DIV/0!</v>
      </c>
      <c r="S30" s="30" t="e">
        <f t="shared" si="7"/>
        <v>#DIV/0!</v>
      </c>
      <c r="T30" s="30" t="e">
        <f t="shared" si="8"/>
        <v>#DIV/0!</v>
      </c>
      <c r="U30" s="30" t="e">
        <f t="shared" si="9"/>
        <v>#DIV/0!</v>
      </c>
      <c r="V30" s="30" t="e">
        <f t="shared" si="10"/>
        <v>#DIV/0!</v>
      </c>
      <c r="W30" s="30" t="e">
        <f t="shared" si="11"/>
        <v>#DIV/0!</v>
      </c>
      <c r="X30" s="30" t="e">
        <f t="shared" si="12"/>
        <v>#DIV/0!</v>
      </c>
      <c r="Y30" s="30" t="e">
        <f t="shared" si="13"/>
        <v>#DIV/0!</v>
      </c>
      <c r="Z30" s="216" t="e">
        <f t="shared" si="14"/>
        <v>#DIV/0!</v>
      </c>
      <c r="AC30" s="74">
        <f t="shared" si="26"/>
        <v>0</v>
      </c>
      <c r="AD30" s="233" t="e">
        <f>Q30*'Demand Calcs'!D$83</f>
        <v>#DIV/0!</v>
      </c>
      <c r="AE30" s="233" t="e">
        <f>R30*'Demand Calcs'!E$83</f>
        <v>#DIV/0!</v>
      </c>
      <c r="AF30" s="233" t="e">
        <f>S30*'Demand Calcs'!F$83</f>
        <v>#DIV/0!</v>
      </c>
      <c r="AG30" s="233" t="e">
        <f>T30*'Demand Calcs'!G$83</f>
        <v>#DIV/0!</v>
      </c>
      <c r="AH30" s="233" t="e">
        <f>U30*'Demand Calcs'!H$83</f>
        <v>#DIV/0!</v>
      </c>
      <c r="AI30" s="233" t="e">
        <f>V30*'Demand Calcs'!I$83</f>
        <v>#DIV/0!</v>
      </c>
      <c r="AJ30" s="233" t="e">
        <f>W30*'Demand Calcs'!J$83</f>
        <v>#DIV/0!</v>
      </c>
      <c r="AK30" s="233" t="e">
        <f>X30*'Demand Calcs'!K$83</f>
        <v>#DIV/0!</v>
      </c>
      <c r="AL30" s="233" t="e">
        <f>Y30*'Demand Calcs'!L$83</f>
        <v>#DIV/0!</v>
      </c>
      <c r="AM30" s="234" t="e">
        <f>Z30*'Demand Calcs'!M$83</f>
        <v>#DIV/0!</v>
      </c>
      <c r="AO30" s="74">
        <f t="shared" si="27"/>
        <v>0</v>
      </c>
      <c r="AP30" s="86" t="e">
        <f t="shared" si="15"/>
        <v>#DIV/0!</v>
      </c>
      <c r="AQ30" s="86" t="e">
        <f t="shared" si="16"/>
        <v>#DIV/0!</v>
      </c>
      <c r="AR30" s="86" t="e">
        <f t="shared" si="17"/>
        <v>#DIV/0!</v>
      </c>
      <c r="AS30" s="86" t="e">
        <f t="shared" si="18"/>
        <v>#DIV/0!</v>
      </c>
      <c r="AT30" s="86" t="e">
        <f t="shared" si="19"/>
        <v>#DIV/0!</v>
      </c>
      <c r="AU30" s="86" t="e">
        <f t="shared" si="20"/>
        <v>#DIV/0!</v>
      </c>
      <c r="AV30" s="86" t="e">
        <f t="shared" si="21"/>
        <v>#DIV/0!</v>
      </c>
      <c r="AW30" s="86" t="e">
        <f t="shared" si="22"/>
        <v>#DIV/0!</v>
      </c>
      <c r="AX30" s="86" t="e">
        <f t="shared" si="23"/>
        <v>#DIV/0!</v>
      </c>
      <c r="AY30" s="239" t="e">
        <f t="shared" si="24"/>
        <v>#DIV/0!</v>
      </c>
      <c r="BA30" s="74">
        <f t="shared" si="28"/>
        <v>0</v>
      </c>
      <c r="BB30" s="30" t="str">
        <f>IF('Supply Addn'!F12=0,"N/A",AP30/('Supply Addn'!F12*365))</f>
        <v>N/A</v>
      </c>
      <c r="BC30" s="30" t="str">
        <f>IF('Supply Addn'!G12=0,"N/A",AQ30/('Supply Addn'!G12*365))</f>
        <v>N/A</v>
      </c>
      <c r="BD30" s="30" t="str">
        <f>IF('Supply Addn'!H12=0,"N/A",AR30/('Supply Addn'!H12*365))</f>
        <v>N/A</v>
      </c>
      <c r="BE30" s="30" t="str">
        <f>IF('Supply Addn'!I12=0,"N/A",AS30/('Supply Addn'!I12*365))</f>
        <v>N/A</v>
      </c>
      <c r="BF30" s="30" t="str">
        <f>IF('Supply Addn'!J12=0,"N/A",AT30/('Supply Addn'!J12*365))</f>
        <v>N/A</v>
      </c>
      <c r="BG30" s="30" t="str">
        <f>IF('Supply Addn'!K12=0,"N/A",AU30/('Supply Addn'!K12*365))</f>
        <v>N/A</v>
      </c>
      <c r="BH30" s="30" t="str">
        <f>IF('Supply Addn'!L12=0,"N/A",AV30/('Supply Addn'!L12*365))</f>
        <v>N/A</v>
      </c>
      <c r="BI30" s="30" t="str">
        <f>IF('Supply Addn'!M12=0,"N/A",AW30/('Supply Addn'!M12*365))</f>
        <v>N/A</v>
      </c>
      <c r="BJ30" s="30" t="str">
        <f>IF('Supply Addn'!N12=0,"N/A",AX30/('Supply Addn'!N12*365))</f>
        <v>N/A</v>
      </c>
      <c r="BK30" s="216" t="str">
        <f>IF('Supply Addn'!O12=0,"N/A",AY30/('Supply Addn'!O12*365))</f>
        <v>N/A</v>
      </c>
    </row>
    <row r="31" spans="3:63" x14ac:dyDescent="0.25">
      <c r="C31" s="74">
        <f>'Comp Index'!C32</f>
        <v>0</v>
      </c>
      <c r="D31" s="29" t="e">
        <f>'Comp Index'!E32*'Fair Share'!E31</f>
        <v>#DIV/0!</v>
      </c>
      <c r="E31" s="29" t="e">
        <f>'Comp Index'!F32*'Fair Share'!F31</f>
        <v>#DIV/0!</v>
      </c>
      <c r="F31" s="29" t="e">
        <f>'Comp Index'!G32*'Fair Share'!G31</f>
        <v>#DIV/0!</v>
      </c>
      <c r="G31" s="29" t="e">
        <f>'Comp Index'!H32*'Fair Share'!H31</f>
        <v>#DIV/0!</v>
      </c>
      <c r="H31" s="29" t="e">
        <f>'Comp Index'!I32*'Fair Share'!I31</f>
        <v>#DIV/0!</v>
      </c>
      <c r="I31" s="29" t="e">
        <f>'Comp Index'!J32*'Fair Share'!J31</f>
        <v>#DIV/0!</v>
      </c>
      <c r="J31" s="29" t="e">
        <f>'Comp Index'!K32*'Fair Share'!K31</f>
        <v>#DIV/0!</v>
      </c>
      <c r="K31" s="29" t="e">
        <f>'Comp Index'!L32*'Fair Share'!L31</f>
        <v>#DIV/0!</v>
      </c>
      <c r="L31" s="29" t="e">
        <f>'Comp Index'!M32*'Fair Share'!M31</f>
        <v>#DIV/0!</v>
      </c>
      <c r="M31" s="135" t="e">
        <f>'Comp Index'!N32*'Fair Share'!N31</f>
        <v>#DIV/0!</v>
      </c>
      <c r="P31" s="74">
        <f t="shared" si="25"/>
        <v>0</v>
      </c>
      <c r="Q31" s="30" t="e">
        <f t="shared" si="5"/>
        <v>#DIV/0!</v>
      </c>
      <c r="R31" s="30" t="e">
        <f t="shared" si="6"/>
        <v>#DIV/0!</v>
      </c>
      <c r="S31" s="30" t="e">
        <f t="shared" si="7"/>
        <v>#DIV/0!</v>
      </c>
      <c r="T31" s="30" t="e">
        <f t="shared" si="8"/>
        <v>#DIV/0!</v>
      </c>
      <c r="U31" s="30" t="e">
        <f t="shared" si="9"/>
        <v>#DIV/0!</v>
      </c>
      <c r="V31" s="30" t="e">
        <f t="shared" si="10"/>
        <v>#DIV/0!</v>
      </c>
      <c r="W31" s="30" t="e">
        <f t="shared" si="11"/>
        <v>#DIV/0!</v>
      </c>
      <c r="X31" s="30" t="e">
        <f t="shared" si="12"/>
        <v>#DIV/0!</v>
      </c>
      <c r="Y31" s="30" t="e">
        <f t="shared" si="13"/>
        <v>#DIV/0!</v>
      </c>
      <c r="Z31" s="216" t="e">
        <f t="shared" si="14"/>
        <v>#DIV/0!</v>
      </c>
      <c r="AC31" s="74">
        <f t="shared" si="26"/>
        <v>0</v>
      </c>
      <c r="AD31" s="233" t="e">
        <f>Q31*'Demand Calcs'!D$83</f>
        <v>#DIV/0!</v>
      </c>
      <c r="AE31" s="233" t="e">
        <f>R31*'Demand Calcs'!E$83</f>
        <v>#DIV/0!</v>
      </c>
      <c r="AF31" s="233" t="e">
        <f>S31*'Demand Calcs'!F$83</f>
        <v>#DIV/0!</v>
      </c>
      <c r="AG31" s="233" t="e">
        <f>T31*'Demand Calcs'!G$83</f>
        <v>#DIV/0!</v>
      </c>
      <c r="AH31" s="233" t="e">
        <f>U31*'Demand Calcs'!H$83</f>
        <v>#DIV/0!</v>
      </c>
      <c r="AI31" s="233" t="e">
        <f>V31*'Demand Calcs'!I$83</f>
        <v>#DIV/0!</v>
      </c>
      <c r="AJ31" s="233" t="e">
        <f>W31*'Demand Calcs'!J$83</f>
        <v>#DIV/0!</v>
      </c>
      <c r="AK31" s="233" t="e">
        <f>X31*'Demand Calcs'!K$83</f>
        <v>#DIV/0!</v>
      </c>
      <c r="AL31" s="233" t="e">
        <f>Y31*'Demand Calcs'!L$83</f>
        <v>#DIV/0!</v>
      </c>
      <c r="AM31" s="234" t="e">
        <f>Z31*'Demand Calcs'!M$83</f>
        <v>#DIV/0!</v>
      </c>
      <c r="AO31" s="74">
        <f t="shared" si="27"/>
        <v>0</v>
      </c>
      <c r="AP31" s="86" t="e">
        <f t="shared" si="15"/>
        <v>#DIV/0!</v>
      </c>
      <c r="AQ31" s="86" t="e">
        <f t="shared" si="16"/>
        <v>#DIV/0!</v>
      </c>
      <c r="AR31" s="86" t="e">
        <f t="shared" si="17"/>
        <v>#DIV/0!</v>
      </c>
      <c r="AS31" s="86" t="e">
        <f t="shared" si="18"/>
        <v>#DIV/0!</v>
      </c>
      <c r="AT31" s="86" t="e">
        <f t="shared" si="19"/>
        <v>#DIV/0!</v>
      </c>
      <c r="AU31" s="86" t="e">
        <f t="shared" si="20"/>
        <v>#DIV/0!</v>
      </c>
      <c r="AV31" s="86" t="e">
        <f t="shared" si="21"/>
        <v>#DIV/0!</v>
      </c>
      <c r="AW31" s="86" t="e">
        <f t="shared" si="22"/>
        <v>#DIV/0!</v>
      </c>
      <c r="AX31" s="86" t="e">
        <f t="shared" si="23"/>
        <v>#DIV/0!</v>
      </c>
      <c r="AY31" s="239" t="e">
        <f t="shared" si="24"/>
        <v>#DIV/0!</v>
      </c>
      <c r="BA31" s="74">
        <f t="shared" si="28"/>
        <v>0</v>
      </c>
      <c r="BB31" s="30" t="str">
        <f>IF('Supply Addn'!F13=0,"N/A",AP31/('Supply Addn'!F13*365))</f>
        <v>N/A</v>
      </c>
      <c r="BC31" s="30" t="str">
        <f>IF('Supply Addn'!G13=0,"N/A",AQ31/('Supply Addn'!G13*365))</f>
        <v>N/A</v>
      </c>
      <c r="BD31" s="30" t="str">
        <f>IF('Supply Addn'!H13=0,"N/A",AR31/('Supply Addn'!H13*365))</f>
        <v>N/A</v>
      </c>
      <c r="BE31" s="30" t="str">
        <f>IF('Supply Addn'!I13=0,"N/A",AS31/('Supply Addn'!I13*365))</f>
        <v>N/A</v>
      </c>
      <c r="BF31" s="30" t="str">
        <f>IF('Supply Addn'!J13=0,"N/A",AT31/('Supply Addn'!J13*365))</f>
        <v>N/A</v>
      </c>
      <c r="BG31" s="30" t="str">
        <f>IF('Supply Addn'!K13=0,"N/A",AU31/('Supply Addn'!K13*365))</f>
        <v>N/A</v>
      </c>
      <c r="BH31" s="30" t="str">
        <f>IF('Supply Addn'!L13=0,"N/A",AV31/('Supply Addn'!L13*365))</f>
        <v>N/A</v>
      </c>
      <c r="BI31" s="30" t="str">
        <f>IF('Supply Addn'!M13=0,"N/A",AW31/('Supply Addn'!M13*365))</f>
        <v>N/A</v>
      </c>
      <c r="BJ31" s="30" t="str">
        <f>IF('Supply Addn'!N13=0,"N/A",AX31/('Supply Addn'!N13*365))</f>
        <v>N/A</v>
      </c>
      <c r="BK31" s="216" t="str">
        <f>IF('Supply Addn'!O13=0,"N/A",AY31/('Supply Addn'!O13*365))</f>
        <v>N/A</v>
      </c>
    </row>
    <row r="32" spans="3:63" x14ac:dyDescent="0.25">
      <c r="C32" s="74">
        <f>'Comp Index'!C33</f>
        <v>0</v>
      </c>
      <c r="D32" s="29" t="e">
        <f>'Comp Index'!E33*'Fair Share'!E32</f>
        <v>#DIV/0!</v>
      </c>
      <c r="E32" s="29" t="e">
        <f>'Comp Index'!F33*'Fair Share'!F32</f>
        <v>#DIV/0!</v>
      </c>
      <c r="F32" s="29" t="e">
        <f>'Comp Index'!G33*'Fair Share'!G32</f>
        <v>#DIV/0!</v>
      </c>
      <c r="G32" s="29" t="e">
        <f>'Comp Index'!H33*'Fair Share'!H32</f>
        <v>#DIV/0!</v>
      </c>
      <c r="H32" s="29" t="e">
        <f>'Comp Index'!I33*'Fair Share'!I32</f>
        <v>#DIV/0!</v>
      </c>
      <c r="I32" s="29" t="e">
        <f>'Comp Index'!J33*'Fair Share'!J32</f>
        <v>#DIV/0!</v>
      </c>
      <c r="J32" s="29" t="e">
        <f>'Comp Index'!K33*'Fair Share'!K32</f>
        <v>#DIV/0!</v>
      </c>
      <c r="K32" s="29" t="e">
        <f>'Comp Index'!L33*'Fair Share'!L32</f>
        <v>#DIV/0!</v>
      </c>
      <c r="L32" s="29" t="e">
        <f>'Comp Index'!M33*'Fair Share'!M32</f>
        <v>#DIV/0!</v>
      </c>
      <c r="M32" s="135" t="e">
        <f>'Comp Index'!N33*'Fair Share'!N32</f>
        <v>#DIV/0!</v>
      </c>
      <c r="P32" s="74">
        <f t="shared" si="25"/>
        <v>0</v>
      </c>
      <c r="Q32" s="30" t="e">
        <f t="shared" si="5"/>
        <v>#DIV/0!</v>
      </c>
      <c r="R32" s="30" t="e">
        <f t="shared" si="6"/>
        <v>#DIV/0!</v>
      </c>
      <c r="S32" s="30" t="e">
        <f t="shared" si="7"/>
        <v>#DIV/0!</v>
      </c>
      <c r="T32" s="30" t="e">
        <f t="shared" si="8"/>
        <v>#DIV/0!</v>
      </c>
      <c r="U32" s="30" t="e">
        <f t="shared" si="9"/>
        <v>#DIV/0!</v>
      </c>
      <c r="V32" s="30" t="e">
        <f t="shared" si="10"/>
        <v>#DIV/0!</v>
      </c>
      <c r="W32" s="30" t="e">
        <f t="shared" si="11"/>
        <v>#DIV/0!</v>
      </c>
      <c r="X32" s="30" t="e">
        <f t="shared" si="12"/>
        <v>#DIV/0!</v>
      </c>
      <c r="Y32" s="30" t="e">
        <f t="shared" si="13"/>
        <v>#DIV/0!</v>
      </c>
      <c r="Z32" s="216" t="e">
        <f t="shared" si="14"/>
        <v>#DIV/0!</v>
      </c>
      <c r="AC32" s="74">
        <f t="shared" si="26"/>
        <v>0</v>
      </c>
      <c r="AD32" s="233" t="e">
        <f>Q32*'Demand Calcs'!D$83</f>
        <v>#DIV/0!</v>
      </c>
      <c r="AE32" s="233" t="e">
        <f>R32*'Demand Calcs'!E$83</f>
        <v>#DIV/0!</v>
      </c>
      <c r="AF32" s="233" t="e">
        <f>S32*'Demand Calcs'!F$83</f>
        <v>#DIV/0!</v>
      </c>
      <c r="AG32" s="233" t="e">
        <f>T32*'Demand Calcs'!G$83</f>
        <v>#DIV/0!</v>
      </c>
      <c r="AH32" s="233" t="e">
        <f>U32*'Demand Calcs'!H$83</f>
        <v>#DIV/0!</v>
      </c>
      <c r="AI32" s="233" t="e">
        <f>V32*'Demand Calcs'!I$83</f>
        <v>#DIV/0!</v>
      </c>
      <c r="AJ32" s="233" t="e">
        <f>W32*'Demand Calcs'!J$83</f>
        <v>#DIV/0!</v>
      </c>
      <c r="AK32" s="233" t="e">
        <f>X32*'Demand Calcs'!K$83</f>
        <v>#DIV/0!</v>
      </c>
      <c r="AL32" s="233" t="e">
        <f>Y32*'Demand Calcs'!L$83</f>
        <v>#DIV/0!</v>
      </c>
      <c r="AM32" s="234" t="e">
        <f>Z32*'Demand Calcs'!M$83</f>
        <v>#DIV/0!</v>
      </c>
      <c r="AO32" s="74">
        <f t="shared" si="27"/>
        <v>0</v>
      </c>
      <c r="AP32" s="86" t="e">
        <f t="shared" si="15"/>
        <v>#DIV/0!</v>
      </c>
      <c r="AQ32" s="86" t="e">
        <f t="shared" si="16"/>
        <v>#DIV/0!</v>
      </c>
      <c r="AR32" s="86" t="e">
        <f t="shared" si="17"/>
        <v>#DIV/0!</v>
      </c>
      <c r="AS32" s="86" t="e">
        <f t="shared" si="18"/>
        <v>#DIV/0!</v>
      </c>
      <c r="AT32" s="86" t="e">
        <f t="shared" si="19"/>
        <v>#DIV/0!</v>
      </c>
      <c r="AU32" s="86" t="e">
        <f t="shared" si="20"/>
        <v>#DIV/0!</v>
      </c>
      <c r="AV32" s="86" t="e">
        <f t="shared" si="21"/>
        <v>#DIV/0!</v>
      </c>
      <c r="AW32" s="86" t="e">
        <f t="shared" si="22"/>
        <v>#DIV/0!</v>
      </c>
      <c r="AX32" s="86" t="e">
        <f t="shared" si="23"/>
        <v>#DIV/0!</v>
      </c>
      <c r="AY32" s="239" t="e">
        <f t="shared" si="24"/>
        <v>#DIV/0!</v>
      </c>
      <c r="BA32" s="74">
        <f t="shared" si="28"/>
        <v>0</v>
      </c>
      <c r="BB32" s="30" t="str">
        <f>IF('Supply Addn'!F14=0,"N/A",AP32/('Supply Addn'!F14*365))</f>
        <v>N/A</v>
      </c>
      <c r="BC32" s="30" t="str">
        <f>IF('Supply Addn'!G14=0,"N/A",AQ32/('Supply Addn'!G14*365))</f>
        <v>N/A</v>
      </c>
      <c r="BD32" s="30" t="str">
        <f>IF('Supply Addn'!H14=0,"N/A",AR32/('Supply Addn'!H14*365))</f>
        <v>N/A</v>
      </c>
      <c r="BE32" s="30" t="str">
        <f>IF('Supply Addn'!I14=0,"N/A",AS32/('Supply Addn'!I14*365))</f>
        <v>N/A</v>
      </c>
      <c r="BF32" s="30" t="str">
        <f>IF('Supply Addn'!J14=0,"N/A",AT32/('Supply Addn'!J14*365))</f>
        <v>N/A</v>
      </c>
      <c r="BG32" s="30" t="str">
        <f>IF('Supply Addn'!K14=0,"N/A",AU32/('Supply Addn'!K14*365))</f>
        <v>N/A</v>
      </c>
      <c r="BH32" s="30" t="str">
        <f>IF('Supply Addn'!L14=0,"N/A",AV32/('Supply Addn'!L14*365))</f>
        <v>N/A</v>
      </c>
      <c r="BI32" s="30" t="str">
        <f>IF('Supply Addn'!M14=0,"N/A",AW32/('Supply Addn'!M14*365))</f>
        <v>N/A</v>
      </c>
      <c r="BJ32" s="30" t="str">
        <f>IF('Supply Addn'!N14=0,"N/A",AX32/('Supply Addn'!N14*365))</f>
        <v>N/A</v>
      </c>
      <c r="BK32" s="216" t="str">
        <f>IF('Supply Addn'!O14=0,"N/A",AY32/('Supply Addn'!O14*365))</f>
        <v>N/A</v>
      </c>
    </row>
    <row r="33" spans="3:63" x14ac:dyDescent="0.25">
      <c r="C33" s="74">
        <f>'Comp Index'!C34</f>
        <v>0</v>
      </c>
      <c r="D33" s="29" t="e">
        <f>'Comp Index'!E34*'Fair Share'!E33</f>
        <v>#DIV/0!</v>
      </c>
      <c r="E33" s="29" t="e">
        <f>'Comp Index'!F34*'Fair Share'!F33</f>
        <v>#DIV/0!</v>
      </c>
      <c r="F33" s="29" t="e">
        <f>'Comp Index'!G34*'Fair Share'!G33</f>
        <v>#DIV/0!</v>
      </c>
      <c r="G33" s="29" t="e">
        <f>'Comp Index'!H34*'Fair Share'!H33</f>
        <v>#DIV/0!</v>
      </c>
      <c r="H33" s="29" t="e">
        <f>'Comp Index'!I34*'Fair Share'!I33</f>
        <v>#DIV/0!</v>
      </c>
      <c r="I33" s="29" t="e">
        <f>'Comp Index'!J34*'Fair Share'!J33</f>
        <v>#DIV/0!</v>
      </c>
      <c r="J33" s="29" t="e">
        <f>'Comp Index'!K34*'Fair Share'!K33</f>
        <v>#DIV/0!</v>
      </c>
      <c r="K33" s="29" t="e">
        <f>'Comp Index'!L34*'Fair Share'!L33</f>
        <v>#DIV/0!</v>
      </c>
      <c r="L33" s="29" t="e">
        <f>'Comp Index'!M34*'Fair Share'!M33</f>
        <v>#DIV/0!</v>
      </c>
      <c r="M33" s="135" t="e">
        <f>'Comp Index'!N34*'Fair Share'!N33</f>
        <v>#DIV/0!</v>
      </c>
      <c r="P33" s="74">
        <f t="shared" si="25"/>
        <v>0</v>
      </c>
      <c r="Q33" s="30" t="e">
        <f t="shared" si="5"/>
        <v>#DIV/0!</v>
      </c>
      <c r="R33" s="30" t="e">
        <f t="shared" si="6"/>
        <v>#DIV/0!</v>
      </c>
      <c r="S33" s="30" t="e">
        <f t="shared" si="7"/>
        <v>#DIV/0!</v>
      </c>
      <c r="T33" s="30" t="e">
        <f t="shared" si="8"/>
        <v>#DIV/0!</v>
      </c>
      <c r="U33" s="30" t="e">
        <f t="shared" si="9"/>
        <v>#DIV/0!</v>
      </c>
      <c r="V33" s="30" t="e">
        <f t="shared" si="10"/>
        <v>#DIV/0!</v>
      </c>
      <c r="W33" s="30" t="e">
        <f t="shared" si="11"/>
        <v>#DIV/0!</v>
      </c>
      <c r="X33" s="30" t="e">
        <f t="shared" si="12"/>
        <v>#DIV/0!</v>
      </c>
      <c r="Y33" s="30" t="e">
        <f t="shared" si="13"/>
        <v>#DIV/0!</v>
      </c>
      <c r="Z33" s="216" t="e">
        <f t="shared" si="14"/>
        <v>#DIV/0!</v>
      </c>
      <c r="AC33" s="74">
        <f t="shared" si="26"/>
        <v>0</v>
      </c>
      <c r="AD33" s="233" t="e">
        <f>Q33*'Demand Calcs'!D$83</f>
        <v>#DIV/0!</v>
      </c>
      <c r="AE33" s="233" t="e">
        <f>R33*'Demand Calcs'!E$83</f>
        <v>#DIV/0!</v>
      </c>
      <c r="AF33" s="233" t="e">
        <f>S33*'Demand Calcs'!F$83</f>
        <v>#DIV/0!</v>
      </c>
      <c r="AG33" s="233" t="e">
        <f>T33*'Demand Calcs'!G$83</f>
        <v>#DIV/0!</v>
      </c>
      <c r="AH33" s="233" t="e">
        <f>U33*'Demand Calcs'!H$83</f>
        <v>#DIV/0!</v>
      </c>
      <c r="AI33" s="233" t="e">
        <f>V33*'Demand Calcs'!I$83</f>
        <v>#DIV/0!</v>
      </c>
      <c r="AJ33" s="233" t="e">
        <f>W33*'Demand Calcs'!J$83</f>
        <v>#DIV/0!</v>
      </c>
      <c r="AK33" s="233" t="e">
        <f>X33*'Demand Calcs'!K$83</f>
        <v>#DIV/0!</v>
      </c>
      <c r="AL33" s="233" t="e">
        <f>Y33*'Demand Calcs'!L$83</f>
        <v>#DIV/0!</v>
      </c>
      <c r="AM33" s="234" t="e">
        <f>Z33*'Demand Calcs'!M$83</f>
        <v>#DIV/0!</v>
      </c>
      <c r="AO33" s="74">
        <f t="shared" si="27"/>
        <v>0</v>
      </c>
      <c r="AP33" s="86" t="e">
        <f t="shared" si="15"/>
        <v>#DIV/0!</v>
      </c>
      <c r="AQ33" s="86" t="e">
        <f t="shared" si="16"/>
        <v>#DIV/0!</v>
      </c>
      <c r="AR33" s="86" t="e">
        <f t="shared" si="17"/>
        <v>#DIV/0!</v>
      </c>
      <c r="AS33" s="86" t="e">
        <f t="shared" si="18"/>
        <v>#DIV/0!</v>
      </c>
      <c r="AT33" s="86" t="e">
        <f t="shared" si="19"/>
        <v>#DIV/0!</v>
      </c>
      <c r="AU33" s="86" t="e">
        <f t="shared" si="20"/>
        <v>#DIV/0!</v>
      </c>
      <c r="AV33" s="86" t="e">
        <f t="shared" si="21"/>
        <v>#DIV/0!</v>
      </c>
      <c r="AW33" s="86" t="e">
        <f t="shared" si="22"/>
        <v>#DIV/0!</v>
      </c>
      <c r="AX33" s="86" t="e">
        <f t="shared" si="23"/>
        <v>#DIV/0!</v>
      </c>
      <c r="AY33" s="239" t="e">
        <f t="shared" si="24"/>
        <v>#DIV/0!</v>
      </c>
      <c r="BA33" s="74">
        <f t="shared" si="28"/>
        <v>0</v>
      </c>
      <c r="BB33" s="30" t="str">
        <f>IF('Supply Addn'!F15=0,"N/A",AP33/('Supply Addn'!F15*365))</f>
        <v>N/A</v>
      </c>
      <c r="BC33" s="30" t="str">
        <f>IF('Supply Addn'!G15=0,"N/A",AQ33/('Supply Addn'!G15*365))</f>
        <v>N/A</v>
      </c>
      <c r="BD33" s="30" t="str">
        <f>IF('Supply Addn'!H15=0,"N/A",AR33/('Supply Addn'!H15*365))</f>
        <v>N/A</v>
      </c>
      <c r="BE33" s="30" t="str">
        <f>IF('Supply Addn'!I15=0,"N/A",AS33/('Supply Addn'!I15*365))</f>
        <v>N/A</v>
      </c>
      <c r="BF33" s="30" t="str">
        <f>IF('Supply Addn'!J15=0,"N/A",AT33/('Supply Addn'!J15*365))</f>
        <v>N/A</v>
      </c>
      <c r="BG33" s="30" t="str">
        <f>IF('Supply Addn'!K15=0,"N/A",AU33/('Supply Addn'!K15*365))</f>
        <v>N/A</v>
      </c>
      <c r="BH33" s="30" t="str">
        <f>IF('Supply Addn'!L15=0,"N/A",AV33/('Supply Addn'!L15*365))</f>
        <v>N/A</v>
      </c>
      <c r="BI33" s="30" t="str">
        <f>IF('Supply Addn'!M15=0,"N/A",AW33/('Supply Addn'!M15*365))</f>
        <v>N/A</v>
      </c>
      <c r="BJ33" s="30" t="str">
        <f>IF('Supply Addn'!N15=0,"N/A",AX33/('Supply Addn'!N15*365))</f>
        <v>N/A</v>
      </c>
      <c r="BK33" s="216" t="str">
        <f>IF('Supply Addn'!O15=0,"N/A",AY33/('Supply Addn'!O15*365))</f>
        <v>N/A</v>
      </c>
    </row>
    <row r="34" spans="3:63" ht="13" thickBot="1" x14ac:dyDescent="0.3">
      <c r="C34" s="74" t="str">
        <f>'Comp Index'!C35</f>
        <v>Long-Term Supply Growth</v>
      </c>
      <c r="D34" s="29" t="e">
        <f>'Comp Index'!E35*'Fair Share'!E34</f>
        <v>#DIV/0!</v>
      </c>
      <c r="E34" s="29" t="e">
        <f>'Comp Index'!F35*'Fair Share'!F34</f>
        <v>#DIV/0!</v>
      </c>
      <c r="F34" s="29" t="e">
        <f>'Comp Index'!G35*'Fair Share'!G34</f>
        <v>#DIV/0!</v>
      </c>
      <c r="G34" s="29" t="e">
        <f>'Comp Index'!H35*'Fair Share'!H34</f>
        <v>#DIV/0!</v>
      </c>
      <c r="H34" s="29" t="e">
        <f>'Comp Index'!I35*'Fair Share'!I34</f>
        <v>#DIV/0!</v>
      </c>
      <c r="I34" s="29" t="e">
        <f>'Comp Index'!J35*'Fair Share'!J34</f>
        <v>#DIV/0!</v>
      </c>
      <c r="J34" s="29" t="e">
        <f>'Comp Index'!K35*'Fair Share'!K34</f>
        <v>#DIV/0!</v>
      </c>
      <c r="K34" s="29" t="e">
        <f>'Comp Index'!L35*'Fair Share'!L34</f>
        <v>#DIV/0!</v>
      </c>
      <c r="L34" s="29" t="e">
        <f>'Comp Index'!M35*'Fair Share'!M34</f>
        <v>#DIV/0!</v>
      </c>
      <c r="M34" s="135" t="e">
        <f>'Comp Index'!N35*'Fair Share'!N34</f>
        <v>#DIV/0!</v>
      </c>
      <c r="P34" s="217" t="str">
        <f t="shared" si="25"/>
        <v>Long-Term Supply Growth</v>
      </c>
      <c r="Q34" s="133" t="e">
        <f>IF(D$35=0, 0,D34/D$35)</f>
        <v>#DIV/0!</v>
      </c>
      <c r="R34" s="133" t="e">
        <f t="shared" ref="R34:Z34" si="29">IF(E$35=0, 0,E34/E$35)</f>
        <v>#DIV/0!</v>
      </c>
      <c r="S34" s="133" t="e">
        <f t="shared" si="29"/>
        <v>#DIV/0!</v>
      </c>
      <c r="T34" s="133" t="e">
        <f t="shared" si="29"/>
        <v>#DIV/0!</v>
      </c>
      <c r="U34" s="133" t="e">
        <f t="shared" si="29"/>
        <v>#DIV/0!</v>
      </c>
      <c r="V34" s="133" t="e">
        <f t="shared" si="29"/>
        <v>#DIV/0!</v>
      </c>
      <c r="W34" s="133" t="e">
        <f t="shared" si="29"/>
        <v>#DIV/0!</v>
      </c>
      <c r="X34" s="133" t="e">
        <f t="shared" si="29"/>
        <v>#DIV/0!</v>
      </c>
      <c r="Y34" s="133" t="e">
        <f t="shared" si="29"/>
        <v>#DIV/0!</v>
      </c>
      <c r="Z34" s="218" t="e">
        <f t="shared" si="29"/>
        <v>#DIV/0!</v>
      </c>
      <c r="AC34" s="217" t="str">
        <f t="shared" si="26"/>
        <v>Long-Term Supply Growth</v>
      </c>
      <c r="AD34" s="235" t="e">
        <f>Q34*'Demand Calcs'!D$83</f>
        <v>#DIV/0!</v>
      </c>
      <c r="AE34" s="235" t="e">
        <f>R34*'Demand Calcs'!E$83</f>
        <v>#DIV/0!</v>
      </c>
      <c r="AF34" s="235" t="e">
        <f>S34*'Demand Calcs'!F$83</f>
        <v>#DIV/0!</v>
      </c>
      <c r="AG34" s="235" t="e">
        <f>T34*'Demand Calcs'!G$83</f>
        <v>#DIV/0!</v>
      </c>
      <c r="AH34" s="235" t="e">
        <f>U34*'Demand Calcs'!H$83</f>
        <v>#DIV/0!</v>
      </c>
      <c r="AI34" s="235" t="e">
        <f>V34*'Demand Calcs'!I$83</f>
        <v>#DIV/0!</v>
      </c>
      <c r="AJ34" s="235" t="e">
        <f>W34*'Demand Calcs'!J$83</f>
        <v>#DIV/0!</v>
      </c>
      <c r="AK34" s="235" t="e">
        <f>X34*'Demand Calcs'!K$83</f>
        <v>#DIV/0!</v>
      </c>
      <c r="AL34" s="235" t="e">
        <f>Y34*'Demand Calcs'!L$83</f>
        <v>#DIV/0!</v>
      </c>
      <c r="AM34" s="236" t="e">
        <f>Z34*'Demand Calcs'!M$83</f>
        <v>#DIV/0!</v>
      </c>
      <c r="AO34" s="217" t="str">
        <f t="shared" si="27"/>
        <v>Long-Term Supply Growth</v>
      </c>
      <c r="AP34" s="99" t="e">
        <f t="shared" si="15"/>
        <v>#DIV/0!</v>
      </c>
      <c r="AQ34" s="99" t="e">
        <f t="shared" si="16"/>
        <v>#DIV/0!</v>
      </c>
      <c r="AR34" s="99" t="e">
        <f t="shared" si="17"/>
        <v>#DIV/0!</v>
      </c>
      <c r="AS34" s="99" t="e">
        <f t="shared" si="18"/>
        <v>#DIV/0!</v>
      </c>
      <c r="AT34" s="99" t="e">
        <f t="shared" si="19"/>
        <v>#DIV/0!</v>
      </c>
      <c r="AU34" s="99" t="e">
        <f t="shared" si="20"/>
        <v>#DIV/0!</v>
      </c>
      <c r="AV34" s="99" t="e">
        <f t="shared" si="21"/>
        <v>#DIV/0!</v>
      </c>
      <c r="AW34" s="99" t="e">
        <f t="shared" si="22"/>
        <v>#DIV/0!</v>
      </c>
      <c r="AX34" s="99" t="e">
        <f t="shared" si="23"/>
        <v>#DIV/0!</v>
      </c>
      <c r="AY34" s="240" t="e">
        <f t="shared" si="24"/>
        <v>#DIV/0!</v>
      </c>
      <c r="BA34" s="217" t="str">
        <f t="shared" si="28"/>
        <v>Long-Term Supply Growth</v>
      </c>
      <c r="BB34" s="133" t="str">
        <f>IF('Supply Addn'!F16=0,"N/A",AP34/('Supply Addn'!F16*365))</f>
        <v>N/A</v>
      </c>
      <c r="BC34" s="133" t="str">
        <f>IF('Supply Addn'!G16=0,"N/A",AQ34/('Supply Addn'!G16*365))</f>
        <v>N/A</v>
      </c>
      <c r="BD34" s="133" t="str">
        <f>IF('Supply Addn'!H16=0,"N/A",AR34/('Supply Addn'!H16*365))</f>
        <v>N/A</v>
      </c>
      <c r="BE34" s="133" t="str">
        <f>IF('Supply Addn'!I16=0,"N/A",AS34/('Supply Addn'!I16*365))</f>
        <v>N/A</v>
      </c>
      <c r="BF34" s="133" t="str">
        <f>IF('Supply Addn'!J16=0,"N/A",AT34/('Supply Addn'!J16*365))</f>
        <v>N/A</v>
      </c>
      <c r="BG34" s="133" t="str">
        <f>IF('Supply Addn'!K16=0,"N/A",AU34/('Supply Addn'!K16*365))</f>
        <v>N/A</v>
      </c>
      <c r="BH34" s="133" t="str">
        <f>IF('Supply Addn'!L16=0,"N/A",AV34/('Supply Addn'!L16*365))</f>
        <v>N/A</v>
      </c>
      <c r="BI34" s="133" t="str">
        <f>IF('Supply Addn'!M16=0,"N/A",AW34/('Supply Addn'!M16*365))</f>
        <v>N/A</v>
      </c>
      <c r="BJ34" s="133" t="str">
        <f>IF('Supply Addn'!N16=0,"N/A",AX34/('Supply Addn'!N16*365))</f>
        <v>N/A</v>
      </c>
      <c r="BK34" s="218" t="str">
        <f>IF('Supply Addn'!O16=0,"N/A",AY34/('Supply Addn'!O16*365))</f>
        <v>N/A</v>
      </c>
    </row>
    <row r="35" spans="3:63" x14ac:dyDescent="0.25">
      <c r="C35" s="242" t="s">
        <v>104</v>
      </c>
      <c r="D35" s="243" t="e">
        <f>SUM(D5:D34)</f>
        <v>#DIV/0!</v>
      </c>
      <c r="E35" s="243" t="e">
        <f t="shared" ref="E35:M35" si="30">SUM(E5:E34)</f>
        <v>#DIV/0!</v>
      </c>
      <c r="F35" s="243" t="e">
        <f t="shared" si="30"/>
        <v>#DIV/0!</v>
      </c>
      <c r="G35" s="243" t="e">
        <f t="shared" si="30"/>
        <v>#DIV/0!</v>
      </c>
      <c r="H35" s="243" t="e">
        <f t="shared" si="30"/>
        <v>#DIV/0!</v>
      </c>
      <c r="I35" s="243" t="e">
        <f t="shared" si="30"/>
        <v>#DIV/0!</v>
      </c>
      <c r="J35" s="243" t="e">
        <f t="shared" si="30"/>
        <v>#DIV/0!</v>
      </c>
      <c r="K35" s="243" t="e">
        <f t="shared" si="30"/>
        <v>#DIV/0!</v>
      </c>
      <c r="L35" s="243" t="e">
        <f t="shared" si="30"/>
        <v>#DIV/0!</v>
      </c>
      <c r="M35" s="244" t="e">
        <f t="shared" si="30"/>
        <v>#DIV/0!</v>
      </c>
      <c r="AO35" s="275" t="s">
        <v>110</v>
      </c>
      <c r="AP35" s="241" t="e">
        <f>SUM(AP5:AP34)</f>
        <v>#DIV/0!</v>
      </c>
      <c r="AQ35" s="241" t="e">
        <f t="shared" ref="AQ35:AY35" si="31">SUM(AQ5:AQ34)</f>
        <v>#DIV/0!</v>
      </c>
      <c r="AR35" s="241" t="e">
        <f t="shared" si="31"/>
        <v>#DIV/0!</v>
      </c>
      <c r="AS35" s="241" t="e">
        <f t="shared" si="31"/>
        <v>#DIV/0!</v>
      </c>
      <c r="AT35" s="241" t="e">
        <f t="shared" si="31"/>
        <v>#DIV/0!</v>
      </c>
      <c r="AU35" s="241" t="e">
        <f t="shared" si="31"/>
        <v>#DIV/0!</v>
      </c>
      <c r="AV35" s="241" t="e">
        <f t="shared" si="31"/>
        <v>#DIV/0!</v>
      </c>
      <c r="AW35" s="241" t="e">
        <f t="shared" si="31"/>
        <v>#DIV/0!</v>
      </c>
      <c r="AX35" s="241" t="e">
        <f t="shared" si="31"/>
        <v>#DIV/0!</v>
      </c>
      <c r="AY35" s="278" t="e">
        <f t="shared" si="31"/>
        <v>#DIV/0!</v>
      </c>
    </row>
    <row r="36" spans="3:63" x14ac:dyDescent="0.25">
      <c r="D36" s="29"/>
      <c r="E36" s="29"/>
      <c r="F36" s="29"/>
      <c r="G36" s="29"/>
      <c r="H36" s="29"/>
      <c r="I36" s="29"/>
      <c r="J36" s="29"/>
      <c r="K36" s="29"/>
      <c r="L36" s="29"/>
      <c r="M36" s="29"/>
      <c r="AP36" s="86"/>
      <c r="AQ36" s="86"/>
      <c r="AR36" s="86"/>
      <c r="AS36" s="86"/>
      <c r="AT36" s="86"/>
      <c r="AU36" s="86"/>
      <c r="AV36" s="86"/>
      <c r="AW36" s="86"/>
      <c r="AX36" s="86"/>
      <c r="AY36" s="86"/>
    </row>
    <row r="37" spans="3:63" x14ac:dyDescent="0.25">
      <c r="C37" s="273" t="str">
        <f>CONCATENATE(Primary!C6," Segment")</f>
        <v xml:space="preserve"> Segment</v>
      </c>
      <c r="D37" s="60">
        <f>Primary!$F$8+1</f>
        <v>2021</v>
      </c>
      <c r="E37" s="60">
        <f>D37+1</f>
        <v>2022</v>
      </c>
      <c r="F37" s="60">
        <f t="shared" ref="F37:M37" si="32">E37+1</f>
        <v>2023</v>
      </c>
      <c r="G37" s="60">
        <f t="shared" si="32"/>
        <v>2024</v>
      </c>
      <c r="H37" s="60">
        <f t="shared" si="32"/>
        <v>2025</v>
      </c>
      <c r="I37" s="60">
        <f t="shared" si="32"/>
        <v>2026</v>
      </c>
      <c r="J37" s="60">
        <f t="shared" si="32"/>
        <v>2027</v>
      </c>
      <c r="K37" s="60">
        <f t="shared" si="32"/>
        <v>2028</v>
      </c>
      <c r="L37" s="60">
        <f t="shared" si="32"/>
        <v>2029</v>
      </c>
      <c r="M37" s="223">
        <f t="shared" si="32"/>
        <v>2030</v>
      </c>
      <c r="P37" s="273" t="str">
        <f>CONCATENATE(Primary!C6," Segment")</f>
        <v xml:space="preserve"> Segment</v>
      </c>
      <c r="Q37" s="60">
        <f>Primary!$F$8+1</f>
        <v>2021</v>
      </c>
      <c r="R37" s="60">
        <f>Q37+1</f>
        <v>2022</v>
      </c>
      <c r="S37" s="60">
        <f t="shared" ref="S37:Z37" si="33">R37+1</f>
        <v>2023</v>
      </c>
      <c r="T37" s="60">
        <f t="shared" si="33"/>
        <v>2024</v>
      </c>
      <c r="U37" s="60">
        <f t="shared" si="33"/>
        <v>2025</v>
      </c>
      <c r="V37" s="60">
        <f t="shared" si="33"/>
        <v>2026</v>
      </c>
      <c r="W37" s="60">
        <f t="shared" si="33"/>
        <v>2027</v>
      </c>
      <c r="X37" s="60">
        <f t="shared" si="33"/>
        <v>2028</v>
      </c>
      <c r="Y37" s="60">
        <f t="shared" si="33"/>
        <v>2029</v>
      </c>
      <c r="Z37" s="223">
        <f t="shared" si="33"/>
        <v>2030</v>
      </c>
      <c r="AC37" s="273" t="str">
        <f>CONCATENATE(Primary!C6," Segment")</f>
        <v xml:space="preserve"> Segment</v>
      </c>
      <c r="AD37" s="60" t="s">
        <v>23</v>
      </c>
      <c r="AE37" s="60" t="s">
        <v>24</v>
      </c>
      <c r="AF37" s="60" t="s">
        <v>25</v>
      </c>
      <c r="AG37" s="60" t="s">
        <v>26</v>
      </c>
      <c r="AH37" s="60" t="s">
        <v>27</v>
      </c>
      <c r="AI37" s="60" t="s">
        <v>28</v>
      </c>
      <c r="AJ37" s="60" t="s">
        <v>29</v>
      </c>
      <c r="AK37" s="60" t="s">
        <v>30</v>
      </c>
      <c r="AL37" s="60" t="s">
        <v>31</v>
      </c>
      <c r="AM37" s="223" t="s">
        <v>32</v>
      </c>
      <c r="BA37" s="225" t="s">
        <v>68</v>
      </c>
      <c r="BB37" s="224" t="e">
        <f>'Supply Addn'!F25</f>
        <v>#DIV/0!</v>
      </c>
      <c r="BC37" s="224" t="e">
        <f>'Supply Addn'!G25</f>
        <v>#DIV/0!</v>
      </c>
      <c r="BD37" s="224" t="e">
        <f>'Supply Addn'!H25</f>
        <v>#DIV/0!</v>
      </c>
      <c r="BE37" s="224" t="e">
        <f>'Supply Addn'!I25</f>
        <v>#DIV/0!</v>
      </c>
      <c r="BF37" s="224" t="e">
        <f>'Supply Addn'!J25</f>
        <v>#DIV/0!</v>
      </c>
      <c r="BG37" s="224" t="e">
        <f>'Supply Addn'!K25</f>
        <v>#DIV/0!</v>
      </c>
      <c r="BH37" s="224" t="e">
        <f>'Supply Addn'!L25</f>
        <v>#DIV/0!</v>
      </c>
      <c r="BI37" s="224" t="e">
        <f>'Supply Addn'!M25</f>
        <v>#DIV/0!</v>
      </c>
      <c r="BJ37" s="224" t="e">
        <f>'Supply Addn'!N25</f>
        <v>#DIV/0!</v>
      </c>
      <c r="BK37" s="226" t="e">
        <f>'Supply Addn'!O25</f>
        <v>#DIV/0!</v>
      </c>
    </row>
    <row r="38" spans="3:63" x14ac:dyDescent="0.25">
      <c r="C38" s="227" t="str">
        <f>'Comp Index'!C38</f>
        <v>Secondary Competition</v>
      </c>
      <c r="D38" s="228" t="e">
        <f>'Comp Index'!E38*'Fair Share'!E5</f>
        <v>#DIV/0!</v>
      </c>
      <c r="E38" s="228" t="e">
        <f>'Comp Index'!F38*'Fair Share'!F5</f>
        <v>#DIV/0!</v>
      </c>
      <c r="F38" s="228" t="e">
        <f>'Comp Index'!G38*'Fair Share'!G5</f>
        <v>#DIV/0!</v>
      </c>
      <c r="G38" s="228" t="e">
        <f>'Comp Index'!H38*'Fair Share'!H5</f>
        <v>#DIV/0!</v>
      </c>
      <c r="H38" s="228" t="e">
        <f>'Comp Index'!I38*'Fair Share'!I5</f>
        <v>#DIV/0!</v>
      </c>
      <c r="I38" s="228" t="e">
        <f>'Comp Index'!J38*'Fair Share'!J5</f>
        <v>#DIV/0!</v>
      </c>
      <c r="J38" s="228" t="e">
        <f>'Comp Index'!K38*'Fair Share'!K5</f>
        <v>#DIV/0!</v>
      </c>
      <c r="K38" s="228" t="e">
        <f>'Comp Index'!L38*'Fair Share'!L5</f>
        <v>#DIV/0!</v>
      </c>
      <c r="L38" s="228" t="e">
        <f>'Comp Index'!M38*'Fair Share'!M5</f>
        <v>#DIV/0!</v>
      </c>
      <c r="M38" s="229" t="e">
        <f>'Comp Index'!N38*'Fair Share'!N5</f>
        <v>#DIV/0!</v>
      </c>
      <c r="P38" s="227" t="str">
        <f>C38</f>
        <v>Secondary Competition</v>
      </c>
      <c r="Q38" s="213" t="e">
        <f>IF(D$68=0, 0,D38/D$68)</f>
        <v>#DIV/0!</v>
      </c>
      <c r="R38" s="213" t="e">
        <f t="shared" ref="R38:R66" si="34">IF(E$68=0, 0,E38/E$68)</f>
        <v>#DIV/0!</v>
      </c>
      <c r="S38" s="213" t="e">
        <f t="shared" ref="S38:S66" si="35">IF(F$68=0, 0,F38/F$68)</f>
        <v>#DIV/0!</v>
      </c>
      <c r="T38" s="213" t="e">
        <f t="shared" ref="T38:T66" si="36">IF(G$68=0, 0,G38/G$68)</f>
        <v>#DIV/0!</v>
      </c>
      <c r="U38" s="213" t="e">
        <f t="shared" ref="U38:U66" si="37">IF(H$68=0, 0,H38/H$68)</f>
        <v>#DIV/0!</v>
      </c>
      <c r="V38" s="213" t="e">
        <f t="shared" ref="V38:V66" si="38">IF(I$68=0, 0,I38/I$68)</f>
        <v>#DIV/0!</v>
      </c>
      <c r="W38" s="213" t="e">
        <f t="shared" ref="W38:W66" si="39">IF(J$68=0, 0,J38/J$68)</f>
        <v>#DIV/0!</v>
      </c>
      <c r="X38" s="213" t="e">
        <f t="shared" ref="X38:X66" si="40">IF(K$68=0, 0,K38/K$68)</f>
        <v>#DIV/0!</v>
      </c>
      <c r="Y38" s="213" t="e">
        <f t="shared" ref="Y38:Y66" si="41">IF(L$68=0, 0,L38/L$68)</f>
        <v>#DIV/0!</v>
      </c>
      <c r="Z38" s="214" t="e">
        <f t="shared" ref="Z38:Z66" si="42">IF(M$68=0, 0,M38/M$68)</f>
        <v>#DIV/0!</v>
      </c>
      <c r="AC38" s="227" t="str">
        <f>P38</f>
        <v>Secondary Competition</v>
      </c>
      <c r="AD38" s="231" t="e">
        <f>Q38*'Demand Calcs'!D$84</f>
        <v>#DIV/0!</v>
      </c>
      <c r="AE38" s="231" t="e">
        <f>R38*'Demand Calcs'!E$84</f>
        <v>#DIV/0!</v>
      </c>
      <c r="AF38" s="231" t="e">
        <f>S38*'Demand Calcs'!F$84</f>
        <v>#DIV/0!</v>
      </c>
      <c r="AG38" s="231" t="e">
        <f>T38*'Demand Calcs'!G$84</f>
        <v>#DIV/0!</v>
      </c>
      <c r="AH38" s="231" t="e">
        <f>U38*'Demand Calcs'!H$84</f>
        <v>#DIV/0!</v>
      </c>
      <c r="AI38" s="231" t="e">
        <f>V38*'Demand Calcs'!I$84</f>
        <v>#DIV/0!</v>
      </c>
      <c r="AJ38" s="231" t="e">
        <f>W38*'Demand Calcs'!J$84</f>
        <v>#DIV/0!</v>
      </c>
      <c r="AK38" s="231" t="e">
        <f>X38*'Demand Calcs'!K$84</f>
        <v>#DIV/0!</v>
      </c>
      <c r="AL38" s="231" t="e">
        <f>Y38*'Demand Calcs'!L$84</f>
        <v>#DIV/0!</v>
      </c>
      <c r="AM38" s="232" t="e">
        <f>Z38*'Demand Calcs'!M$84</f>
        <v>#DIV/0!</v>
      </c>
    </row>
    <row r="39" spans="3:63" x14ac:dyDescent="0.25">
      <c r="C39" s="74" t="str">
        <f>'Comp Index'!C39</f>
        <v>Primary Hotel 1</v>
      </c>
      <c r="D39" s="29" t="e">
        <f>'Comp Index'!E39*'Fair Share'!E6</f>
        <v>#DIV/0!</v>
      </c>
      <c r="E39" s="29" t="e">
        <f>'Comp Index'!F39*'Fair Share'!F6</f>
        <v>#DIV/0!</v>
      </c>
      <c r="F39" s="29" t="e">
        <f>'Comp Index'!G39*'Fair Share'!G6</f>
        <v>#DIV/0!</v>
      </c>
      <c r="G39" s="29" t="e">
        <f>'Comp Index'!H39*'Fair Share'!H6</f>
        <v>#DIV/0!</v>
      </c>
      <c r="H39" s="29" t="e">
        <f>'Comp Index'!I39*'Fair Share'!I6</f>
        <v>#DIV/0!</v>
      </c>
      <c r="I39" s="29" t="e">
        <f>'Comp Index'!J39*'Fair Share'!J6</f>
        <v>#DIV/0!</v>
      </c>
      <c r="J39" s="29" t="e">
        <f>'Comp Index'!K39*'Fair Share'!K6</f>
        <v>#DIV/0!</v>
      </c>
      <c r="K39" s="29" t="e">
        <f>'Comp Index'!L39*'Fair Share'!L6</f>
        <v>#DIV/0!</v>
      </c>
      <c r="L39" s="29" t="e">
        <f>'Comp Index'!M39*'Fair Share'!M6</f>
        <v>#DIV/0!</v>
      </c>
      <c r="M39" s="135" t="e">
        <f>'Comp Index'!N39*'Fair Share'!N6</f>
        <v>#DIV/0!</v>
      </c>
      <c r="P39" s="74" t="str">
        <f>C39</f>
        <v>Primary Hotel 1</v>
      </c>
      <c r="Q39" s="30" t="e">
        <f t="shared" ref="Q39:Q66" si="43">IF(D$68=0, 0,D39/D$68)</f>
        <v>#DIV/0!</v>
      </c>
      <c r="R39" s="30" t="e">
        <f t="shared" si="34"/>
        <v>#DIV/0!</v>
      </c>
      <c r="S39" s="30" t="e">
        <f t="shared" si="35"/>
        <v>#DIV/0!</v>
      </c>
      <c r="T39" s="30" t="e">
        <f t="shared" si="36"/>
        <v>#DIV/0!</v>
      </c>
      <c r="U39" s="30" t="e">
        <f t="shared" si="37"/>
        <v>#DIV/0!</v>
      </c>
      <c r="V39" s="30" t="e">
        <f t="shared" si="38"/>
        <v>#DIV/0!</v>
      </c>
      <c r="W39" s="30" t="e">
        <f t="shared" si="39"/>
        <v>#DIV/0!</v>
      </c>
      <c r="X39" s="30" t="e">
        <f t="shared" si="40"/>
        <v>#DIV/0!</v>
      </c>
      <c r="Y39" s="30" t="e">
        <f t="shared" si="41"/>
        <v>#DIV/0!</v>
      </c>
      <c r="Z39" s="216" t="e">
        <f t="shared" si="42"/>
        <v>#DIV/0!</v>
      </c>
      <c r="AC39" s="74" t="str">
        <f>P39</f>
        <v>Primary Hotel 1</v>
      </c>
      <c r="AD39" s="233" t="e">
        <f>Q39*'Demand Calcs'!D$84</f>
        <v>#DIV/0!</v>
      </c>
      <c r="AE39" s="233" t="e">
        <f>R39*'Demand Calcs'!E$84</f>
        <v>#DIV/0!</v>
      </c>
      <c r="AF39" s="233" t="e">
        <f>S39*'Demand Calcs'!F$84</f>
        <v>#DIV/0!</v>
      </c>
      <c r="AG39" s="233" t="e">
        <f>T39*'Demand Calcs'!G$84</f>
        <v>#DIV/0!</v>
      </c>
      <c r="AH39" s="233" t="e">
        <f>U39*'Demand Calcs'!H$84</f>
        <v>#DIV/0!</v>
      </c>
      <c r="AI39" s="233" t="e">
        <f>V39*'Demand Calcs'!I$84</f>
        <v>#DIV/0!</v>
      </c>
      <c r="AJ39" s="233" t="e">
        <f>W39*'Demand Calcs'!J$84</f>
        <v>#DIV/0!</v>
      </c>
      <c r="AK39" s="233" t="e">
        <f>X39*'Demand Calcs'!K$84</f>
        <v>#DIV/0!</v>
      </c>
      <c r="AL39" s="233" t="e">
        <f>Y39*'Demand Calcs'!L$84</f>
        <v>#DIV/0!</v>
      </c>
      <c r="AM39" s="234" t="e">
        <f>Z39*'Demand Calcs'!M$84</f>
        <v>#DIV/0!</v>
      </c>
    </row>
    <row r="40" spans="3:63" x14ac:dyDescent="0.25">
      <c r="C40" s="74" t="str">
        <f>'Comp Index'!C40</f>
        <v>Primary Hotel 2</v>
      </c>
      <c r="D40" s="29" t="e">
        <f>'Comp Index'!E40*'Fair Share'!E7</f>
        <v>#DIV/0!</v>
      </c>
      <c r="E40" s="29" t="e">
        <f>'Comp Index'!F40*'Fair Share'!F7</f>
        <v>#DIV/0!</v>
      </c>
      <c r="F40" s="29" t="e">
        <f>'Comp Index'!G40*'Fair Share'!G7</f>
        <v>#DIV/0!</v>
      </c>
      <c r="G40" s="29" t="e">
        <f>'Comp Index'!H40*'Fair Share'!H7</f>
        <v>#DIV/0!</v>
      </c>
      <c r="H40" s="29" t="e">
        <f>'Comp Index'!I40*'Fair Share'!I7</f>
        <v>#DIV/0!</v>
      </c>
      <c r="I40" s="29" t="e">
        <f>'Comp Index'!J40*'Fair Share'!J7</f>
        <v>#DIV/0!</v>
      </c>
      <c r="J40" s="29" t="e">
        <f>'Comp Index'!K40*'Fair Share'!K7</f>
        <v>#DIV/0!</v>
      </c>
      <c r="K40" s="29" t="e">
        <f>'Comp Index'!L40*'Fair Share'!L7</f>
        <v>#DIV/0!</v>
      </c>
      <c r="L40" s="29" t="e">
        <f>'Comp Index'!M40*'Fair Share'!M7</f>
        <v>#DIV/0!</v>
      </c>
      <c r="M40" s="135" t="e">
        <f>'Comp Index'!N40*'Fair Share'!N7</f>
        <v>#DIV/0!</v>
      </c>
      <c r="P40" s="74" t="str">
        <f t="shared" ref="P40:P67" si="44">C40</f>
        <v>Primary Hotel 2</v>
      </c>
      <c r="Q40" s="30" t="e">
        <f t="shared" si="43"/>
        <v>#DIV/0!</v>
      </c>
      <c r="R40" s="30" t="e">
        <f t="shared" si="34"/>
        <v>#DIV/0!</v>
      </c>
      <c r="S40" s="30" t="e">
        <f t="shared" si="35"/>
        <v>#DIV/0!</v>
      </c>
      <c r="T40" s="30" t="e">
        <f t="shared" si="36"/>
        <v>#DIV/0!</v>
      </c>
      <c r="U40" s="30" t="e">
        <f t="shared" si="37"/>
        <v>#DIV/0!</v>
      </c>
      <c r="V40" s="30" t="e">
        <f t="shared" si="38"/>
        <v>#DIV/0!</v>
      </c>
      <c r="W40" s="30" t="e">
        <f t="shared" si="39"/>
        <v>#DIV/0!</v>
      </c>
      <c r="X40" s="30" t="e">
        <f t="shared" si="40"/>
        <v>#DIV/0!</v>
      </c>
      <c r="Y40" s="30" t="e">
        <f t="shared" si="41"/>
        <v>#DIV/0!</v>
      </c>
      <c r="Z40" s="216" t="e">
        <f t="shared" si="42"/>
        <v>#DIV/0!</v>
      </c>
      <c r="AC40" s="74" t="str">
        <f t="shared" ref="AC40:AC67" si="45">P40</f>
        <v>Primary Hotel 2</v>
      </c>
      <c r="AD40" s="233" t="e">
        <f>Q40*'Demand Calcs'!D$84</f>
        <v>#DIV/0!</v>
      </c>
      <c r="AE40" s="233" t="e">
        <f>R40*'Demand Calcs'!E$84</f>
        <v>#DIV/0!</v>
      </c>
      <c r="AF40" s="233" t="e">
        <f>S40*'Demand Calcs'!F$84</f>
        <v>#DIV/0!</v>
      </c>
      <c r="AG40" s="233" t="e">
        <f>T40*'Demand Calcs'!G$84</f>
        <v>#DIV/0!</v>
      </c>
      <c r="AH40" s="233" t="e">
        <f>U40*'Demand Calcs'!H$84</f>
        <v>#DIV/0!</v>
      </c>
      <c r="AI40" s="233" t="e">
        <f>V40*'Demand Calcs'!I$84</f>
        <v>#DIV/0!</v>
      </c>
      <c r="AJ40" s="233" t="e">
        <f>W40*'Demand Calcs'!J$84</f>
        <v>#DIV/0!</v>
      </c>
      <c r="AK40" s="233" t="e">
        <f>X40*'Demand Calcs'!K$84</f>
        <v>#DIV/0!</v>
      </c>
      <c r="AL40" s="233" t="e">
        <f>Y40*'Demand Calcs'!L$84</f>
        <v>#DIV/0!</v>
      </c>
      <c r="AM40" s="234" t="e">
        <f>Z40*'Demand Calcs'!M$84</f>
        <v>#DIV/0!</v>
      </c>
    </row>
    <row r="41" spans="3:63" x14ac:dyDescent="0.25">
      <c r="C41" s="74">
        <f>'Comp Index'!C41</f>
        <v>0</v>
      </c>
      <c r="D41" s="29" t="e">
        <f>'Comp Index'!E41*'Fair Share'!E8</f>
        <v>#DIV/0!</v>
      </c>
      <c r="E41" s="29" t="e">
        <f>'Comp Index'!F41*'Fair Share'!F8</f>
        <v>#DIV/0!</v>
      </c>
      <c r="F41" s="29" t="e">
        <f>'Comp Index'!G41*'Fair Share'!G8</f>
        <v>#DIV/0!</v>
      </c>
      <c r="G41" s="29" t="e">
        <f>'Comp Index'!H41*'Fair Share'!H8</f>
        <v>#DIV/0!</v>
      </c>
      <c r="H41" s="29" t="e">
        <f>'Comp Index'!I41*'Fair Share'!I8</f>
        <v>#DIV/0!</v>
      </c>
      <c r="I41" s="29" t="e">
        <f>'Comp Index'!J41*'Fair Share'!J8</f>
        <v>#DIV/0!</v>
      </c>
      <c r="J41" s="29" t="e">
        <f>'Comp Index'!K41*'Fair Share'!K8</f>
        <v>#DIV/0!</v>
      </c>
      <c r="K41" s="29" t="e">
        <f>'Comp Index'!L41*'Fair Share'!L8</f>
        <v>#DIV/0!</v>
      </c>
      <c r="L41" s="29" t="e">
        <f>'Comp Index'!M41*'Fair Share'!M8</f>
        <v>#DIV/0!</v>
      </c>
      <c r="M41" s="135" t="e">
        <f>'Comp Index'!N41*'Fair Share'!N8</f>
        <v>#DIV/0!</v>
      </c>
      <c r="P41" s="74">
        <f t="shared" si="44"/>
        <v>0</v>
      </c>
      <c r="Q41" s="30" t="e">
        <f t="shared" si="43"/>
        <v>#DIV/0!</v>
      </c>
      <c r="R41" s="30" t="e">
        <f t="shared" si="34"/>
        <v>#DIV/0!</v>
      </c>
      <c r="S41" s="30" t="e">
        <f t="shared" si="35"/>
        <v>#DIV/0!</v>
      </c>
      <c r="T41" s="30" t="e">
        <f t="shared" si="36"/>
        <v>#DIV/0!</v>
      </c>
      <c r="U41" s="30" t="e">
        <f t="shared" si="37"/>
        <v>#DIV/0!</v>
      </c>
      <c r="V41" s="30" t="e">
        <f t="shared" si="38"/>
        <v>#DIV/0!</v>
      </c>
      <c r="W41" s="30" t="e">
        <f t="shared" si="39"/>
        <v>#DIV/0!</v>
      </c>
      <c r="X41" s="30" t="e">
        <f t="shared" si="40"/>
        <v>#DIV/0!</v>
      </c>
      <c r="Y41" s="30" t="e">
        <f t="shared" si="41"/>
        <v>#DIV/0!</v>
      </c>
      <c r="Z41" s="216" t="e">
        <f t="shared" si="42"/>
        <v>#DIV/0!</v>
      </c>
      <c r="AC41" s="74">
        <f t="shared" si="45"/>
        <v>0</v>
      </c>
      <c r="AD41" s="233" t="e">
        <f>Q41*'Demand Calcs'!D$84</f>
        <v>#DIV/0!</v>
      </c>
      <c r="AE41" s="233" t="e">
        <f>R41*'Demand Calcs'!E$84</f>
        <v>#DIV/0!</v>
      </c>
      <c r="AF41" s="233" t="e">
        <f>S41*'Demand Calcs'!F$84</f>
        <v>#DIV/0!</v>
      </c>
      <c r="AG41" s="233" t="e">
        <f>T41*'Demand Calcs'!G$84</f>
        <v>#DIV/0!</v>
      </c>
      <c r="AH41" s="233" t="e">
        <f>U41*'Demand Calcs'!H$84</f>
        <v>#DIV/0!</v>
      </c>
      <c r="AI41" s="233" t="e">
        <f>V41*'Demand Calcs'!I$84</f>
        <v>#DIV/0!</v>
      </c>
      <c r="AJ41" s="233" t="e">
        <f>W41*'Demand Calcs'!J$84</f>
        <v>#DIV/0!</v>
      </c>
      <c r="AK41" s="233" t="e">
        <f>X41*'Demand Calcs'!K$84</f>
        <v>#DIV/0!</v>
      </c>
      <c r="AL41" s="233" t="e">
        <f>Y41*'Demand Calcs'!L$84</f>
        <v>#DIV/0!</v>
      </c>
      <c r="AM41" s="234" t="e">
        <f>Z41*'Demand Calcs'!M$84</f>
        <v>#DIV/0!</v>
      </c>
    </row>
    <row r="42" spans="3:63" x14ac:dyDescent="0.25">
      <c r="C42" s="74">
        <f>'Comp Index'!C42</f>
        <v>0</v>
      </c>
      <c r="D42" s="29" t="e">
        <f>'Comp Index'!E42*'Fair Share'!E9</f>
        <v>#DIV/0!</v>
      </c>
      <c r="E42" s="29" t="e">
        <f>'Comp Index'!F42*'Fair Share'!F9</f>
        <v>#DIV/0!</v>
      </c>
      <c r="F42" s="29" t="e">
        <f>'Comp Index'!G42*'Fair Share'!G9</f>
        <v>#DIV/0!</v>
      </c>
      <c r="G42" s="29" t="e">
        <f>'Comp Index'!H42*'Fair Share'!H9</f>
        <v>#DIV/0!</v>
      </c>
      <c r="H42" s="29" t="e">
        <f>'Comp Index'!I42*'Fair Share'!I9</f>
        <v>#DIV/0!</v>
      </c>
      <c r="I42" s="29" t="e">
        <f>'Comp Index'!J42*'Fair Share'!J9</f>
        <v>#DIV/0!</v>
      </c>
      <c r="J42" s="29" t="e">
        <f>'Comp Index'!K42*'Fair Share'!K9</f>
        <v>#DIV/0!</v>
      </c>
      <c r="K42" s="29" t="e">
        <f>'Comp Index'!L42*'Fair Share'!L9</f>
        <v>#DIV/0!</v>
      </c>
      <c r="L42" s="29" t="e">
        <f>'Comp Index'!M42*'Fair Share'!M9</f>
        <v>#DIV/0!</v>
      </c>
      <c r="M42" s="135" t="e">
        <f>'Comp Index'!N42*'Fair Share'!N9</f>
        <v>#DIV/0!</v>
      </c>
      <c r="P42" s="74">
        <f t="shared" si="44"/>
        <v>0</v>
      </c>
      <c r="Q42" s="30" t="e">
        <f t="shared" si="43"/>
        <v>#DIV/0!</v>
      </c>
      <c r="R42" s="30" t="e">
        <f t="shared" si="34"/>
        <v>#DIV/0!</v>
      </c>
      <c r="S42" s="30" t="e">
        <f t="shared" si="35"/>
        <v>#DIV/0!</v>
      </c>
      <c r="T42" s="30" t="e">
        <f t="shared" si="36"/>
        <v>#DIV/0!</v>
      </c>
      <c r="U42" s="30" t="e">
        <f t="shared" si="37"/>
        <v>#DIV/0!</v>
      </c>
      <c r="V42" s="30" t="e">
        <f t="shared" si="38"/>
        <v>#DIV/0!</v>
      </c>
      <c r="W42" s="30" t="e">
        <f t="shared" si="39"/>
        <v>#DIV/0!</v>
      </c>
      <c r="X42" s="30" t="e">
        <f t="shared" si="40"/>
        <v>#DIV/0!</v>
      </c>
      <c r="Y42" s="30" t="e">
        <f t="shared" si="41"/>
        <v>#DIV/0!</v>
      </c>
      <c r="Z42" s="216" t="e">
        <f t="shared" si="42"/>
        <v>#DIV/0!</v>
      </c>
      <c r="AC42" s="74">
        <f t="shared" si="45"/>
        <v>0</v>
      </c>
      <c r="AD42" s="233" t="e">
        <f>Q42*'Demand Calcs'!D$84</f>
        <v>#DIV/0!</v>
      </c>
      <c r="AE42" s="233" t="e">
        <f>R42*'Demand Calcs'!E$84</f>
        <v>#DIV/0!</v>
      </c>
      <c r="AF42" s="233" t="e">
        <f>S42*'Demand Calcs'!F$84</f>
        <v>#DIV/0!</v>
      </c>
      <c r="AG42" s="233" t="e">
        <f>T42*'Demand Calcs'!G$84</f>
        <v>#DIV/0!</v>
      </c>
      <c r="AH42" s="233" t="e">
        <f>U42*'Demand Calcs'!H$84</f>
        <v>#DIV/0!</v>
      </c>
      <c r="AI42" s="233" t="e">
        <f>V42*'Demand Calcs'!I$84</f>
        <v>#DIV/0!</v>
      </c>
      <c r="AJ42" s="233" t="e">
        <f>W42*'Demand Calcs'!J$84</f>
        <v>#DIV/0!</v>
      </c>
      <c r="AK42" s="233" t="e">
        <f>X42*'Demand Calcs'!K$84</f>
        <v>#DIV/0!</v>
      </c>
      <c r="AL42" s="233" t="e">
        <f>Y42*'Demand Calcs'!L$84</f>
        <v>#DIV/0!</v>
      </c>
      <c r="AM42" s="234" t="e">
        <f>Z42*'Demand Calcs'!M$84</f>
        <v>#DIV/0!</v>
      </c>
    </row>
    <row r="43" spans="3:63" x14ac:dyDescent="0.25">
      <c r="C43" s="74">
        <f>'Comp Index'!C43</f>
        <v>0</v>
      </c>
      <c r="D43" s="29" t="e">
        <f>'Comp Index'!E43*'Fair Share'!E10</f>
        <v>#DIV/0!</v>
      </c>
      <c r="E43" s="29" t="e">
        <f>'Comp Index'!F43*'Fair Share'!F10</f>
        <v>#DIV/0!</v>
      </c>
      <c r="F43" s="29" t="e">
        <f>'Comp Index'!G43*'Fair Share'!G10</f>
        <v>#DIV/0!</v>
      </c>
      <c r="G43" s="29" t="e">
        <f>'Comp Index'!H43*'Fair Share'!H10</f>
        <v>#DIV/0!</v>
      </c>
      <c r="H43" s="29" t="e">
        <f>'Comp Index'!I43*'Fair Share'!I10</f>
        <v>#DIV/0!</v>
      </c>
      <c r="I43" s="29" t="e">
        <f>'Comp Index'!J43*'Fair Share'!J10</f>
        <v>#DIV/0!</v>
      </c>
      <c r="J43" s="29" t="e">
        <f>'Comp Index'!K43*'Fair Share'!K10</f>
        <v>#DIV/0!</v>
      </c>
      <c r="K43" s="29" t="e">
        <f>'Comp Index'!L43*'Fair Share'!L10</f>
        <v>#DIV/0!</v>
      </c>
      <c r="L43" s="29" t="e">
        <f>'Comp Index'!M43*'Fair Share'!M10</f>
        <v>#DIV/0!</v>
      </c>
      <c r="M43" s="135" t="e">
        <f>'Comp Index'!N43*'Fair Share'!N10</f>
        <v>#DIV/0!</v>
      </c>
      <c r="P43" s="74">
        <f t="shared" si="44"/>
        <v>0</v>
      </c>
      <c r="Q43" s="30" t="e">
        <f t="shared" si="43"/>
        <v>#DIV/0!</v>
      </c>
      <c r="R43" s="30" t="e">
        <f t="shared" si="34"/>
        <v>#DIV/0!</v>
      </c>
      <c r="S43" s="30" t="e">
        <f t="shared" si="35"/>
        <v>#DIV/0!</v>
      </c>
      <c r="T43" s="30" t="e">
        <f t="shared" si="36"/>
        <v>#DIV/0!</v>
      </c>
      <c r="U43" s="30" t="e">
        <f t="shared" si="37"/>
        <v>#DIV/0!</v>
      </c>
      <c r="V43" s="30" t="e">
        <f t="shared" si="38"/>
        <v>#DIV/0!</v>
      </c>
      <c r="W43" s="30" t="e">
        <f t="shared" si="39"/>
        <v>#DIV/0!</v>
      </c>
      <c r="X43" s="30" t="e">
        <f t="shared" si="40"/>
        <v>#DIV/0!</v>
      </c>
      <c r="Y43" s="30" t="e">
        <f t="shared" si="41"/>
        <v>#DIV/0!</v>
      </c>
      <c r="Z43" s="216" t="e">
        <f t="shared" si="42"/>
        <v>#DIV/0!</v>
      </c>
      <c r="AC43" s="74">
        <f t="shared" si="45"/>
        <v>0</v>
      </c>
      <c r="AD43" s="233" t="e">
        <f>Q43*'Demand Calcs'!D$84</f>
        <v>#DIV/0!</v>
      </c>
      <c r="AE43" s="233" t="e">
        <f>R43*'Demand Calcs'!E$84</f>
        <v>#DIV/0!</v>
      </c>
      <c r="AF43" s="233" t="e">
        <f>S43*'Demand Calcs'!F$84</f>
        <v>#DIV/0!</v>
      </c>
      <c r="AG43" s="233" t="e">
        <f>T43*'Demand Calcs'!G$84</f>
        <v>#DIV/0!</v>
      </c>
      <c r="AH43" s="233" t="e">
        <f>U43*'Demand Calcs'!H$84</f>
        <v>#DIV/0!</v>
      </c>
      <c r="AI43" s="233" t="e">
        <f>V43*'Demand Calcs'!I$84</f>
        <v>#DIV/0!</v>
      </c>
      <c r="AJ43" s="233" t="e">
        <f>W43*'Demand Calcs'!J$84</f>
        <v>#DIV/0!</v>
      </c>
      <c r="AK43" s="233" t="e">
        <f>X43*'Demand Calcs'!K$84</f>
        <v>#DIV/0!</v>
      </c>
      <c r="AL43" s="233" t="e">
        <f>Y43*'Demand Calcs'!L$84</f>
        <v>#DIV/0!</v>
      </c>
      <c r="AM43" s="234" t="e">
        <f>Z43*'Demand Calcs'!M$84</f>
        <v>#DIV/0!</v>
      </c>
    </row>
    <row r="44" spans="3:63" x14ac:dyDescent="0.25">
      <c r="C44" s="74">
        <f>'Comp Index'!C44</f>
        <v>0</v>
      </c>
      <c r="D44" s="29" t="e">
        <f>'Comp Index'!E44*'Fair Share'!E11</f>
        <v>#DIV/0!</v>
      </c>
      <c r="E44" s="29" t="e">
        <f>'Comp Index'!F44*'Fair Share'!F11</f>
        <v>#DIV/0!</v>
      </c>
      <c r="F44" s="29" t="e">
        <f>'Comp Index'!G44*'Fair Share'!G11</f>
        <v>#DIV/0!</v>
      </c>
      <c r="G44" s="29" t="e">
        <f>'Comp Index'!H44*'Fair Share'!H11</f>
        <v>#DIV/0!</v>
      </c>
      <c r="H44" s="29" t="e">
        <f>'Comp Index'!I44*'Fair Share'!I11</f>
        <v>#DIV/0!</v>
      </c>
      <c r="I44" s="29" t="e">
        <f>'Comp Index'!J44*'Fair Share'!J11</f>
        <v>#DIV/0!</v>
      </c>
      <c r="J44" s="29" t="e">
        <f>'Comp Index'!K44*'Fair Share'!K11</f>
        <v>#DIV/0!</v>
      </c>
      <c r="K44" s="29" t="e">
        <f>'Comp Index'!L44*'Fair Share'!L11</f>
        <v>#DIV/0!</v>
      </c>
      <c r="L44" s="29" t="e">
        <f>'Comp Index'!M44*'Fair Share'!M11</f>
        <v>#DIV/0!</v>
      </c>
      <c r="M44" s="135" t="e">
        <f>'Comp Index'!N44*'Fair Share'!N11</f>
        <v>#DIV/0!</v>
      </c>
      <c r="P44" s="74">
        <f t="shared" si="44"/>
        <v>0</v>
      </c>
      <c r="Q44" s="30" t="e">
        <f t="shared" si="43"/>
        <v>#DIV/0!</v>
      </c>
      <c r="R44" s="30" t="e">
        <f t="shared" si="34"/>
        <v>#DIV/0!</v>
      </c>
      <c r="S44" s="30" t="e">
        <f t="shared" si="35"/>
        <v>#DIV/0!</v>
      </c>
      <c r="T44" s="30" t="e">
        <f t="shared" si="36"/>
        <v>#DIV/0!</v>
      </c>
      <c r="U44" s="30" t="e">
        <f t="shared" si="37"/>
        <v>#DIV/0!</v>
      </c>
      <c r="V44" s="30" t="e">
        <f t="shared" si="38"/>
        <v>#DIV/0!</v>
      </c>
      <c r="W44" s="30" t="e">
        <f t="shared" si="39"/>
        <v>#DIV/0!</v>
      </c>
      <c r="X44" s="30" t="e">
        <f t="shared" si="40"/>
        <v>#DIV/0!</v>
      </c>
      <c r="Y44" s="30" t="e">
        <f t="shared" si="41"/>
        <v>#DIV/0!</v>
      </c>
      <c r="Z44" s="216" t="e">
        <f t="shared" si="42"/>
        <v>#DIV/0!</v>
      </c>
      <c r="AC44" s="74">
        <f t="shared" si="45"/>
        <v>0</v>
      </c>
      <c r="AD44" s="233" t="e">
        <f>Q44*'Demand Calcs'!D$84</f>
        <v>#DIV/0!</v>
      </c>
      <c r="AE44" s="233" t="e">
        <f>R44*'Demand Calcs'!E$84</f>
        <v>#DIV/0!</v>
      </c>
      <c r="AF44" s="233" t="e">
        <f>S44*'Demand Calcs'!F$84</f>
        <v>#DIV/0!</v>
      </c>
      <c r="AG44" s="233" t="e">
        <f>T44*'Demand Calcs'!G$84</f>
        <v>#DIV/0!</v>
      </c>
      <c r="AH44" s="233" t="e">
        <f>U44*'Demand Calcs'!H$84</f>
        <v>#DIV/0!</v>
      </c>
      <c r="AI44" s="233" t="e">
        <f>V44*'Demand Calcs'!I$84</f>
        <v>#DIV/0!</v>
      </c>
      <c r="AJ44" s="233" t="e">
        <f>W44*'Demand Calcs'!J$84</f>
        <v>#DIV/0!</v>
      </c>
      <c r="AK44" s="233" t="e">
        <f>X44*'Demand Calcs'!K$84</f>
        <v>#DIV/0!</v>
      </c>
      <c r="AL44" s="233" t="e">
        <f>Y44*'Demand Calcs'!L$84</f>
        <v>#DIV/0!</v>
      </c>
      <c r="AM44" s="234" t="e">
        <f>Z44*'Demand Calcs'!M$84</f>
        <v>#DIV/0!</v>
      </c>
    </row>
    <row r="45" spans="3:63" x14ac:dyDescent="0.25">
      <c r="C45" s="74">
        <f>'Comp Index'!C45</f>
        <v>0</v>
      </c>
      <c r="D45" s="29" t="e">
        <f>'Comp Index'!E45*'Fair Share'!E12</f>
        <v>#DIV/0!</v>
      </c>
      <c r="E45" s="29" t="e">
        <f>'Comp Index'!F45*'Fair Share'!F12</f>
        <v>#DIV/0!</v>
      </c>
      <c r="F45" s="29" t="e">
        <f>'Comp Index'!G45*'Fair Share'!G12</f>
        <v>#DIV/0!</v>
      </c>
      <c r="G45" s="29" t="e">
        <f>'Comp Index'!H45*'Fair Share'!H12</f>
        <v>#DIV/0!</v>
      </c>
      <c r="H45" s="29" t="e">
        <f>'Comp Index'!I45*'Fair Share'!I12</f>
        <v>#DIV/0!</v>
      </c>
      <c r="I45" s="29" t="e">
        <f>'Comp Index'!J45*'Fair Share'!J12</f>
        <v>#DIV/0!</v>
      </c>
      <c r="J45" s="29" t="e">
        <f>'Comp Index'!K45*'Fair Share'!K12</f>
        <v>#DIV/0!</v>
      </c>
      <c r="K45" s="29" t="e">
        <f>'Comp Index'!L45*'Fair Share'!L12</f>
        <v>#DIV/0!</v>
      </c>
      <c r="L45" s="29" t="e">
        <f>'Comp Index'!M45*'Fair Share'!M12</f>
        <v>#DIV/0!</v>
      </c>
      <c r="M45" s="135" t="e">
        <f>'Comp Index'!N45*'Fair Share'!N12</f>
        <v>#DIV/0!</v>
      </c>
      <c r="P45" s="74">
        <f t="shared" si="44"/>
        <v>0</v>
      </c>
      <c r="Q45" s="30" t="e">
        <f t="shared" si="43"/>
        <v>#DIV/0!</v>
      </c>
      <c r="R45" s="30" t="e">
        <f t="shared" si="34"/>
        <v>#DIV/0!</v>
      </c>
      <c r="S45" s="30" t="e">
        <f t="shared" si="35"/>
        <v>#DIV/0!</v>
      </c>
      <c r="T45" s="30" t="e">
        <f t="shared" si="36"/>
        <v>#DIV/0!</v>
      </c>
      <c r="U45" s="30" t="e">
        <f t="shared" si="37"/>
        <v>#DIV/0!</v>
      </c>
      <c r="V45" s="30" t="e">
        <f t="shared" si="38"/>
        <v>#DIV/0!</v>
      </c>
      <c r="W45" s="30" t="e">
        <f t="shared" si="39"/>
        <v>#DIV/0!</v>
      </c>
      <c r="X45" s="30" t="e">
        <f t="shared" si="40"/>
        <v>#DIV/0!</v>
      </c>
      <c r="Y45" s="30" t="e">
        <f t="shared" si="41"/>
        <v>#DIV/0!</v>
      </c>
      <c r="Z45" s="216" t="e">
        <f t="shared" si="42"/>
        <v>#DIV/0!</v>
      </c>
      <c r="AC45" s="74">
        <f t="shared" si="45"/>
        <v>0</v>
      </c>
      <c r="AD45" s="233" t="e">
        <f>Q45*'Demand Calcs'!D$84</f>
        <v>#DIV/0!</v>
      </c>
      <c r="AE45" s="233" t="e">
        <f>R45*'Demand Calcs'!E$84</f>
        <v>#DIV/0!</v>
      </c>
      <c r="AF45" s="233" t="e">
        <f>S45*'Demand Calcs'!F$84</f>
        <v>#DIV/0!</v>
      </c>
      <c r="AG45" s="233" t="e">
        <f>T45*'Demand Calcs'!G$84</f>
        <v>#DIV/0!</v>
      </c>
      <c r="AH45" s="233" t="e">
        <f>U45*'Demand Calcs'!H$84</f>
        <v>#DIV/0!</v>
      </c>
      <c r="AI45" s="233" t="e">
        <f>V45*'Demand Calcs'!I$84</f>
        <v>#DIV/0!</v>
      </c>
      <c r="AJ45" s="233" t="e">
        <f>W45*'Demand Calcs'!J$84</f>
        <v>#DIV/0!</v>
      </c>
      <c r="AK45" s="233" t="e">
        <f>X45*'Demand Calcs'!K$84</f>
        <v>#DIV/0!</v>
      </c>
      <c r="AL45" s="233" t="e">
        <f>Y45*'Demand Calcs'!L$84</f>
        <v>#DIV/0!</v>
      </c>
      <c r="AM45" s="234" t="e">
        <f>Z45*'Demand Calcs'!M$84</f>
        <v>#DIV/0!</v>
      </c>
    </row>
    <row r="46" spans="3:63" x14ac:dyDescent="0.25">
      <c r="C46" s="74">
        <f>'Comp Index'!C46</f>
        <v>0</v>
      </c>
      <c r="D46" s="29" t="e">
        <f>'Comp Index'!E46*'Fair Share'!E13</f>
        <v>#DIV/0!</v>
      </c>
      <c r="E46" s="29" t="e">
        <f>'Comp Index'!F46*'Fair Share'!F13</f>
        <v>#DIV/0!</v>
      </c>
      <c r="F46" s="29" t="e">
        <f>'Comp Index'!G46*'Fair Share'!G13</f>
        <v>#DIV/0!</v>
      </c>
      <c r="G46" s="29" t="e">
        <f>'Comp Index'!H46*'Fair Share'!H13</f>
        <v>#DIV/0!</v>
      </c>
      <c r="H46" s="29" t="e">
        <f>'Comp Index'!I46*'Fair Share'!I13</f>
        <v>#DIV/0!</v>
      </c>
      <c r="I46" s="29" t="e">
        <f>'Comp Index'!J46*'Fair Share'!J13</f>
        <v>#DIV/0!</v>
      </c>
      <c r="J46" s="29" t="e">
        <f>'Comp Index'!K46*'Fair Share'!K13</f>
        <v>#DIV/0!</v>
      </c>
      <c r="K46" s="29" t="e">
        <f>'Comp Index'!L46*'Fair Share'!L13</f>
        <v>#DIV/0!</v>
      </c>
      <c r="L46" s="29" t="e">
        <f>'Comp Index'!M46*'Fair Share'!M13</f>
        <v>#DIV/0!</v>
      </c>
      <c r="M46" s="135" t="e">
        <f>'Comp Index'!N46*'Fair Share'!N13</f>
        <v>#DIV/0!</v>
      </c>
      <c r="P46" s="74">
        <f t="shared" si="44"/>
        <v>0</v>
      </c>
      <c r="Q46" s="30" t="e">
        <f t="shared" si="43"/>
        <v>#DIV/0!</v>
      </c>
      <c r="R46" s="30" t="e">
        <f t="shared" si="34"/>
        <v>#DIV/0!</v>
      </c>
      <c r="S46" s="30" t="e">
        <f t="shared" si="35"/>
        <v>#DIV/0!</v>
      </c>
      <c r="T46" s="30" t="e">
        <f t="shared" si="36"/>
        <v>#DIV/0!</v>
      </c>
      <c r="U46" s="30" t="e">
        <f t="shared" si="37"/>
        <v>#DIV/0!</v>
      </c>
      <c r="V46" s="30" t="e">
        <f t="shared" si="38"/>
        <v>#DIV/0!</v>
      </c>
      <c r="W46" s="30" t="e">
        <f t="shared" si="39"/>
        <v>#DIV/0!</v>
      </c>
      <c r="X46" s="30" t="e">
        <f t="shared" si="40"/>
        <v>#DIV/0!</v>
      </c>
      <c r="Y46" s="30" t="e">
        <f t="shared" si="41"/>
        <v>#DIV/0!</v>
      </c>
      <c r="Z46" s="216" t="e">
        <f t="shared" si="42"/>
        <v>#DIV/0!</v>
      </c>
      <c r="AC46" s="74">
        <f t="shared" si="45"/>
        <v>0</v>
      </c>
      <c r="AD46" s="233" t="e">
        <f>Q46*'Demand Calcs'!D$84</f>
        <v>#DIV/0!</v>
      </c>
      <c r="AE46" s="233" t="e">
        <f>R46*'Demand Calcs'!E$84</f>
        <v>#DIV/0!</v>
      </c>
      <c r="AF46" s="233" t="e">
        <f>S46*'Demand Calcs'!F$84</f>
        <v>#DIV/0!</v>
      </c>
      <c r="AG46" s="233" t="e">
        <f>T46*'Demand Calcs'!G$84</f>
        <v>#DIV/0!</v>
      </c>
      <c r="AH46" s="233" t="e">
        <f>U46*'Demand Calcs'!H$84</f>
        <v>#DIV/0!</v>
      </c>
      <c r="AI46" s="233" t="e">
        <f>V46*'Demand Calcs'!I$84</f>
        <v>#DIV/0!</v>
      </c>
      <c r="AJ46" s="233" t="e">
        <f>W46*'Demand Calcs'!J$84</f>
        <v>#DIV/0!</v>
      </c>
      <c r="AK46" s="233" t="e">
        <f>X46*'Demand Calcs'!K$84</f>
        <v>#DIV/0!</v>
      </c>
      <c r="AL46" s="233" t="e">
        <f>Y46*'Demand Calcs'!L$84</f>
        <v>#DIV/0!</v>
      </c>
      <c r="AM46" s="234" t="e">
        <f>Z46*'Demand Calcs'!M$84</f>
        <v>#DIV/0!</v>
      </c>
    </row>
    <row r="47" spans="3:63" x14ac:dyDescent="0.25">
      <c r="C47" s="74">
        <f>'Comp Index'!C47</f>
        <v>0</v>
      </c>
      <c r="D47" s="29" t="e">
        <f>'Comp Index'!E47*'Fair Share'!E14</f>
        <v>#DIV/0!</v>
      </c>
      <c r="E47" s="29" t="e">
        <f>'Comp Index'!F47*'Fair Share'!F14</f>
        <v>#DIV/0!</v>
      </c>
      <c r="F47" s="29" t="e">
        <f>'Comp Index'!G47*'Fair Share'!G14</f>
        <v>#DIV/0!</v>
      </c>
      <c r="G47" s="29" t="e">
        <f>'Comp Index'!H47*'Fair Share'!H14</f>
        <v>#DIV/0!</v>
      </c>
      <c r="H47" s="29" t="e">
        <f>'Comp Index'!I47*'Fair Share'!I14</f>
        <v>#DIV/0!</v>
      </c>
      <c r="I47" s="29" t="e">
        <f>'Comp Index'!J47*'Fair Share'!J14</f>
        <v>#DIV/0!</v>
      </c>
      <c r="J47" s="29" t="e">
        <f>'Comp Index'!K47*'Fair Share'!K14</f>
        <v>#DIV/0!</v>
      </c>
      <c r="K47" s="29" t="e">
        <f>'Comp Index'!L47*'Fair Share'!L14</f>
        <v>#DIV/0!</v>
      </c>
      <c r="L47" s="29" t="e">
        <f>'Comp Index'!M47*'Fair Share'!M14</f>
        <v>#DIV/0!</v>
      </c>
      <c r="M47" s="135" t="e">
        <f>'Comp Index'!N47*'Fair Share'!N14</f>
        <v>#DIV/0!</v>
      </c>
      <c r="P47" s="74">
        <f t="shared" si="44"/>
        <v>0</v>
      </c>
      <c r="Q47" s="30" t="e">
        <f t="shared" si="43"/>
        <v>#DIV/0!</v>
      </c>
      <c r="R47" s="30" t="e">
        <f t="shared" si="34"/>
        <v>#DIV/0!</v>
      </c>
      <c r="S47" s="30" t="e">
        <f t="shared" si="35"/>
        <v>#DIV/0!</v>
      </c>
      <c r="T47" s="30" t="e">
        <f t="shared" si="36"/>
        <v>#DIV/0!</v>
      </c>
      <c r="U47" s="30" t="e">
        <f t="shared" si="37"/>
        <v>#DIV/0!</v>
      </c>
      <c r="V47" s="30" t="e">
        <f t="shared" si="38"/>
        <v>#DIV/0!</v>
      </c>
      <c r="W47" s="30" t="e">
        <f t="shared" si="39"/>
        <v>#DIV/0!</v>
      </c>
      <c r="X47" s="30" t="e">
        <f t="shared" si="40"/>
        <v>#DIV/0!</v>
      </c>
      <c r="Y47" s="30" t="e">
        <f t="shared" si="41"/>
        <v>#DIV/0!</v>
      </c>
      <c r="Z47" s="216" t="e">
        <f t="shared" si="42"/>
        <v>#DIV/0!</v>
      </c>
      <c r="AC47" s="74">
        <f t="shared" si="45"/>
        <v>0</v>
      </c>
      <c r="AD47" s="233" t="e">
        <f>Q47*'Demand Calcs'!D$84</f>
        <v>#DIV/0!</v>
      </c>
      <c r="AE47" s="233" t="e">
        <f>R47*'Demand Calcs'!E$84</f>
        <v>#DIV/0!</v>
      </c>
      <c r="AF47" s="233" t="e">
        <f>S47*'Demand Calcs'!F$84</f>
        <v>#DIV/0!</v>
      </c>
      <c r="AG47" s="233" t="e">
        <f>T47*'Demand Calcs'!G$84</f>
        <v>#DIV/0!</v>
      </c>
      <c r="AH47" s="233" t="e">
        <f>U47*'Demand Calcs'!H$84</f>
        <v>#DIV/0!</v>
      </c>
      <c r="AI47" s="233" t="e">
        <f>V47*'Demand Calcs'!I$84</f>
        <v>#DIV/0!</v>
      </c>
      <c r="AJ47" s="233" t="e">
        <f>W47*'Demand Calcs'!J$84</f>
        <v>#DIV/0!</v>
      </c>
      <c r="AK47" s="233" t="e">
        <f>X47*'Demand Calcs'!K$84</f>
        <v>#DIV/0!</v>
      </c>
      <c r="AL47" s="233" t="e">
        <f>Y47*'Demand Calcs'!L$84</f>
        <v>#DIV/0!</v>
      </c>
      <c r="AM47" s="234" t="e">
        <f>Z47*'Demand Calcs'!M$84</f>
        <v>#DIV/0!</v>
      </c>
    </row>
    <row r="48" spans="3:63" x14ac:dyDescent="0.25">
      <c r="C48" s="74">
        <f>'Comp Index'!C48</f>
        <v>0</v>
      </c>
      <c r="D48" s="29" t="e">
        <f>'Comp Index'!E48*'Fair Share'!E15</f>
        <v>#DIV/0!</v>
      </c>
      <c r="E48" s="29" t="e">
        <f>'Comp Index'!F48*'Fair Share'!F15</f>
        <v>#DIV/0!</v>
      </c>
      <c r="F48" s="29" t="e">
        <f>'Comp Index'!G48*'Fair Share'!G15</f>
        <v>#DIV/0!</v>
      </c>
      <c r="G48" s="29" t="e">
        <f>'Comp Index'!H48*'Fair Share'!H15</f>
        <v>#DIV/0!</v>
      </c>
      <c r="H48" s="29" t="e">
        <f>'Comp Index'!I48*'Fair Share'!I15</f>
        <v>#DIV/0!</v>
      </c>
      <c r="I48" s="29" t="e">
        <f>'Comp Index'!J48*'Fair Share'!J15</f>
        <v>#DIV/0!</v>
      </c>
      <c r="J48" s="29" t="e">
        <f>'Comp Index'!K48*'Fair Share'!K15</f>
        <v>#DIV/0!</v>
      </c>
      <c r="K48" s="29" t="e">
        <f>'Comp Index'!L48*'Fair Share'!L15</f>
        <v>#DIV/0!</v>
      </c>
      <c r="L48" s="29" t="e">
        <f>'Comp Index'!M48*'Fair Share'!M15</f>
        <v>#DIV/0!</v>
      </c>
      <c r="M48" s="135" t="e">
        <f>'Comp Index'!N48*'Fair Share'!N15</f>
        <v>#DIV/0!</v>
      </c>
      <c r="P48" s="74">
        <f t="shared" si="44"/>
        <v>0</v>
      </c>
      <c r="Q48" s="30" t="e">
        <f t="shared" si="43"/>
        <v>#DIV/0!</v>
      </c>
      <c r="R48" s="30" t="e">
        <f t="shared" si="34"/>
        <v>#DIV/0!</v>
      </c>
      <c r="S48" s="30" t="e">
        <f t="shared" si="35"/>
        <v>#DIV/0!</v>
      </c>
      <c r="T48" s="30" t="e">
        <f t="shared" si="36"/>
        <v>#DIV/0!</v>
      </c>
      <c r="U48" s="30" t="e">
        <f t="shared" si="37"/>
        <v>#DIV/0!</v>
      </c>
      <c r="V48" s="30" t="e">
        <f t="shared" si="38"/>
        <v>#DIV/0!</v>
      </c>
      <c r="W48" s="30" t="e">
        <f t="shared" si="39"/>
        <v>#DIV/0!</v>
      </c>
      <c r="X48" s="30" t="e">
        <f t="shared" si="40"/>
        <v>#DIV/0!</v>
      </c>
      <c r="Y48" s="30" t="e">
        <f t="shared" si="41"/>
        <v>#DIV/0!</v>
      </c>
      <c r="Z48" s="216" t="e">
        <f t="shared" si="42"/>
        <v>#DIV/0!</v>
      </c>
      <c r="AC48" s="74">
        <f t="shared" si="45"/>
        <v>0</v>
      </c>
      <c r="AD48" s="233" t="e">
        <f>Q48*'Demand Calcs'!D$84</f>
        <v>#DIV/0!</v>
      </c>
      <c r="AE48" s="233" t="e">
        <f>R48*'Demand Calcs'!E$84</f>
        <v>#DIV/0!</v>
      </c>
      <c r="AF48" s="233" t="e">
        <f>S48*'Demand Calcs'!F$84</f>
        <v>#DIV/0!</v>
      </c>
      <c r="AG48" s="233" t="e">
        <f>T48*'Demand Calcs'!G$84</f>
        <v>#DIV/0!</v>
      </c>
      <c r="AH48" s="233" t="e">
        <f>U48*'Demand Calcs'!H$84</f>
        <v>#DIV/0!</v>
      </c>
      <c r="AI48" s="233" t="e">
        <f>V48*'Demand Calcs'!I$84</f>
        <v>#DIV/0!</v>
      </c>
      <c r="AJ48" s="233" t="e">
        <f>W48*'Demand Calcs'!J$84</f>
        <v>#DIV/0!</v>
      </c>
      <c r="AK48" s="233" t="e">
        <f>X48*'Demand Calcs'!K$84</f>
        <v>#DIV/0!</v>
      </c>
      <c r="AL48" s="233" t="e">
        <f>Y48*'Demand Calcs'!L$84</f>
        <v>#DIV/0!</v>
      </c>
      <c r="AM48" s="234" t="e">
        <f>Z48*'Demand Calcs'!M$84</f>
        <v>#DIV/0!</v>
      </c>
    </row>
    <row r="49" spans="3:39" x14ac:dyDescent="0.25">
      <c r="C49" s="74">
        <f>'Comp Index'!C49</f>
        <v>0</v>
      </c>
      <c r="D49" s="29" t="e">
        <f>'Comp Index'!E49*'Fair Share'!E16</f>
        <v>#DIV/0!</v>
      </c>
      <c r="E49" s="29" t="e">
        <f>'Comp Index'!F49*'Fair Share'!F16</f>
        <v>#DIV/0!</v>
      </c>
      <c r="F49" s="29" t="e">
        <f>'Comp Index'!G49*'Fair Share'!G16</f>
        <v>#DIV/0!</v>
      </c>
      <c r="G49" s="29" t="e">
        <f>'Comp Index'!H49*'Fair Share'!H16</f>
        <v>#DIV/0!</v>
      </c>
      <c r="H49" s="29" t="e">
        <f>'Comp Index'!I49*'Fair Share'!I16</f>
        <v>#DIV/0!</v>
      </c>
      <c r="I49" s="29" t="e">
        <f>'Comp Index'!J49*'Fair Share'!J16</f>
        <v>#DIV/0!</v>
      </c>
      <c r="J49" s="29" t="e">
        <f>'Comp Index'!K49*'Fair Share'!K16</f>
        <v>#DIV/0!</v>
      </c>
      <c r="K49" s="29" t="e">
        <f>'Comp Index'!L49*'Fair Share'!L16</f>
        <v>#DIV/0!</v>
      </c>
      <c r="L49" s="29" t="e">
        <f>'Comp Index'!M49*'Fair Share'!M16</f>
        <v>#DIV/0!</v>
      </c>
      <c r="M49" s="135" t="e">
        <f>'Comp Index'!N49*'Fair Share'!N16</f>
        <v>#DIV/0!</v>
      </c>
      <c r="P49" s="74">
        <f t="shared" si="44"/>
        <v>0</v>
      </c>
      <c r="Q49" s="30" t="e">
        <f t="shared" si="43"/>
        <v>#DIV/0!</v>
      </c>
      <c r="R49" s="30" t="e">
        <f t="shared" si="34"/>
        <v>#DIV/0!</v>
      </c>
      <c r="S49" s="30" t="e">
        <f t="shared" si="35"/>
        <v>#DIV/0!</v>
      </c>
      <c r="T49" s="30" t="e">
        <f t="shared" si="36"/>
        <v>#DIV/0!</v>
      </c>
      <c r="U49" s="30" t="e">
        <f t="shared" si="37"/>
        <v>#DIV/0!</v>
      </c>
      <c r="V49" s="30" t="e">
        <f t="shared" si="38"/>
        <v>#DIV/0!</v>
      </c>
      <c r="W49" s="30" t="e">
        <f t="shared" si="39"/>
        <v>#DIV/0!</v>
      </c>
      <c r="X49" s="30" t="e">
        <f t="shared" si="40"/>
        <v>#DIV/0!</v>
      </c>
      <c r="Y49" s="30" t="e">
        <f t="shared" si="41"/>
        <v>#DIV/0!</v>
      </c>
      <c r="Z49" s="216" t="e">
        <f t="shared" si="42"/>
        <v>#DIV/0!</v>
      </c>
      <c r="AC49" s="74">
        <f t="shared" si="45"/>
        <v>0</v>
      </c>
      <c r="AD49" s="233" t="e">
        <f>Q49*'Demand Calcs'!D$84</f>
        <v>#DIV/0!</v>
      </c>
      <c r="AE49" s="233" t="e">
        <f>R49*'Demand Calcs'!E$84</f>
        <v>#DIV/0!</v>
      </c>
      <c r="AF49" s="233" t="e">
        <f>S49*'Demand Calcs'!F$84</f>
        <v>#DIV/0!</v>
      </c>
      <c r="AG49" s="233" t="e">
        <f>T49*'Demand Calcs'!G$84</f>
        <v>#DIV/0!</v>
      </c>
      <c r="AH49" s="233" t="e">
        <f>U49*'Demand Calcs'!H$84</f>
        <v>#DIV/0!</v>
      </c>
      <c r="AI49" s="233" t="e">
        <f>V49*'Demand Calcs'!I$84</f>
        <v>#DIV/0!</v>
      </c>
      <c r="AJ49" s="233" t="e">
        <f>W49*'Demand Calcs'!J$84</f>
        <v>#DIV/0!</v>
      </c>
      <c r="AK49" s="233" t="e">
        <f>X49*'Demand Calcs'!K$84</f>
        <v>#DIV/0!</v>
      </c>
      <c r="AL49" s="233" t="e">
        <f>Y49*'Demand Calcs'!L$84</f>
        <v>#DIV/0!</v>
      </c>
      <c r="AM49" s="234" t="e">
        <f>Z49*'Demand Calcs'!M$84</f>
        <v>#DIV/0!</v>
      </c>
    </row>
    <row r="50" spans="3:39" x14ac:dyDescent="0.25">
      <c r="C50" s="74">
        <f>'Comp Index'!C50</f>
        <v>0</v>
      </c>
      <c r="D50" s="29" t="e">
        <f>'Comp Index'!E50*'Fair Share'!E17</f>
        <v>#DIV/0!</v>
      </c>
      <c r="E50" s="29" t="e">
        <f>'Comp Index'!F50*'Fair Share'!F17</f>
        <v>#DIV/0!</v>
      </c>
      <c r="F50" s="29" t="e">
        <f>'Comp Index'!G50*'Fair Share'!G17</f>
        <v>#DIV/0!</v>
      </c>
      <c r="G50" s="29" t="e">
        <f>'Comp Index'!H50*'Fair Share'!H17</f>
        <v>#DIV/0!</v>
      </c>
      <c r="H50" s="29" t="e">
        <f>'Comp Index'!I50*'Fair Share'!I17</f>
        <v>#DIV/0!</v>
      </c>
      <c r="I50" s="29" t="e">
        <f>'Comp Index'!J50*'Fair Share'!J17</f>
        <v>#DIV/0!</v>
      </c>
      <c r="J50" s="29" t="e">
        <f>'Comp Index'!K50*'Fair Share'!K17</f>
        <v>#DIV/0!</v>
      </c>
      <c r="K50" s="29" t="e">
        <f>'Comp Index'!L50*'Fair Share'!L17</f>
        <v>#DIV/0!</v>
      </c>
      <c r="L50" s="29" t="e">
        <f>'Comp Index'!M50*'Fair Share'!M17</f>
        <v>#DIV/0!</v>
      </c>
      <c r="M50" s="135" t="e">
        <f>'Comp Index'!N50*'Fair Share'!N17</f>
        <v>#DIV/0!</v>
      </c>
      <c r="P50" s="74">
        <f t="shared" si="44"/>
        <v>0</v>
      </c>
      <c r="Q50" s="30" t="e">
        <f t="shared" si="43"/>
        <v>#DIV/0!</v>
      </c>
      <c r="R50" s="30" t="e">
        <f t="shared" si="34"/>
        <v>#DIV/0!</v>
      </c>
      <c r="S50" s="30" t="e">
        <f t="shared" si="35"/>
        <v>#DIV/0!</v>
      </c>
      <c r="T50" s="30" t="e">
        <f t="shared" si="36"/>
        <v>#DIV/0!</v>
      </c>
      <c r="U50" s="30" t="e">
        <f t="shared" si="37"/>
        <v>#DIV/0!</v>
      </c>
      <c r="V50" s="30" t="e">
        <f t="shared" si="38"/>
        <v>#DIV/0!</v>
      </c>
      <c r="W50" s="30" t="e">
        <f t="shared" si="39"/>
        <v>#DIV/0!</v>
      </c>
      <c r="X50" s="30" t="e">
        <f t="shared" si="40"/>
        <v>#DIV/0!</v>
      </c>
      <c r="Y50" s="30" t="e">
        <f t="shared" si="41"/>
        <v>#DIV/0!</v>
      </c>
      <c r="Z50" s="216" t="e">
        <f t="shared" si="42"/>
        <v>#DIV/0!</v>
      </c>
      <c r="AC50" s="74">
        <f t="shared" si="45"/>
        <v>0</v>
      </c>
      <c r="AD50" s="233" t="e">
        <f>Q50*'Demand Calcs'!D$84</f>
        <v>#DIV/0!</v>
      </c>
      <c r="AE50" s="233" t="e">
        <f>R50*'Demand Calcs'!E$84</f>
        <v>#DIV/0!</v>
      </c>
      <c r="AF50" s="233" t="e">
        <f>S50*'Demand Calcs'!F$84</f>
        <v>#DIV/0!</v>
      </c>
      <c r="AG50" s="233" t="e">
        <f>T50*'Demand Calcs'!G$84</f>
        <v>#DIV/0!</v>
      </c>
      <c r="AH50" s="233" t="e">
        <f>U50*'Demand Calcs'!H$84</f>
        <v>#DIV/0!</v>
      </c>
      <c r="AI50" s="233" t="e">
        <f>V50*'Demand Calcs'!I$84</f>
        <v>#DIV/0!</v>
      </c>
      <c r="AJ50" s="233" t="e">
        <f>W50*'Demand Calcs'!J$84</f>
        <v>#DIV/0!</v>
      </c>
      <c r="AK50" s="233" t="e">
        <f>X50*'Demand Calcs'!K$84</f>
        <v>#DIV/0!</v>
      </c>
      <c r="AL50" s="233" t="e">
        <f>Y50*'Demand Calcs'!L$84</f>
        <v>#DIV/0!</v>
      </c>
      <c r="AM50" s="234" t="e">
        <f>Z50*'Demand Calcs'!M$84</f>
        <v>#DIV/0!</v>
      </c>
    </row>
    <row r="51" spans="3:39" x14ac:dyDescent="0.25">
      <c r="C51" s="74">
        <f>'Comp Index'!C51</f>
        <v>0</v>
      </c>
      <c r="D51" s="29" t="e">
        <f>'Comp Index'!E51*'Fair Share'!E18</f>
        <v>#DIV/0!</v>
      </c>
      <c r="E51" s="29" t="e">
        <f>'Comp Index'!F51*'Fair Share'!F18</f>
        <v>#DIV/0!</v>
      </c>
      <c r="F51" s="29" t="e">
        <f>'Comp Index'!G51*'Fair Share'!G18</f>
        <v>#DIV/0!</v>
      </c>
      <c r="G51" s="29" t="e">
        <f>'Comp Index'!H51*'Fair Share'!H18</f>
        <v>#DIV/0!</v>
      </c>
      <c r="H51" s="29" t="e">
        <f>'Comp Index'!I51*'Fair Share'!I18</f>
        <v>#DIV/0!</v>
      </c>
      <c r="I51" s="29" t="e">
        <f>'Comp Index'!J51*'Fair Share'!J18</f>
        <v>#DIV/0!</v>
      </c>
      <c r="J51" s="29" t="e">
        <f>'Comp Index'!K51*'Fair Share'!K18</f>
        <v>#DIV/0!</v>
      </c>
      <c r="K51" s="29" t="e">
        <f>'Comp Index'!L51*'Fair Share'!L18</f>
        <v>#DIV/0!</v>
      </c>
      <c r="L51" s="29" t="e">
        <f>'Comp Index'!M51*'Fair Share'!M18</f>
        <v>#DIV/0!</v>
      </c>
      <c r="M51" s="135" t="e">
        <f>'Comp Index'!N51*'Fair Share'!N18</f>
        <v>#DIV/0!</v>
      </c>
      <c r="P51" s="74">
        <f t="shared" si="44"/>
        <v>0</v>
      </c>
      <c r="Q51" s="30" t="e">
        <f t="shared" si="43"/>
        <v>#DIV/0!</v>
      </c>
      <c r="R51" s="30" t="e">
        <f t="shared" si="34"/>
        <v>#DIV/0!</v>
      </c>
      <c r="S51" s="30" t="e">
        <f t="shared" si="35"/>
        <v>#DIV/0!</v>
      </c>
      <c r="T51" s="30" t="e">
        <f t="shared" si="36"/>
        <v>#DIV/0!</v>
      </c>
      <c r="U51" s="30" t="e">
        <f t="shared" si="37"/>
        <v>#DIV/0!</v>
      </c>
      <c r="V51" s="30" t="e">
        <f t="shared" si="38"/>
        <v>#DIV/0!</v>
      </c>
      <c r="W51" s="30" t="e">
        <f t="shared" si="39"/>
        <v>#DIV/0!</v>
      </c>
      <c r="X51" s="30" t="e">
        <f t="shared" si="40"/>
        <v>#DIV/0!</v>
      </c>
      <c r="Y51" s="30" t="e">
        <f t="shared" si="41"/>
        <v>#DIV/0!</v>
      </c>
      <c r="Z51" s="216" t="e">
        <f t="shared" si="42"/>
        <v>#DIV/0!</v>
      </c>
      <c r="AC51" s="74">
        <f t="shared" si="45"/>
        <v>0</v>
      </c>
      <c r="AD51" s="233" t="e">
        <f>Q51*'Demand Calcs'!D$84</f>
        <v>#DIV/0!</v>
      </c>
      <c r="AE51" s="233" t="e">
        <f>R51*'Demand Calcs'!E$84</f>
        <v>#DIV/0!</v>
      </c>
      <c r="AF51" s="233" t="e">
        <f>S51*'Demand Calcs'!F$84</f>
        <v>#DIV/0!</v>
      </c>
      <c r="AG51" s="233" t="e">
        <f>T51*'Demand Calcs'!G$84</f>
        <v>#DIV/0!</v>
      </c>
      <c r="AH51" s="233" t="e">
        <f>U51*'Demand Calcs'!H$84</f>
        <v>#DIV/0!</v>
      </c>
      <c r="AI51" s="233" t="e">
        <f>V51*'Demand Calcs'!I$84</f>
        <v>#DIV/0!</v>
      </c>
      <c r="AJ51" s="233" t="e">
        <f>W51*'Demand Calcs'!J$84</f>
        <v>#DIV/0!</v>
      </c>
      <c r="AK51" s="233" t="e">
        <f>X51*'Demand Calcs'!K$84</f>
        <v>#DIV/0!</v>
      </c>
      <c r="AL51" s="233" t="e">
        <f>Y51*'Demand Calcs'!L$84</f>
        <v>#DIV/0!</v>
      </c>
      <c r="AM51" s="234" t="e">
        <f>Z51*'Demand Calcs'!M$84</f>
        <v>#DIV/0!</v>
      </c>
    </row>
    <row r="52" spans="3:39" x14ac:dyDescent="0.25">
      <c r="C52" s="74">
        <f>'Comp Index'!C52</f>
        <v>0</v>
      </c>
      <c r="D52" s="29" t="e">
        <f>'Comp Index'!E52*'Fair Share'!E19</f>
        <v>#DIV/0!</v>
      </c>
      <c r="E52" s="29" t="e">
        <f>'Comp Index'!F52*'Fair Share'!F19</f>
        <v>#DIV/0!</v>
      </c>
      <c r="F52" s="29" t="e">
        <f>'Comp Index'!G52*'Fair Share'!G19</f>
        <v>#DIV/0!</v>
      </c>
      <c r="G52" s="29" t="e">
        <f>'Comp Index'!H52*'Fair Share'!H19</f>
        <v>#DIV/0!</v>
      </c>
      <c r="H52" s="29" t="e">
        <f>'Comp Index'!I52*'Fair Share'!I19</f>
        <v>#DIV/0!</v>
      </c>
      <c r="I52" s="29" t="e">
        <f>'Comp Index'!J52*'Fair Share'!J19</f>
        <v>#DIV/0!</v>
      </c>
      <c r="J52" s="29" t="e">
        <f>'Comp Index'!K52*'Fair Share'!K19</f>
        <v>#DIV/0!</v>
      </c>
      <c r="K52" s="29" t="e">
        <f>'Comp Index'!L52*'Fair Share'!L19</f>
        <v>#DIV/0!</v>
      </c>
      <c r="L52" s="29" t="e">
        <f>'Comp Index'!M52*'Fair Share'!M19</f>
        <v>#DIV/0!</v>
      </c>
      <c r="M52" s="135" t="e">
        <f>'Comp Index'!N52*'Fair Share'!N19</f>
        <v>#DIV/0!</v>
      </c>
      <c r="P52" s="74">
        <f t="shared" si="44"/>
        <v>0</v>
      </c>
      <c r="Q52" s="30" t="e">
        <f t="shared" si="43"/>
        <v>#DIV/0!</v>
      </c>
      <c r="R52" s="30" t="e">
        <f t="shared" si="34"/>
        <v>#DIV/0!</v>
      </c>
      <c r="S52" s="30" t="e">
        <f t="shared" si="35"/>
        <v>#DIV/0!</v>
      </c>
      <c r="T52" s="30" t="e">
        <f t="shared" si="36"/>
        <v>#DIV/0!</v>
      </c>
      <c r="U52" s="30" t="e">
        <f t="shared" si="37"/>
        <v>#DIV/0!</v>
      </c>
      <c r="V52" s="30" t="e">
        <f t="shared" si="38"/>
        <v>#DIV/0!</v>
      </c>
      <c r="W52" s="30" t="e">
        <f t="shared" si="39"/>
        <v>#DIV/0!</v>
      </c>
      <c r="X52" s="30" t="e">
        <f t="shared" si="40"/>
        <v>#DIV/0!</v>
      </c>
      <c r="Y52" s="30" t="e">
        <f t="shared" si="41"/>
        <v>#DIV/0!</v>
      </c>
      <c r="Z52" s="216" t="e">
        <f t="shared" si="42"/>
        <v>#DIV/0!</v>
      </c>
      <c r="AC52" s="74">
        <f t="shared" si="45"/>
        <v>0</v>
      </c>
      <c r="AD52" s="233" t="e">
        <f>Q52*'Demand Calcs'!D$84</f>
        <v>#DIV/0!</v>
      </c>
      <c r="AE52" s="233" t="e">
        <f>R52*'Demand Calcs'!E$84</f>
        <v>#DIV/0!</v>
      </c>
      <c r="AF52" s="233" t="e">
        <f>S52*'Demand Calcs'!F$84</f>
        <v>#DIV/0!</v>
      </c>
      <c r="AG52" s="233" t="e">
        <f>T52*'Demand Calcs'!G$84</f>
        <v>#DIV/0!</v>
      </c>
      <c r="AH52" s="233" t="e">
        <f>U52*'Demand Calcs'!H$84</f>
        <v>#DIV/0!</v>
      </c>
      <c r="AI52" s="233" t="e">
        <f>V52*'Demand Calcs'!I$84</f>
        <v>#DIV/0!</v>
      </c>
      <c r="AJ52" s="233" t="e">
        <f>W52*'Demand Calcs'!J$84</f>
        <v>#DIV/0!</v>
      </c>
      <c r="AK52" s="233" t="e">
        <f>X52*'Demand Calcs'!K$84</f>
        <v>#DIV/0!</v>
      </c>
      <c r="AL52" s="233" t="e">
        <f>Y52*'Demand Calcs'!L$84</f>
        <v>#DIV/0!</v>
      </c>
      <c r="AM52" s="234" t="e">
        <f>Z52*'Demand Calcs'!M$84</f>
        <v>#DIV/0!</v>
      </c>
    </row>
    <row r="53" spans="3:39" x14ac:dyDescent="0.25">
      <c r="C53" s="74">
        <f>'Comp Index'!C53</f>
        <v>0</v>
      </c>
      <c r="D53" s="29" t="e">
        <f>'Comp Index'!E53*'Fair Share'!E20</f>
        <v>#DIV/0!</v>
      </c>
      <c r="E53" s="29" t="e">
        <f>'Comp Index'!F53*'Fair Share'!F20</f>
        <v>#DIV/0!</v>
      </c>
      <c r="F53" s="29" t="e">
        <f>'Comp Index'!G53*'Fair Share'!G20</f>
        <v>#DIV/0!</v>
      </c>
      <c r="G53" s="29" t="e">
        <f>'Comp Index'!H53*'Fair Share'!H20</f>
        <v>#DIV/0!</v>
      </c>
      <c r="H53" s="29" t="e">
        <f>'Comp Index'!I53*'Fair Share'!I20</f>
        <v>#DIV/0!</v>
      </c>
      <c r="I53" s="29" t="e">
        <f>'Comp Index'!J53*'Fair Share'!J20</f>
        <v>#DIV/0!</v>
      </c>
      <c r="J53" s="29" t="e">
        <f>'Comp Index'!K53*'Fair Share'!K20</f>
        <v>#DIV/0!</v>
      </c>
      <c r="K53" s="29" t="e">
        <f>'Comp Index'!L53*'Fair Share'!L20</f>
        <v>#DIV/0!</v>
      </c>
      <c r="L53" s="29" t="e">
        <f>'Comp Index'!M53*'Fair Share'!M20</f>
        <v>#DIV/0!</v>
      </c>
      <c r="M53" s="135" t="e">
        <f>'Comp Index'!N53*'Fair Share'!N20</f>
        <v>#DIV/0!</v>
      </c>
      <c r="P53" s="74">
        <f t="shared" si="44"/>
        <v>0</v>
      </c>
      <c r="Q53" s="30" t="e">
        <f t="shared" si="43"/>
        <v>#DIV/0!</v>
      </c>
      <c r="R53" s="30" t="e">
        <f t="shared" si="34"/>
        <v>#DIV/0!</v>
      </c>
      <c r="S53" s="30" t="e">
        <f t="shared" si="35"/>
        <v>#DIV/0!</v>
      </c>
      <c r="T53" s="30" t="e">
        <f t="shared" si="36"/>
        <v>#DIV/0!</v>
      </c>
      <c r="U53" s="30" t="e">
        <f t="shared" si="37"/>
        <v>#DIV/0!</v>
      </c>
      <c r="V53" s="30" t="e">
        <f t="shared" si="38"/>
        <v>#DIV/0!</v>
      </c>
      <c r="W53" s="30" t="e">
        <f t="shared" si="39"/>
        <v>#DIV/0!</v>
      </c>
      <c r="X53" s="30" t="e">
        <f t="shared" si="40"/>
        <v>#DIV/0!</v>
      </c>
      <c r="Y53" s="30" t="e">
        <f t="shared" si="41"/>
        <v>#DIV/0!</v>
      </c>
      <c r="Z53" s="216" t="e">
        <f t="shared" si="42"/>
        <v>#DIV/0!</v>
      </c>
      <c r="AC53" s="74">
        <f t="shared" si="45"/>
        <v>0</v>
      </c>
      <c r="AD53" s="233" t="e">
        <f>Q53*'Demand Calcs'!D$84</f>
        <v>#DIV/0!</v>
      </c>
      <c r="AE53" s="233" t="e">
        <f>R53*'Demand Calcs'!E$84</f>
        <v>#DIV/0!</v>
      </c>
      <c r="AF53" s="233" t="e">
        <f>S53*'Demand Calcs'!F$84</f>
        <v>#DIV/0!</v>
      </c>
      <c r="AG53" s="233" t="e">
        <f>T53*'Demand Calcs'!G$84</f>
        <v>#DIV/0!</v>
      </c>
      <c r="AH53" s="233" t="e">
        <f>U53*'Demand Calcs'!H$84</f>
        <v>#DIV/0!</v>
      </c>
      <c r="AI53" s="233" t="e">
        <f>V53*'Demand Calcs'!I$84</f>
        <v>#DIV/0!</v>
      </c>
      <c r="AJ53" s="233" t="e">
        <f>W53*'Demand Calcs'!J$84</f>
        <v>#DIV/0!</v>
      </c>
      <c r="AK53" s="233" t="e">
        <f>X53*'Demand Calcs'!K$84</f>
        <v>#DIV/0!</v>
      </c>
      <c r="AL53" s="233" t="e">
        <f>Y53*'Demand Calcs'!L$84</f>
        <v>#DIV/0!</v>
      </c>
      <c r="AM53" s="234" t="e">
        <f>Z53*'Demand Calcs'!M$84</f>
        <v>#DIV/0!</v>
      </c>
    </row>
    <row r="54" spans="3:39" x14ac:dyDescent="0.25">
      <c r="C54" s="74">
        <f>'Comp Index'!C54</f>
        <v>0</v>
      </c>
      <c r="D54" s="29" t="e">
        <f>'Comp Index'!E54*'Fair Share'!E21</f>
        <v>#DIV/0!</v>
      </c>
      <c r="E54" s="29" t="e">
        <f>'Comp Index'!F54*'Fair Share'!F21</f>
        <v>#DIV/0!</v>
      </c>
      <c r="F54" s="29" t="e">
        <f>'Comp Index'!G54*'Fair Share'!G21</f>
        <v>#DIV/0!</v>
      </c>
      <c r="G54" s="29" t="e">
        <f>'Comp Index'!H54*'Fair Share'!H21</f>
        <v>#DIV/0!</v>
      </c>
      <c r="H54" s="29" t="e">
        <f>'Comp Index'!I54*'Fair Share'!I21</f>
        <v>#DIV/0!</v>
      </c>
      <c r="I54" s="29" t="e">
        <f>'Comp Index'!J54*'Fair Share'!J21</f>
        <v>#DIV/0!</v>
      </c>
      <c r="J54" s="29" t="e">
        <f>'Comp Index'!K54*'Fair Share'!K21</f>
        <v>#DIV/0!</v>
      </c>
      <c r="K54" s="29" t="e">
        <f>'Comp Index'!L54*'Fair Share'!L21</f>
        <v>#DIV/0!</v>
      </c>
      <c r="L54" s="29" t="e">
        <f>'Comp Index'!M54*'Fair Share'!M21</f>
        <v>#DIV/0!</v>
      </c>
      <c r="M54" s="135" t="e">
        <f>'Comp Index'!N54*'Fair Share'!N21</f>
        <v>#DIV/0!</v>
      </c>
      <c r="P54" s="74">
        <f t="shared" si="44"/>
        <v>0</v>
      </c>
      <c r="Q54" s="30" t="e">
        <f t="shared" si="43"/>
        <v>#DIV/0!</v>
      </c>
      <c r="R54" s="30" t="e">
        <f t="shared" si="34"/>
        <v>#DIV/0!</v>
      </c>
      <c r="S54" s="30" t="e">
        <f t="shared" si="35"/>
        <v>#DIV/0!</v>
      </c>
      <c r="T54" s="30" t="e">
        <f t="shared" si="36"/>
        <v>#DIV/0!</v>
      </c>
      <c r="U54" s="30" t="e">
        <f t="shared" si="37"/>
        <v>#DIV/0!</v>
      </c>
      <c r="V54" s="30" t="e">
        <f t="shared" si="38"/>
        <v>#DIV/0!</v>
      </c>
      <c r="W54" s="30" t="e">
        <f t="shared" si="39"/>
        <v>#DIV/0!</v>
      </c>
      <c r="X54" s="30" t="e">
        <f t="shared" si="40"/>
        <v>#DIV/0!</v>
      </c>
      <c r="Y54" s="30" t="e">
        <f t="shared" si="41"/>
        <v>#DIV/0!</v>
      </c>
      <c r="Z54" s="216" t="e">
        <f t="shared" si="42"/>
        <v>#DIV/0!</v>
      </c>
      <c r="AC54" s="74">
        <f t="shared" si="45"/>
        <v>0</v>
      </c>
      <c r="AD54" s="233" t="e">
        <f>Q54*'Demand Calcs'!D$84</f>
        <v>#DIV/0!</v>
      </c>
      <c r="AE54" s="233" t="e">
        <f>R54*'Demand Calcs'!E$84</f>
        <v>#DIV/0!</v>
      </c>
      <c r="AF54" s="233" t="e">
        <f>S54*'Demand Calcs'!F$84</f>
        <v>#DIV/0!</v>
      </c>
      <c r="AG54" s="233" t="e">
        <f>T54*'Demand Calcs'!G$84</f>
        <v>#DIV/0!</v>
      </c>
      <c r="AH54" s="233" t="e">
        <f>U54*'Demand Calcs'!H$84</f>
        <v>#DIV/0!</v>
      </c>
      <c r="AI54" s="233" t="e">
        <f>V54*'Demand Calcs'!I$84</f>
        <v>#DIV/0!</v>
      </c>
      <c r="AJ54" s="233" t="e">
        <f>W54*'Demand Calcs'!J$84</f>
        <v>#DIV/0!</v>
      </c>
      <c r="AK54" s="233" t="e">
        <f>X54*'Demand Calcs'!K$84</f>
        <v>#DIV/0!</v>
      </c>
      <c r="AL54" s="233" t="e">
        <f>Y54*'Demand Calcs'!L$84</f>
        <v>#DIV/0!</v>
      </c>
      <c r="AM54" s="234" t="e">
        <f>Z54*'Demand Calcs'!M$84</f>
        <v>#DIV/0!</v>
      </c>
    </row>
    <row r="55" spans="3:39" x14ac:dyDescent="0.25">
      <c r="C55" s="74">
        <f>'Comp Index'!C55</f>
        <v>0</v>
      </c>
      <c r="D55" s="29" t="e">
        <f>'Comp Index'!E55*'Fair Share'!E22</f>
        <v>#DIV/0!</v>
      </c>
      <c r="E55" s="29" t="e">
        <f>'Comp Index'!F55*'Fair Share'!F22</f>
        <v>#DIV/0!</v>
      </c>
      <c r="F55" s="29" t="e">
        <f>'Comp Index'!G55*'Fair Share'!G22</f>
        <v>#DIV/0!</v>
      </c>
      <c r="G55" s="29" t="e">
        <f>'Comp Index'!H55*'Fair Share'!H22</f>
        <v>#DIV/0!</v>
      </c>
      <c r="H55" s="29" t="e">
        <f>'Comp Index'!I55*'Fair Share'!I22</f>
        <v>#DIV/0!</v>
      </c>
      <c r="I55" s="29" t="e">
        <f>'Comp Index'!J55*'Fair Share'!J22</f>
        <v>#DIV/0!</v>
      </c>
      <c r="J55" s="29" t="e">
        <f>'Comp Index'!K55*'Fair Share'!K22</f>
        <v>#DIV/0!</v>
      </c>
      <c r="K55" s="29" t="e">
        <f>'Comp Index'!L55*'Fair Share'!L22</f>
        <v>#DIV/0!</v>
      </c>
      <c r="L55" s="29" t="e">
        <f>'Comp Index'!M55*'Fair Share'!M22</f>
        <v>#DIV/0!</v>
      </c>
      <c r="M55" s="135" t="e">
        <f>'Comp Index'!N55*'Fair Share'!N22</f>
        <v>#DIV/0!</v>
      </c>
      <c r="P55" s="74">
        <f t="shared" si="44"/>
        <v>0</v>
      </c>
      <c r="Q55" s="30" t="e">
        <f t="shared" si="43"/>
        <v>#DIV/0!</v>
      </c>
      <c r="R55" s="30" t="e">
        <f t="shared" si="34"/>
        <v>#DIV/0!</v>
      </c>
      <c r="S55" s="30" t="e">
        <f t="shared" si="35"/>
        <v>#DIV/0!</v>
      </c>
      <c r="T55" s="30" t="e">
        <f t="shared" si="36"/>
        <v>#DIV/0!</v>
      </c>
      <c r="U55" s="30" t="e">
        <f t="shared" si="37"/>
        <v>#DIV/0!</v>
      </c>
      <c r="V55" s="30" t="e">
        <f t="shared" si="38"/>
        <v>#DIV/0!</v>
      </c>
      <c r="W55" s="30" t="e">
        <f t="shared" si="39"/>
        <v>#DIV/0!</v>
      </c>
      <c r="X55" s="30" t="e">
        <f t="shared" si="40"/>
        <v>#DIV/0!</v>
      </c>
      <c r="Y55" s="30" t="e">
        <f t="shared" si="41"/>
        <v>#DIV/0!</v>
      </c>
      <c r="Z55" s="216" t="e">
        <f t="shared" si="42"/>
        <v>#DIV/0!</v>
      </c>
      <c r="AC55" s="74">
        <f t="shared" si="45"/>
        <v>0</v>
      </c>
      <c r="AD55" s="233" t="e">
        <f>Q55*'Demand Calcs'!D$84</f>
        <v>#DIV/0!</v>
      </c>
      <c r="AE55" s="233" t="e">
        <f>R55*'Demand Calcs'!E$84</f>
        <v>#DIV/0!</v>
      </c>
      <c r="AF55" s="233" t="e">
        <f>S55*'Demand Calcs'!F$84</f>
        <v>#DIV/0!</v>
      </c>
      <c r="AG55" s="233" t="e">
        <f>T55*'Demand Calcs'!G$84</f>
        <v>#DIV/0!</v>
      </c>
      <c r="AH55" s="233" t="e">
        <f>U55*'Demand Calcs'!H$84</f>
        <v>#DIV/0!</v>
      </c>
      <c r="AI55" s="233" t="e">
        <f>V55*'Demand Calcs'!I$84</f>
        <v>#DIV/0!</v>
      </c>
      <c r="AJ55" s="233" t="e">
        <f>W55*'Demand Calcs'!J$84</f>
        <v>#DIV/0!</v>
      </c>
      <c r="AK55" s="233" t="e">
        <f>X55*'Demand Calcs'!K$84</f>
        <v>#DIV/0!</v>
      </c>
      <c r="AL55" s="233" t="e">
        <f>Y55*'Demand Calcs'!L$84</f>
        <v>#DIV/0!</v>
      </c>
      <c r="AM55" s="234" t="e">
        <f>Z55*'Demand Calcs'!M$84</f>
        <v>#DIV/0!</v>
      </c>
    </row>
    <row r="56" spans="3:39" x14ac:dyDescent="0.25">
      <c r="C56" s="74">
        <f>'Comp Index'!C56</f>
        <v>0</v>
      </c>
      <c r="D56" s="29" t="e">
        <f>'Comp Index'!E56*'Fair Share'!E23</f>
        <v>#DIV/0!</v>
      </c>
      <c r="E56" s="29" t="e">
        <f>'Comp Index'!F56*'Fair Share'!F23</f>
        <v>#DIV/0!</v>
      </c>
      <c r="F56" s="29" t="e">
        <f>'Comp Index'!G56*'Fair Share'!G23</f>
        <v>#DIV/0!</v>
      </c>
      <c r="G56" s="29" t="e">
        <f>'Comp Index'!H56*'Fair Share'!H23</f>
        <v>#DIV/0!</v>
      </c>
      <c r="H56" s="29" t="e">
        <f>'Comp Index'!I56*'Fair Share'!I23</f>
        <v>#DIV/0!</v>
      </c>
      <c r="I56" s="29" t="e">
        <f>'Comp Index'!J56*'Fair Share'!J23</f>
        <v>#DIV/0!</v>
      </c>
      <c r="J56" s="29" t="e">
        <f>'Comp Index'!K56*'Fair Share'!K23</f>
        <v>#DIV/0!</v>
      </c>
      <c r="K56" s="29" t="e">
        <f>'Comp Index'!L56*'Fair Share'!L23</f>
        <v>#DIV/0!</v>
      </c>
      <c r="L56" s="29" t="e">
        <f>'Comp Index'!M56*'Fair Share'!M23</f>
        <v>#DIV/0!</v>
      </c>
      <c r="M56" s="135" t="e">
        <f>'Comp Index'!N56*'Fair Share'!N23</f>
        <v>#DIV/0!</v>
      </c>
      <c r="P56" s="74">
        <f t="shared" si="44"/>
        <v>0</v>
      </c>
      <c r="Q56" s="30" t="e">
        <f t="shared" si="43"/>
        <v>#DIV/0!</v>
      </c>
      <c r="R56" s="30" t="e">
        <f t="shared" si="34"/>
        <v>#DIV/0!</v>
      </c>
      <c r="S56" s="30" t="e">
        <f t="shared" si="35"/>
        <v>#DIV/0!</v>
      </c>
      <c r="T56" s="30" t="e">
        <f t="shared" si="36"/>
        <v>#DIV/0!</v>
      </c>
      <c r="U56" s="30" t="e">
        <f t="shared" si="37"/>
        <v>#DIV/0!</v>
      </c>
      <c r="V56" s="30" t="e">
        <f t="shared" si="38"/>
        <v>#DIV/0!</v>
      </c>
      <c r="W56" s="30" t="e">
        <f t="shared" si="39"/>
        <v>#DIV/0!</v>
      </c>
      <c r="X56" s="30" t="e">
        <f t="shared" si="40"/>
        <v>#DIV/0!</v>
      </c>
      <c r="Y56" s="30" t="e">
        <f t="shared" si="41"/>
        <v>#DIV/0!</v>
      </c>
      <c r="Z56" s="216" t="e">
        <f t="shared" si="42"/>
        <v>#DIV/0!</v>
      </c>
      <c r="AC56" s="74">
        <f t="shared" si="45"/>
        <v>0</v>
      </c>
      <c r="AD56" s="233" t="e">
        <f>Q56*'Demand Calcs'!D$84</f>
        <v>#DIV/0!</v>
      </c>
      <c r="AE56" s="233" t="e">
        <f>R56*'Demand Calcs'!E$84</f>
        <v>#DIV/0!</v>
      </c>
      <c r="AF56" s="233" t="e">
        <f>S56*'Demand Calcs'!F$84</f>
        <v>#DIV/0!</v>
      </c>
      <c r="AG56" s="233" t="e">
        <f>T56*'Demand Calcs'!G$84</f>
        <v>#DIV/0!</v>
      </c>
      <c r="AH56" s="233" t="e">
        <f>U56*'Demand Calcs'!H$84</f>
        <v>#DIV/0!</v>
      </c>
      <c r="AI56" s="233" t="e">
        <f>V56*'Demand Calcs'!I$84</f>
        <v>#DIV/0!</v>
      </c>
      <c r="AJ56" s="233" t="e">
        <f>W56*'Demand Calcs'!J$84</f>
        <v>#DIV/0!</v>
      </c>
      <c r="AK56" s="233" t="e">
        <f>X56*'Demand Calcs'!K$84</f>
        <v>#DIV/0!</v>
      </c>
      <c r="AL56" s="233" t="e">
        <f>Y56*'Demand Calcs'!L$84</f>
        <v>#DIV/0!</v>
      </c>
      <c r="AM56" s="234" t="e">
        <f>Z56*'Demand Calcs'!M$84</f>
        <v>#DIV/0!</v>
      </c>
    </row>
    <row r="57" spans="3:39" x14ac:dyDescent="0.25">
      <c r="C57" s="74">
        <f>'Comp Index'!C57</f>
        <v>0</v>
      </c>
      <c r="D57" s="29" t="e">
        <f>'Comp Index'!E57*'Fair Share'!E24</f>
        <v>#DIV/0!</v>
      </c>
      <c r="E57" s="29" t="e">
        <f>'Comp Index'!F57*'Fair Share'!F24</f>
        <v>#DIV/0!</v>
      </c>
      <c r="F57" s="29" t="e">
        <f>'Comp Index'!G57*'Fair Share'!G24</f>
        <v>#DIV/0!</v>
      </c>
      <c r="G57" s="29" t="e">
        <f>'Comp Index'!H57*'Fair Share'!H24</f>
        <v>#DIV/0!</v>
      </c>
      <c r="H57" s="29" t="e">
        <f>'Comp Index'!I57*'Fair Share'!I24</f>
        <v>#DIV/0!</v>
      </c>
      <c r="I57" s="29" t="e">
        <f>'Comp Index'!J57*'Fair Share'!J24</f>
        <v>#DIV/0!</v>
      </c>
      <c r="J57" s="29" t="e">
        <f>'Comp Index'!K57*'Fair Share'!K24</f>
        <v>#DIV/0!</v>
      </c>
      <c r="K57" s="29" t="e">
        <f>'Comp Index'!L57*'Fair Share'!L24</f>
        <v>#DIV/0!</v>
      </c>
      <c r="L57" s="29" t="e">
        <f>'Comp Index'!M57*'Fair Share'!M24</f>
        <v>#DIV/0!</v>
      </c>
      <c r="M57" s="135" t="e">
        <f>'Comp Index'!N57*'Fair Share'!N24</f>
        <v>#DIV/0!</v>
      </c>
      <c r="P57" s="74">
        <f t="shared" si="44"/>
        <v>0</v>
      </c>
      <c r="Q57" s="30" t="e">
        <f t="shared" si="43"/>
        <v>#DIV/0!</v>
      </c>
      <c r="R57" s="30" t="e">
        <f t="shared" si="34"/>
        <v>#DIV/0!</v>
      </c>
      <c r="S57" s="30" t="e">
        <f t="shared" si="35"/>
        <v>#DIV/0!</v>
      </c>
      <c r="T57" s="30" t="e">
        <f t="shared" si="36"/>
        <v>#DIV/0!</v>
      </c>
      <c r="U57" s="30" t="e">
        <f t="shared" si="37"/>
        <v>#DIV/0!</v>
      </c>
      <c r="V57" s="30" t="e">
        <f t="shared" si="38"/>
        <v>#DIV/0!</v>
      </c>
      <c r="W57" s="30" t="e">
        <f t="shared" si="39"/>
        <v>#DIV/0!</v>
      </c>
      <c r="X57" s="30" t="e">
        <f t="shared" si="40"/>
        <v>#DIV/0!</v>
      </c>
      <c r="Y57" s="30" t="e">
        <f t="shared" si="41"/>
        <v>#DIV/0!</v>
      </c>
      <c r="Z57" s="216" t="e">
        <f t="shared" si="42"/>
        <v>#DIV/0!</v>
      </c>
      <c r="AC57" s="74">
        <f t="shared" si="45"/>
        <v>0</v>
      </c>
      <c r="AD57" s="233" t="e">
        <f>Q57*'Demand Calcs'!D$84</f>
        <v>#DIV/0!</v>
      </c>
      <c r="AE57" s="233" t="e">
        <f>R57*'Demand Calcs'!E$84</f>
        <v>#DIV/0!</v>
      </c>
      <c r="AF57" s="233" t="e">
        <f>S57*'Demand Calcs'!F$84</f>
        <v>#DIV/0!</v>
      </c>
      <c r="AG57" s="233" t="e">
        <f>T57*'Demand Calcs'!G$84</f>
        <v>#DIV/0!</v>
      </c>
      <c r="AH57" s="233" t="e">
        <f>U57*'Demand Calcs'!H$84</f>
        <v>#DIV/0!</v>
      </c>
      <c r="AI57" s="233" t="e">
        <f>V57*'Demand Calcs'!I$84</f>
        <v>#DIV/0!</v>
      </c>
      <c r="AJ57" s="233" t="e">
        <f>W57*'Demand Calcs'!J$84</f>
        <v>#DIV/0!</v>
      </c>
      <c r="AK57" s="233" t="e">
        <f>X57*'Demand Calcs'!K$84</f>
        <v>#DIV/0!</v>
      </c>
      <c r="AL57" s="233" t="e">
        <f>Y57*'Demand Calcs'!L$84</f>
        <v>#DIV/0!</v>
      </c>
      <c r="AM57" s="234" t="e">
        <f>Z57*'Demand Calcs'!M$84</f>
        <v>#DIV/0!</v>
      </c>
    </row>
    <row r="58" spans="3:39" x14ac:dyDescent="0.25">
      <c r="C58" s="74" t="str">
        <f>'Comp Index'!C59</f>
        <v>Proposed Hotel 1</v>
      </c>
      <c r="D58" s="29" t="e">
        <f>'Comp Index'!E59*'Fair Share'!E25</f>
        <v>#DIV/0!</v>
      </c>
      <c r="E58" s="29" t="e">
        <f>'Comp Index'!F59*'Fair Share'!F25</f>
        <v>#DIV/0!</v>
      </c>
      <c r="F58" s="29" t="e">
        <f>'Comp Index'!G59*'Fair Share'!G25</f>
        <v>#DIV/0!</v>
      </c>
      <c r="G58" s="29" t="e">
        <f>'Comp Index'!H59*'Fair Share'!H25</f>
        <v>#DIV/0!</v>
      </c>
      <c r="H58" s="29" t="e">
        <f>'Comp Index'!I59*'Fair Share'!I25</f>
        <v>#DIV/0!</v>
      </c>
      <c r="I58" s="29" t="e">
        <f>'Comp Index'!J59*'Fair Share'!J25</f>
        <v>#DIV/0!</v>
      </c>
      <c r="J58" s="29" t="e">
        <f>'Comp Index'!K59*'Fair Share'!K25</f>
        <v>#DIV/0!</v>
      </c>
      <c r="K58" s="29" t="e">
        <f>'Comp Index'!L59*'Fair Share'!L25</f>
        <v>#DIV/0!</v>
      </c>
      <c r="L58" s="29" t="e">
        <f>'Comp Index'!M59*'Fair Share'!M25</f>
        <v>#DIV/0!</v>
      </c>
      <c r="M58" s="135" t="e">
        <f>'Comp Index'!N59*'Fair Share'!N25</f>
        <v>#DIV/0!</v>
      </c>
      <c r="P58" s="74" t="str">
        <f t="shared" si="44"/>
        <v>Proposed Hotel 1</v>
      </c>
      <c r="Q58" s="30" t="e">
        <f t="shared" si="43"/>
        <v>#DIV/0!</v>
      </c>
      <c r="R58" s="30" t="e">
        <f t="shared" si="34"/>
        <v>#DIV/0!</v>
      </c>
      <c r="S58" s="30" t="e">
        <f t="shared" si="35"/>
        <v>#DIV/0!</v>
      </c>
      <c r="T58" s="30" t="e">
        <f t="shared" si="36"/>
        <v>#DIV/0!</v>
      </c>
      <c r="U58" s="30" t="e">
        <f t="shared" si="37"/>
        <v>#DIV/0!</v>
      </c>
      <c r="V58" s="30" t="e">
        <f t="shared" si="38"/>
        <v>#DIV/0!</v>
      </c>
      <c r="W58" s="30" t="e">
        <f t="shared" si="39"/>
        <v>#DIV/0!</v>
      </c>
      <c r="X58" s="30" t="e">
        <f t="shared" si="40"/>
        <v>#DIV/0!</v>
      </c>
      <c r="Y58" s="30" t="e">
        <f t="shared" si="41"/>
        <v>#DIV/0!</v>
      </c>
      <c r="Z58" s="216" t="e">
        <f t="shared" si="42"/>
        <v>#DIV/0!</v>
      </c>
      <c r="AC58" s="74" t="str">
        <f t="shared" si="45"/>
        <v>Proposed Hotel 1</v>
      </c>
      <c r="AD58" s="233" t="e">
        <f>Q58*'Demand Calcs'!D$84</f>
        <v>#DIV/0!</v>
      </c>
      <c r="AE58" s="233" t="e">
        <f>R58*'Demand Calcs'!E$84</f>
        <v>#DIV/0!</v>
      </c>
      <c r="AF58" s="233" t="e">
        <f>S58*'Demand Calcs'!F$84</f>
        <v>#DIV/0!</v>
      </c>
      <c r="AG58" s="233" t="e">
        <f>T58*'Demand Calcs'!G$84</f>
        <v>#DIV/0!</v>
      </c>
      <c r="AH58" s="233" t="e">
        <f>U58*'Demand Calcs'!H$84</f>
        <v>#DIV/0!</v>
      </c>
      <c r="AI58" s="233" t="e">
        <f>V58*'Demand Calcs'!I$84</f>
        <v>#DIV/0!</v>
      </c>
      <c r="AJ58" s="233" t="e">
        <f>W58*'Demand Calcs'!J$84</f>
        <v>#DIV/0!</v>
      </c>
      <c r="AK58" s="233" t="e">
        <f>X58*'Demand Calcs'!K$84</f>
        <v>#DIV/0!</v>
      </c>
      <c r="AL58" s="233" t="e">
        <f>Y58*'Demand Calcs'!L$84</f>
        <v>#DIV/0!</v>
      </c>
      <c r="AM58" s="234" t="e">
        <f>Z58*'Demand Calcs'!M$84</f>
        <v>#DIV/0!</v>
      </c>
    </row>
    <row r="59" spans="3:39" x14ac:dyDescent="0.25">
      <c r="C59" s="74" t="str">
        <f>'Comp Index'!C60</f>
        <v>Proposed Hotel 2</v>
      </c>
      <c r="D59" s="29" t="e">
        <f>'Comp Index'!E60*'Fair Share'!E26</f>
        <v>#DIV/0!</v>
      </c>
      <c r="E59" s="29" t="e">
        <f>'Comp Index'!F60*'Fair Share'!F26</f>
        <v>#DIV/0!</v>
      </c>
      <c r="F59" s="29" t="e">
        <f>'Comp Index'!G60*'Fair Share'!G26</f>
        <v>#DIV/0!</v>
      </c>
      <c r="G59" s="29" t="e">
        <f>'Comp Index'!H60*'Fair Share'!H26</f>
        <v>#DIV/0!</v>
      </c>
      <c r="H59" s="29" t="e">
        <f>'Comp Index'!I60*'Fair Share'!I26</f>
        <v>#DIV/0!</v>
      </c>
      <c r="I59" s="29" t="e">
        <f>'Comp Index'!J60*'Fair Share'!J26</f>
        <v>#DIV/0!</v>
      </c>
      <c r="J59" s="29" t="e">
        <f>'Comp Index'!K60*'Fair Share'!K26</f>
        <v>#DIV/0!</v>
      </c>
      <c r="K59" s="29" t="e">
        <f>'Comp Index'!L60*'Fair Share'!L26</f>
        <v>#DIV/0!</v>
      </c>
      <c r="L59" s="29" t="e">
        <f>'Comp Index'!M60*'Fair Share'!M26</f>
        <v>#DIV/0!</v>
      </c>
      <c r="M59" s="135" t="e">
        <f>'Comp Index'!N60*'Fair Share'!N26</f>
        <v>#DIV/0!</v>
      </c>
      <c r="P59" s="74" t="str">
        <f t="shared" si="44"/>
        <v>Proposed Hotel 2</v>
      </c>
      <c r="Q59" s="30" t="e">
        <f t="shared" si="43"/>
        <v>#DIV/0!</v>
      </c>
      <c r="R59" s="30" t="e">
        <f t="shared" si="34"/>
        <v>#DIV/0!</v>
      </c>
      <c r="S59" s="30" t="e">
        <f t="shared" si="35"/>
        <v>#DIV/0!</v>
      </c>
      <c r="T59" s="30" t="e">
        <f t="shared" si="36"/>
        <v>#DIV/0!</v>
      </c>
      <c r="U59" s="30" t="e">
        <f t="shared" si="37"/>
        <v>#DIV/0!</v>
      </c>
      <c r="V59" s="30" t="e">
        <f t="shared" si="38"/>
        <v>#DIV/0!</v>
      </c>
      <c r="W59" s="30" t="e">
        <f t="shared" si="39"/>
        <v>#DIV/0!</v>
      </c>
      <c r="X59" s="30" t="e">
        <f t="shared" si="40"/>
        <v>#DIV/0!</v>
      </c>
      <c r="Y59" s="30" t="e">
        <f t="shared" si="41"/>
        <v>#DIV/0!</v>
      </c>
      <c r="Z59" s="216" t="e">
        <f t="shared" si="42"/>
        <v>#DIV/0!</v>
      </c>
      <c r="AC59" s="74" t="str">
        <f t="shared" si="45"/>
        <v>Proposed Hotel 2</v>
      </c>
      <c r="AD59" s="233" t="e">
        <f>Q59*'Demand Calcs'!D$84</f>
        <v>#DIV/0!</v>
      </c>
      <c r="AE59" s="233" t="e">
        <f>R59*'Demand Calcs'!E$84</f>
        <v>#DIV/0!</v>
      </c>
      <c r="AF59" s="233" t="e">
        <f>S59*'Demand Calcs'!F$84</f>
        <v>#DIV/0!</v>
      </c>
      <c r="AG59" s="233" t="e">
        <f>T59*'Demand Calcs'!G$84</f>
        <v>#DIV/0!</v>
      </c>
      <c r="AH59" s="233" t="e">
        <f>U59*'Demand Calcs'!H$84</f>
        <v>#DIV/0!</v>
      </c>
      <c r="AI59" s="233" t="e">
        <f>V59*'Demand Calcs'!I$84</f>
        <v>#DIV/0!</v>
      </c>
      <c r="AJ59" s="233" t="e">
        <f>W59*'Demand Calcs'!J$84</f>
        <v>#DIV/0!</v>
      </c>
      <c r="AK59" s="233" t="e">
        <f>X59*'Demand Calcs'!K$84</f>
        <v>#DIV/0!</v>
      </c>
      <c r="AL59" s="233" t="e">
        <f>Y59*'Demand Calcs'!L$84</f>
        <v>#DIV/0!</v>
      </c>
      <c r="AM59" s="234" t="e">
        <f>Z59*'Demand Calcs'!M$84</f>
        <v>#DIV/0!</v>
      </c>
    </row>
    <row r="60" spans="3:39" x14ac:dyDescent="0.25">
      <c r="C60" s="74">
        <f>'Comp Index'!C61</f>
        <v>0</v>
      </c>
      <c r="D60" s="29" t="e">
        <f>'Comp Index'!E61*'Fair Share'!E27</f>
        <v>#DIV/0!</v>
      </c>
      <c r="E60" s="29" t="e">
        <f>'Comp Index'!F61*'Fair Share'!F27</f>
        <v>#DIV/0!</v>
      </c>
      <c r="F60" s="29" t="e">
        <f>'Comp Index'!G61*'Fair Share'!G27</f>
        <v>#DIV/0!</v>
      </c>
      <c r="G60" s="29" t="e">
        <f>'Comp Index'!H61*'Fair Share'!H27</f>
        <v>#DIV/0!</v>
      </c>
      <c r="H60" s="29" t="e">
        <f>'Comp Index'!I61*'Fair Share'!I27</f>
        <v>#DIV/0!</v>
      </c>
      <c r="I60" s="29" t="e">
        <f>'Comp Index'!J61*'Fair Share'!J27</f>
        <v>#DIV/0!</v>
      </c>
      <c r="J60" s="29" t="e">
        <f>'Comp Index'!K61*'Fair Share'!K27</f>
        <v>#DIV/0!</v>
      </c>
      <c r="K60" s="29" t="e">
        <f>'Comp Index'!L61*'Fair Share'!L27</f>
        <v>#DIV/0!</v>
      </c>
      <c r="L60" s="29" t="e">
        <f>'Comp Index'!M61*'Fair Share'!M27</f>
        <v>#DIV/0!</v>
      </c>
      <c r="M60" s="135" t="e">
        <f>'Comp Index'!N61*'Fair Share'!N27</f>
        <v>#DIV/0!</v>
      </c>
      <c r="P60" s="74">
        <f t="shared" si="44"/>
        <v>0</v>
      </c>
      <c r="Q60" s="30" t="e">
        <f t="shared" si="43"/>
        <v>#DIV/0!</v>
      </c>
      <c r="R60" s="30" t="e">
        <f t="shared" si="34"/>
        <v>#DIV/0!</v>
      </c>
      <c r="S60" s="30" t="e">
        <f t="shared" si="35"/>
        <v>#DIV/0!</v>
      </c>
      <c r="T60" s="30" t="e">
        <f t="shared" si="36"/>
        <v>#DIV/0!</v>
      </c>
      <c r="U60" s="30" t="e">
        <f t="shared" si="37"/>
        <v>#DIV/0!</v>
      </c>
      <c r="V60" s="30" t="e">
        <f t="shared" si="38"/>
        <v>#DIV/0!</v>
      </c>
      <c r="W60" s="30" t="e">
        <f t="shared" si="39"/>
        <v>#DIV/0!</v>
      </c>
      <c r="X60" s="30" t="e">
        <f t="shared" si="40"/>
        <v>#DIV/0!</v>
      </c>
      <c r="Y60" s="30" t="e">
        <f t="shared" si="41"/>
        <v>#DIV/0!</v>
      </c>
      <c r="Z60" s="216" t="e">
        <f t="shared" si="42"/>
        <v>#DIV/0!</v>
      </c>
      <c r="AC60" s="74">
        <f t="shared" si="45"/>
        <v>0</v>
      </c>
      <c r="AD60" s="233" t="e">
        <f>Q60*'Demand Calcs'!D$84</f>
        <v>#DIV/0!</v>
      </c>
      <c r="AE60" s="233" t="e">
        <f>R60*'Demand Calcs'!E$84</f>
        <v>#DIV/0!</v>
      </c>
      <c r="AF60" s="233" t="e">
        <f>S60*'Demand Calcs'!F$84</f>
        <v>#DIV/0!</v>
      </c>
      <c r="AG60" s="233" t="e">
        <f>T60*'Demand Calcs'!G$84</f>
        <v>#DIV/0!</v>
      </c>
      <c r="AH60" s="233" t="e">
        <f>U60*'Demand Calcs'!H$84</f>
        <v>#DIV/0!</v>
      </c>
      <c r="AI60" s="233" t="e">
        <f>V60*'Demand Calcs'!I$84</f>
        <v>#DIV/0!</v>
      </c>
      <c r="AJ60" s="233" t="e">
        <f>W60*'Demand Calcs'!J$84</f>
        <v>#DIV/0!</v>
      </c>
      <c r="AK60" s="233" t="e">
        <f>X60*'Demand Calcs'!K$84</f>
        <v>#DIV/0!</v>
      </c>
      <c r="AL60" s="233" t="e">
        <f>Y60*'Demand Calcs'!L$84</f>
        <v>#DIV/0!</v>
      </c>
      <c r="AM60" s="234" t="e">
        <f>Z60*'Demand Calcs'!M$84</f>
        <v>#DIV/0!</v>
      </c>
    </row>
    <row r="61" spans="3:39" x14ac:dyDescent="0.25">
      <c r="C61" s="74">
        <f>'Comp Index'!C62</f>
        <v>0</v>
      </c>
      <c r="D61" s="29" t="e">
        <f>'Comp Index'!E62*'Fair Share'!E28</f>
        <v>#DIV/0!</v>
      </c>
      <c r="E61" s="29" t="e">
        <f>'Comp Index'!F62*'Fair Share'!F28</f>
        <v>#DIV/0!</v>
      </c>
      <c r="F61" s="29" t="e">
        <f>'Comp Index'!G62*'Fair Share'!G28</f>
        <v>#DIV/0!</v>
      </c>
      <c r="G61" s="29" t="e">
        <f>'Comp Index'!H62*'Fair Share'!H28</f>
        <v>#DIV/0!</v>
      </c>
      <c r="H61" s="29" t="e">
        <f>'Comp Index'!I62*'Fair Share'!I28</f>
        <v>#DIV/0!</v>
      </c>
      <c r="I61" s="29" t="e">
        <f>'Comp Index'!J62*'Fair Share'!J28</f>
        <v>#DIV/0!</v>
      </c>
      <c r="J61" s="29" t="e">
        <f>'Comp Index'!K62*'Fair Share'!K28</f>
        <v>#DIV/0!</v>
      </c>
      <c r="K61" s="29" t="e">
        <f>'Comp Index'!L62*'Fair Share'!L28</f>
        <v>#DIV/0!</v>
      </c>
      <c r="L61" s="29" t="e">
        <f>'Comp Index'!M62*'Fair Share'!M28</f>
        <v>#DIV/0!</v>
      </c>
      <c r="M61" s="135" t="e">
        <f>'Comp Index'!N62*'Fair Share'!N28</f>
        <v>#DIV/0!</v>
      </c>
      <c r="P61" s="74">
        <f t="shared" si="44"/>
        <v>0</v>
      </c>
      <c r="Q61" s="30" t="e">
        <f t="shared" si="43"/>
        <v>#DIV/0!</v>
      </c>
      <c r="R61" s="30" t="e">
        <f t="shared" si="34"/>
        <v>#DIV/0!</v>
      </c>
      <c r="S61" s="30" t="e">
        <f t="shared" si="35"/>
        <v>#DIV/0!</v>
      </c>
      <c r="T61" s="30" t="e">
        <f t="shared" si="36"/>
        <v>#DIV/0!</v>
      </c>
      <c r="U61" s="30" t="e">
        <f t="shared" si="37"/>
        <v>#DIV/0!</v>
      </c>
      <c r="V61" s="30" t="e">
        <f t="shared" si="38"/>
        <v>#DIV/0!</v>
      </c>
      <c r="W61" s="30" t="e">
        <f t="shared" si="39"/>
        <v>#DIV/0!</v>
      </c>
      <c r="X61" s="30" t="e">
        <f t="shared" si="40"/>
        <v>#DIV/0!</v>
      </c>
      <c r="Y61" s="30" t="e">
        <f t="shared" si="41"/>
        <v>#DIV/0!</v>
      </c>
      <c r="Z61" s="216" t="e">
        <f t="shared" si="42"/>
        <v>#DIV/0!</v>
      </c>
      <c r="AC61" s="74">
        <f t="shared" si="45"/>
        <v>0</v>
      </c>
      <c r="AD61" s="233" t="e">
        <f>Q61*'Demand Calcs'!D$84</f>
        <v>#DIV/0!</v>
      </c>
      <c r="AE61" s="233" t="e">
        <f>R61*'Demand Calcs'!E$84</f>
        <v>#DIV/0!</v>
      </c>
      <c r="AF61" s="233" t="e">
        <f>S61*'Demand Calcs'!F$84</f>
        <v>#DIV/0!</v>
      </c>
      <c r="AG61" s="233" t="e">
        <f>T61*'Demand Calcs'!G$84</f>
        <v>#DIV/0!</v>
      </c>
      <c r="AH61" s="233" t="e">
        <f>U61*'Demand Calcs'!H$84</f>
        <v>#DIV/0!</v>
      </c>
      <c r="AI61" s="233" t="e">
        <f>V61*'Demand Calcs'!I$84</f>
        <v>#DIV/0!</v>
      </c>
      <c r="AJ61" s="233" t="e">
        <f>W61*'Demand Calcs'!J$84</f>
        <v>#DIV/0!</v>
      </c>
      <c r="AK61" s="233" t="e">
        <f>X61*'Demand Calcs'!K$84</f>
        <v>#DIV/0!</v>
      </c>
      <c r="AL61" s="233" t="e">
        <f>Y61*'Demand Calcs'!L$84</f>
        <v>#DIV/0!</v>
      </c>
      <c r="AM61" s="234" t="e">
        <f>Z61*'Demand Calcs'!M$84</f>
        <v>#DIV/0!</v>
      </c>
    </row>
    <row r="62" spans="3:39" x14ac:dyDescent="0.25">
      <c r="C62" s="74">
        <f>'Comp Index'!C63</f>
        <v>0</v>
      </c>
      <c r="D62" s="29" t="e">
        <f>'Comp Index'!E63*'Fair Share'!E29</f>
        <v>#DIV/0!</v>
      </c>
      <c r="E62" s="29" t="e">
        <f>'Comp Index'!F63*'Fair Share'!F29</f>
        <v>#DIV/0!</v>
      </c>
      <c r="F62" s="29" t="e">
        <f>'Comp Index'!G63*'Fair Share'!G29</f>
        <v>#DIV/0!</v>
      </c>
      <c r="G62" s="29" t="e">
        <f>'Comp Index'!H63*'Fair Share'!H29</f>
        <v>#DIV/0!</v>
      </c>
      <c r="H62" s="29" t="e">
        <f>'Comp Index'!I63*'Fair Share'!I29</f>
        <v>#DIV/0!</v>
      </c>
      <c r="I62" s="29" t="e">
        <f>'Comp Index'!J63*'Fair Share'!J29</f>
        <v>#DIV/0!</v>
      </c>
      <c r="J62" s="29" t="e">
        <f>'Comp Index'!K63*'Fair Share'!K29</f>
        <v>#DIV/0!</v>
      </c>
      <c r="K62" s="29" t="e">
        <f>'Comp Index'!L63*'Fair Share'!L29</f>
        <v>#DIV/0!</v>
      </c>
      <c r="L62" s="29" t="e">
        <f>'Comp Index'!M63*'Fair Share'!M29</f>
        <v>#DIV/0!</v>
      </c>
      <c r="M62" s="135" t="e">
        <f>'Comp Index'!N63*'Fair Share'!N29</f>
        <v>#DIV/0!</v>
      </c>
      <c r="P62" s="74">
        <f t="shared" si="44"/>
        <v>0</v>
      </c>
      <c r="Q62" s="30" t="e">
        <f t="shared" si="43"/>
        <v>#DIV/0!</v>
      </c>
      <c r="R62" s="30" t="e">
        <f t="shared" si="34"/>
        <v>#DIV/0!</v>
      </c>
      <c r="S62" s="30" t="e">
        <f t="shared" si="35"/>
        <v>#DIV/0!</v>
      </c>
      <c r="T62" s="30" t="e">
        <f t="shared" si="36"/>
        <v>#DIV/0!</v>
      </c>
      <c r="U62" s="30" t="e">
        <f t="shared" si="37"/>
        <v>#DIV/0!</v>
      </c>
      <c r="V62" s="30" t="e">
        <f t="shared" si="38"/>
        <v>#DIV/0!</v>
      </c>
      <c r="W62" s="30" t="e">
        <f t="shared" si="39"/>
        <v>#DIV/0!</v>
      </c>
      <c r="X62" s="30" t="e">
        <f t="shared" si="40"/>
        <v>#DIV/0!</v>
      </c>
      <c r="Y62" s="30" t="e">
        <f t="shared" si="41"/>
        <v>#DIV/0!</v>
      </c>
      <c r="Z62" s="216" t="e">
        <f t="shared" si="42"/>
        <v>#DIV/0!</v>
      </c>
      <c r="AC62" s="74">
        <f t="shared" si="45"/>
        <v>0</v>
      </c>
      <c r="AD62" s="233" t="e">
        <f>Q62*'Demand Calcs'!D$84</f>
        <v>#DIV/0!</v>
      </c>
      <c r="AE62" s="233" t="e">
        <f>R62*'Demand Calcs'!E$84</f>
        <v>#DIV/0!</v>
      </c>
      <c r="AF62" s="233" t="e">
        <f>S62*'Demand Calcs'!F$84</f>
        <v>#DIV/0!</v>
      </c>
      <c r="AG62" s="233" t="e">
        <f>T62*'Demand Calcs'!G$84</f>
        <v>#DIV/0!</v>
      </c>
      <c r="AH62" s="233" t="e">
        <f>U62*'Demand Calcs'!H$84</f>
        <v>#DIV/0!</v>
      </c>
      <c r="AI62" s="233" t="e">
        <f>V62*'Demand Calcs'!I$84</f>
        <v>#DIV/0!</v>
      </c>
      <c r="AJ62" s="233" t="e">
        <f>W62*'Demand Calcs'!J$84</f>
        <v>#DIV/0!</v>
      </c>
      <c r="AK62" s="233" t="e">
        <f>X62*'Demand Calcs'!K$84</f>
        <v>#DIV/0!</v>
      </c>
      <c r="AL62" s="233" t="e">
        <f>Y62*'Demand Calcs'!L$84</f>
        <v>#DIV/0!</v>
      </c>
      <c r="AM62" s="234" t="e">
        <f>Z62*'Demand Calcs'!M$84</f>
        <v>#DIV/0!</v>
      </c>
    </row>
    <row r="63" spans="3:39" x14ac:dyDescent="0.25">
      <c r="C63" s="74">
        <f>'Comp Index'!C64</f>
        <v>0</v>
      </c>
      <c r="D63" s="29" t="e">
        <f>'Comp Index'!E64*'Fair Share'!E30</f>
        <v>#DIV/0!</v>
      </c>
      <c r="E63" s="29" t="e">
        <f>'Comp Index'!F64*'Fair Share'!F30</f>
        <v>#DIV/0!</v>
      </c>
      <c r="F63" s="29" t="e">
        <f>'Comp Index'!G64*'Fair Share'!G30</f>
        <v>#DIV/0!</v>
      </c>
      <c r="G63" s="29" t="e">
        <f>'Comp Index'!H64*'Fair Share'!H30</f>
        <v>#DIV/0!</v>
      </c>
      <c r="H63" s="29" t="e">
        <f>'Comp Index'!I64*'Fair Share'!I30</f>
        <v>#DIV/0!</v>
      </c>
      <c r="I63" s="29" t="e">
        <f>'Comp Index'!J64*'Fair Share'!J30</f>
        <v>#DIV/0!</v>
      </c>
      <c r="J63" s="29" t="e">
        <f>'Comp Index'!K64*'Fair Share'!K30</f>
        <v>#DIV/0!</v>
      </c>
      <c r="K63" s="29" t="e">
        <f>'Comp Index'!L64*'Fair Share'!L30</f>
        <v>#DIV/0!</v>
      </c>
      <c r="L63" s="29" t="e">
        <f>'Comp Index'!M64*'Fair Share'!M30</f>
        <v>#DIV/0!</v>
      </c>
      <c r="M63" s="135" t="e">
        <f>'Comp Index'!N64*'Fair Share'!N30</f>
        <v>#DIV/0!</v>
      </c>
      <c r="P63" s="74">
        <f t="shared" si="44"/>
        <v>0</v>
      </c>
      <c r="Q63" s="30" t="e">
        <f t="shared" si="43"/>
        <v>#DIV/0!</v>
      </c>
      <c r="R63" s="30" t="e">
        <f t="shared" si="34"/>
        <v>#DIV/0!</v>
      </c>
      <c r="S63" s="30" t="e">
        <f t="shared" si="35"/>
        <v>#DIV/0!</v>
      </c>
      <c r="T63" s="30" t="e">
        <f t="shared" si="36"/>
        <v>#DIV/0!</v>
      </c>
      <c r="U63" s="30" t="e">
        <f t="shared" si="37"/>
        <v>#DIV/0!</v>
      </c>
      <c r="V63" s="30" t="e">
        <f t="shared" si="38"/>
        <v>#DIV/0!</v>
      </c>
      <c r="W63" s="30" t="e">
        <f t="shared" si="39"/>
        <v>#DIV/0!</v>
      </c>
      <c r="X63" s="30" t="e">
        <f t="shared" si="40"/>
        <v>#DIV/0!</v>
      </c>
      <c r="Y63" s="30" t="e">
        <f t="shared" si="41"/>
        <v>#DIV/0!</v>
      </c>
      <c r="Z63" s="216" t="e">
        <f t="shared" si="42"/>
        <v>#DIV/0!</v>
      </c>
      <c r="AC63" s="74">
        <f t="shared" si="45"/>
        <v>0</v>
      </c>
      <c r="AD63" s="233" t="e">
        <f>Q63*'Demand Calcs'!D$84</f>
        <v>#DIV/0!</v>
      </c>
      <c r="AE63" s="233" t="e">
        <f>R63*'Demand Calcs'!E$84</f>
        <v>#DIV/0!</v>
      </c>
      <c r="AF63" s="233" t="e">
        <f>S63*'Demand Calcs'!F$84</f>
        <v>#DIV/0!</v>
      </c>
      <c r="AG63" s="233" t="e">
        <f>T63*'Demand Calcs'!G$84</f>
        <v>#DIV/0!</v>
      </c>
      <c r="AH63" s="233" t="e">
        <f>U63*'Demand Calcs'!H$84</f>
        <v>#DIV/0!</v>
      </c>
      <c r="AI63" s="233" t="e">
        <f>V63*'Demand Calcs'!I$84</f>
        <v>#DIV/0!</v>
      </c>
      <c r="AJ63" s="233" t="e">
        <f>W63*'Demand Calcs'!J$84</f>
        <v>#DIV/0!</v>
      </c>
      <c r="AK63" s="233" t="e">
        <f>X63*'Demand Calcs'!K$84</f>
        <v>#DIV/0!</v>
      </c>
      <c r="AL63" s="233" t="e">
        <f>Y63*'Demand Calcs'!L$84</f>
        <v>#DIV/0!</v>
      </c>
      <c r="AM63" s="234" t="e">
        <f>Z63*'Demand Calcs'!M$84</f>
        <v>#DIV/0!</v>
      </c>
    </row>
    <row r="64" spans="3:39" x14ac:dyDescent="0.25">
      <c r="C64" s="74">
        <f>'Comp Index'!C65</f>
        <v>0</v>
      </c>
      <c r="D64" s="29" t="e">
        <f>'Comp Index'!E65*'Fair Share'!E31</f>
        <v>#DIV/0!</v>
      </c>
      <c r="E64" s="29" t="e">
        <f>'Comp Index'!F65*'Fair Share'!F31</f>
        <v>#DIV/0!</v>
      </c>
      <c r="F64" s="29" t="e">
        <f>'Comp Index'!G65*'Fair Share'!G31</f>
        <v>#DIV/0!</v>
      </c>
      <c r="G64" s="29" t="e">
        <f>'Comp Index'!H65*'Fair Share'!H31</f>
        <v>#DIV/0!</v>
      </c>
      <c r="H64" s="29" t="e">
        <f>'Comp Index'!I65*'Fair Share'!I31</f>
        <v>#DIV/0!</v>
      </c>
      <c r="I64" s="29" t="e">
        <f>'Comp Index'!J65*'Fair Share'!J31</f>
        <v>#DIV/0!</v>
      </c>
      <c r="J64" s="29" t="e">
        <f>'Comp Index'!K65*'Fair Share'!K31</f>
        <v>#DIV/0!</v>
      </c>
      <c r="K64" s="29" t="e">
        <f>'Comp Index'!L65*'Fair Share'!L31</f>
        <v>#DIV/0!</v>
      </c>
      <c r="L64" s="29" t="e">
        <f>'Comp Index'!M65*'Fair Share'!M31</f>
        <v>#DIV/0!</v>
      </c>
      <c r="M64" s="135" t="e">
        <f>'Comp Index'!N65*'Fair Share'!N31</f>
        <v>#DIV/0!</v>
      </c>
      <c r="P64" s="74">
        <f t="shared" si="44"/>
        <v>0</v>
      </c>
      <c r="Q64" s="30" t="e">
        <f t="shared" si="43"/>
        <v>#DIV/0!</v>
      </c>
      <c r="R64" s="30" t="e">
        <f t="shared" si="34"/>
        <v>#DIV/0!</v>
      </c>
      <c r="S64" s="30" t="e">
        <f t="shared" si="35"/>
        <v>#DIV/0!</v>
      </c>
      <c r="T64" s="30" t="e">
        <f t="shared" si="36"/>
        <v>#DIV/0!</v>
      </c>
      <c r="U64" s="30" t="e">
        <f t="shared" si="37"/>
        <v>#DIV/0!</v>
      </c>
      <c r="V64" s="30" t="e">
        <f t="shared" si="38"/>
        <v>#DIV/0!</v>
      </c>
      <c r="W64" s="30" t="e">
        <f t="shared" si="39"/>
        <v>#DIV/0!</v>
      </c>
      <c r="X64" s="30" t="e">
        <f t="shared" si="40"/>
        <v>#DIV/0!</v>
      </c>
      <c r="Y64" s="30" t="e">
        <f t="shared" si="41"/>
        <v>#DIV/0!</v>
      </c>
      <c r="Z64" s="216" t="e">
        <f t="shared" si="42"/>
        <v>#DIV/0!</v>
      </c>
      <c r="AC64" s="74">
        <f t="shared" si="45"/>
        <v>0</v>
      </c>
      <c r="AD64" s="233" t="e">
        <f>Q64*'Demand Calcs'!D$84</f>
        <v>#DIV/0!</v>
      </c>
      <c r="AE64" s="233" t="e">
        <f>R64*'Demand Calcs'!E$84</f>
        <v>#DIV/0!</v>
      </c>
      <c r="AF64" s="233" t="e">
        <f>S64*'Demand Calcs'!F$84</f>
        <v>#DIV/0!</v>
      </c>
      <c r="AG64" s="233" t="e">
        <f>T64*'Demand Calcs'!G$84</f>
        <v>#DIV/0!</v>
      </c>
      <c r="AH64" s="233" t="e">
        <f>U64*'Demand Calcs'!H$84</f>
        <v>#DIV/0!</v>
      </c>
      <c r="AI64" s="233" t="e">
        <f>V64*'Demand Calcs'!I$84</f>
        <v>#DIV/0!</v>
      </c>
      <c r="AJ64" s="233" t="e">
        <f>W64*'Demand Calcs'!J$84</f>
        <v>#DIV/0!</v>
      </c>
      <c r="AK64" s="233" t="e">
        <f>X64*'Demand Calcs'!K$84</f>
        <v>#DIV/0!</v>
      </c>
      <c r="AL64" s="233" t="e">
        <f>Y64*'Demand Calcs'!L$84</f>
        <v>#DIV/0!</v>
      </c>
      <c r="AM64" s="234" t="e">
        <f>Z64*'Demand Calcs'!M$84</f>
        <v>#DIV/0!</v>
      </c>
    </row>
    <row r="65" spans="3:39" x14ac:dyDescent="0.25">
      <c r="C65" s="74">
        <f>'Comp Index'!C66</f>
        <v>0</v>
      </c>
      <c r="D65" s="29" t="e">
        <f>'Comp Index'!E66*'Fair Share'!E32</f>
        <v>#DIV/0!</v>
      </c>
      <c r="E65" s="29" t="e">
        <f>'Comp Index'!F66*'Fair Share'!F32</f>
        <v>#DIV/0!</v>
      </c>
      <c r="F65" s="29" t="e">
        <f>'Comp Index'!G66*'Fair Share'!G32</f>
        <v>#DIV/0!</v>
      </c>
      <c r="G65" s="29" t="e">
        <f>'Comp Index'!H66*'Fair Share'!H32</f>
        <v>#DIV/0!</v>
      </c>
      <c r="H65" s="29" t="e">
        <f>'Comp Index'!I66*'Fair Share'!I32</f>
        <v>#DIV/0!</v>
      </c>
      <c r="I65" s="29" t="e">
        <f>'Comp Index'!J66*'Fair Share'!J32</f>
        <v>#DIV/0!</v>
      </c>
      <c r="J65" s="29" t="e">
        <f>'Comp Index'!K66*'Fair Share'!K32</f>
        <v>#DIV/0!</v>
      </c>
      <c r="K65" s="29" t="e">
        <f>'Comp Index'!L66*'Fair Share'!L32</f>
        <v>#DIV/0!</v>
      </c>
      <c r="L65" s="29" t="e">
        <f>'Comp Index'!M66*'Fair Share'!M32</f>
        <v>#DIV/0!</v>
      </c>
      <c r="M65" s="135" t="e">
        <f>'Comp Index'!N66*'Fair Share'!N32</f>
        <v>#DIV/0!</v>
      </c>
      <c r="P65" s="74">
        <f t="shared" si="44"/>
        <v>0</v>
      </c>
      <c r="Q65" s="30" t="e">
        <f t="shared" si="43"/>
        <v>#DIV/0!</v>
      </c>
      <c r="R65" s="30" t="e">
        <f t="shared" si="34"/>
        <v>#DIV/0!</v>
      </c>
      <c r="S65" s="30" t="e">
        <f t="shared" si="35"/>
        <v>#DIV/0!</v>
      </c>
      <c r="T65" s="30" t="e">
        <f t="shared" si="36"/>
        <v>#DIV/0!</v>
      </c>
      <c r="U65" s="30" t="e">
        <f t="shared" si="37"/>
        <v>#DIV/0!</v>
      </c>
      <c r="V65" s="30" t="e">
        <f t="shared" si="38"/>
        <v>#DIV/0!</v>
      </c>
      <c r="W65" s="30" t="e">
        <f t="shared" si="39"/>
        <v>#DIV/0!</v>
      </c>
      <c r="X65" s="30" t="e">
        <f t="shared" si="40"/>
        <v>#DIV/0!</v>
      </c>
      <c r="Y65" s="30" t="e">
        <f t="shared" si="41"/>
        <v>#DIV/0!</v>
      </c>
      <c r="Z65" s="216" t="e">
        <f t="shared" si="42"/>
        <v>#DIV/0!</v>
      </c>
      <c r="AC65" s="74">
        <f t="shared" si="45"/>
        <v>0</v>
      </c>
      <c r="AD65" s="233" t="e">
        <f>Q65*'Demand Calcs'!D$84</f>
        <v>#DIV/0!</v>
      </c>
      <c r="AE65" s="233" t="e">
        <f>R65*'Demand Calcs'!E$84</f>
        <v>#DIV/0!</v>
      </c>
      <c r="AF65" s="233" t="e">
        <f>S65*'Demand Calcs'!F$84</f>
        <v>#DIV/0!</v>
      </c>
      <c r="AG65" s="233" t="e">
        <f>T65*'Demand Calcs'!G$84</f>
        <v>#DIV/0!</v>
      </c>
      <c r="AH65" s="233" t="e">
        <f>U65*'Demand Calcs'!H$84</f>
        <v>#DIV/0!</v>
      </c>
      <c r="AI65" s="233" t="e">
        <f>V65*'Demand Calcs'!I$84</f>
        <v>#DIV/0!</v>
      </c>
      <c r="AJ65" s="233" t="e">
        <f>W65*'Demand Calcs'!J$84</f>
        <v>#DIV/0!</v>
      </c>
      <c r="AK65" s="233" t="e">
        <f>X65*'Demand Calcs'!K$84</f>
        <v>#DIV/0!</v>
      </c>
      <c r="AL65" s="233" t="e">
        <f>Y65*'Demand Calcs'!L$84</f>
        <v>#DIV/0!</v>
      </c>
      <c r="AM65" s="234" t="e">
        <f>Z65*'Demand Calcs'!M$84</f>
        <v>#DIV/0!</v>
      </c>
    </row>
    <row r="66" spans="3:39" x14ac:dyDescent="0.25">
      <c r="C66" s="74">
        <f>'Comp Index'!C67</f>
        <v>0</v>
      </c>
      <c r="D66" s="29" t="e">
        <f>'Comp Index'!E67*'Fair Share'!E33</f>
        <v>#DIV/0!</v>
      </c>
      <c r="E66" s="29" t="e">
        <f>'Comp Index'!F67*'Fair Share'!F33</f>
        <v>#DIV/0!</v>
      </c>
      <c r="F66" s="29" t="e">
        <f>'Comp Index'!G67*'Fair Share'!G33</f>
        <v>#DIV/0!</v>
      </c>
      <c r="G66" s="29" t="e">
        <f>'Comp Index'!H67*'Fair Share'!H33</f>
        <v>#DIV/0!</v>
      </c>
      <c r="H66" s="29" t="e">
        <f>'Comp Index'!I67*'Fair Share'!I33</f>
        <v>#DIV/0!</v>
      </c>
      <c r="I66" s="29" t="e">
        <f>'Comp Index'!J67*'Fair Share'!J33</f>
        <v>#DIV/0!</v>
      </c>
      <c r="J66" s="29" t="e">
        <f>'Comp Index'!K67*'Fair Share'!K33</f>
        <v>#DIV/0!</v>
      </c>
      <c r="K66" s="29" t="e">
        <f>'Comp Index'!L67*'Fair Share'!L33</f>
        <v>#DIV/0!</v>
      </c>
      <c r="L66" s="29" t="e">
        <f>'Comp Index'!M67*'Fair Share'!M33</f>
        <v>#DIV/0!</v>
      </c>
      <c r="M66" s="135" t="e">
        <f>'Comp Index'!N67*'Fair Share'!N33</f>
        <v>#DIV/0!</v>
      </c>
      <c r="P66" s="74">
        <f t="shared" si="44"/>
        <v>0</v>
      </c>
      <c r="Q66" s="30" t="e">
        <f t="shared" si="43"/>
        <v>#DIV/0!</v>
      </c>
      <c r="R66" s="30" t="e">
        <f t="shared" si="34"/>
        <v>#DIV/0!</v>
      </c>
      <c r="S66" s="30" t="e">
        <f t="shared" si="35"/>
        <v>#DIV/0!</v>
      </c>
      <c r="T66" s="30" t="e">
        <f t="shared" si="36"/>
        <v>#DIV/0!</v>
      </c>
      <c r="U66" s="30" t="e">
        <f t="shared" si="37"/>
        <v>#DIV/0!</v>
      </c>
      <c r="V66" s="30" t="e">
        <f t="shared" si="38"/>
        <v>#DIV/0!</v>
      </c>
      <c r="W66" s="30" t="e">
        <f t="shared" si="39"/>
        <v>#DIV/0!</v>
      </c>
      <c r="X66" s="30" t="e">
        <f t="shared" si="40"/>
        <v>#DIV/0!</v>
      </c>
      <c r="Y66" s="30" t="e">
        <f t="shared" si="41"/>
        <v>#DIV/0!</v>
      </c>
      <c r="Z66" s="216" t="e">
        <f t="shared" si="42"/>
        <v>#DIV/0!</v>
      </c>
      <c r="AC66" s="74">
        <f t="shared" si="45"/>
        <v>0</v>
      </c>
      <c r="AD66" s="233" t="e">
        <f>Q66*'Demand Calcs'!D$84</f>
        <v>#DIV/0!</v>
      </c>
      <c r="AE66" s="233" t="e">
        <f>R66*'Demand Calcs'!E$84</f>
        <v>#DIV/0!</v>
      </c>
      <c r="AF66" s="233" t="e">
        <f>S66*'Demand Calcs'!F$84</f>
        <v>#DIV/0!</v>
      </c>
      <c r="AG66" s="233" t="e">
        <f>T66*'Demand Calcs'!G$84</f>
        <v>#DIV/0!</v>
      </c>
      <c r="AH66" s="233" t="e">
        <f>U66*'Demand Calcs'!H$84</f>
        <v>#DIV/0!</v>
      </c>
      <c r="AI66" s="233" t="e">
        <f>V66*'Demand Calcs'!I$84</f>
        <v>#DIV/0!</v>
      </c>
      <c r="AJ66" s="233" t="e">
        <f>W66*'Demand Calcs'!J$84</f>
        <v>#DIV/0!</v>
      </c>
      <c r="AK66" s="233" t="e">
        <f>X66*'Demand Calcs'!K$84</f>
        <v>#DIV/0!</v>
      </c>
      <c r="AL66" s="233" t="e">
        <f>Y66*'Demand Calcs'!L$84</f>
        <v>#DIV/0!</v>
      </c>
      <c r="AM66" s="234" t="e">
        <f>Z66*'Demand Calcs'!M$84</f>
        <v>#DIV/0!</v>
      </c>
    </row>
    <row r="67" spans="3:39" ht="13" thickBot="1" x14ac:dyDescent="0.3">
      <c r="C67" s="217" t="str">
        <f>'Comp Index'!C68</f>
        <v>Long-Term Supply Growth</v>
      </c>
      <c r="D67" s="56" t="e">
        <f>'Comp Index'!E68*'Fair Share'!E34</f>
        <v>#DIV/0!</v>
      </c>
      <c r="E67" s="56" t="e">
        <f>'Comp Index'!F68*'Fair Share'!F34</f>
        <v>#DIV/0!</v>
      </c>
      <c r="F67" s="56" t="e">
        <f>'Comp Index'!G68*'Fair Share'!G34</f>
        <v>#DIV/0!</v>
      </c>
      <c r="G67" s="56" t="e">
        <f>'Comp Index'!H68*'Fair Share'!H34</f>
        <v>#DIV/0!</v>
      </c>
      <c r="H67" s="56" t="e">
        <f>'Comp Index'!I68*'Fair Share'!I34</f>
        <v>#DIV/0!</v>
      </c>
      <c r="I67" s="56" t="e">
        <f>'Comp Index'!J68*'Fair Share'!J34</f>
        <v>#DIV/0!</v>
      </c>
      <c r="J67" s="56" t="e">
        <f>'Comp Index'!K68*'Fair Share'!K34</f>
        <v>#DIV/0!</v>
      </c>
      <c r="K67" s="56" t="e">
        <f>'Comp Index'!L68*'Fair Share'!L34</f>
        <v>#DIV/0!</v>
      </c>
      <c r="L67" s="56" t="e">
        <f>'Comp Index'!M68*'Fair Share'!M34</f>
        <v>#DIV/0!</v>
      </c>
      <c r="M67" s="230" t="e">
        <f>'Comp Index'!N68*'Fair Share'!N34</f>
        <v>#DIV/0!</v>
      </c>
      <c r="P67" s="217" t="str">
        <f t="shared" si="44"/>
        <v>Long-Term Supply Growth</v>
      </c>
      <c r="Q67" s="133" t="e">
        <f>IF(D$68=0, 0,D67/D$68)</f>
        <v>#DIV/0!</v>
      </c>
      <c r="R67" s="133" t="e">
        <f t="shared" ref="R67:Z67" si="46">IF(E$68=0, 0,E67/E$68)</f>
        <v>#DIV/0!</v>
      </c>
      <c r="S67" s="133" t="e">
        <f t="shared" si="46"/>
        <v>#DIV/0!</v>
      </c>
      <c r="T67" s="133" t="e">
        <f t="shared" si="46"/>
        <v>#DIV/0!</v>
      </c>
      <c r="U67" s="133" t="e">
        <f t="shared" si="46"/>
        <v>#DIV/0!</v>
      </c>
      <c r="V67" s="133" t="e">
        <f t="shared" si="46"/>
        <v>#DIV/0!</v>
      </c>
      <c r="W67" s="133" t="e">
        <f t="shared" si="46"/>
        <v>#DIV/0!</v>
      </c>
      <c r="X67" s="133" t="e">
        <f t="shared" si="46"/>
        <v>#DIV/0!</v>
      </c>
      <c r="Y67" s="133" t="e">
        <f t="shared" si="46"/>
        <v>#DIV/0!</v>
      </c>
      <c r="Z67" s="218" t="e">
        <f t="shared" si="46"/>
        <v>#DIV/0!</v>
      </c>
      <c r="AC67" s="217" t="str">
        <f t="shared" si="45"/>
        <v>Long-Term Supply Growth</v>
      </c>
      <c r="AD67" s="235" t="e">
        <f>Q67*'Demand Calcs'!D$84</f>
        <v>#DIV/0!</v>
      </c>
      <c r="AE67" s="235" t="e">
        <f>R67*'Demand Calcs'!E$84</f>
        <v>#DIV/0!</v>
      </c>
      <c r="AF67" s="235" t="e">
        <f>S67*'Demand Calcs'!F$84</f>
        <v>#DIV/0!</v>
      </c>
      <c r="AG67" s="235" t="e">
        <f>T67*'Demand Calcs'!G$84</f>
        <v>#DIV/0!</v>
      </c>
      <c r="AH67" s="235" t="e">
        <f>U67*'Demand Calcs'!H$84</f>
        <v>#DIV/0!</v>
      </c>
      <c r="AI67" s="235" t="e">
        <f>V67*'Demand Calcs'!I$84</f>
        <v>#DIV/0!</v>
      </c>
      <c r="AJ67" s="235" t="e">
        <f>W67*'Demand Calcs'!J$84</f>
        <v>#DIV/0!</v>
      </c>
      <c r="AK67" s="235" t="e">
        <f>X67*'Demand Calcs'!K$84</f>
        <v>#DIV/0!</v>
      </c>
      <c r="AL67" s="235" t="e">
        <f>Y67*'Demand Calcs'!L$84</f>
        <v>#DIV/0!</v>
      </c>
      <c r="AM67" s="236" t="e">
        <f>Z67*'Demand Calcs'!M$84</f>
        <v>#DIV/0!</v>
      </c>
    </row>
    <row r="68" spans="3:39" x14ac:dyDescent="0.25">
      <c r="C68" s="242" t="s">
        <v>104</v>
      </c>
      <c r="D68" s="243" t="e">
        <f>SUM(D38:D67)</f>
        <v>#DIV/0!</v>
      </c>
      <c r="E68" s="243" t="e">
        <f t="shared" ref="E68:M68" si="47">SUM(E38:E67)</f>
        <v>#DIV/0!</v>
      </c>
      <c r="F68" s="243" t="e">
        <f t="shared" si="47"/>
        <v>#DIV/0!</v>
      </c>
      <c r="G68" s="243" t="e">
        <f t="shared" si="47"/>
        <v>#DIV/0!</v>
      </c>
      <c r="H68" s="243" t="e">
        <f t="shared" si="47"/>
        <v>#DIV/0!</v>
      </c>
      <c r="I68" s="243" t="e">
        <f t="shared" si="47"/>
        <v>#DIV/0!</v>
      </c>
      <c r="J68" s="243" t="e">
        <f t="shared" si="47"/>
        <v>#DIV/0!</v>
      </c>
      <c r="K68" s="243" t="e">
        <f t="shared" si="47"/>
        <v>#DIV/0!</v>
      </c>
      <c r="L68" s="243" t="e">
        <f t="shared" si="47"/>
        <v>#DIV/0!</v>
      </c>
      <c r="M68" s="244" t="e">
        <f t="shared" si="47"/>
        <v>#DIV/0!</v>
      </c>
    </row>
    <row r="69" spans="3:39" x14ac:dyDescent="0.25">
      <c r="D69" s="29"/>
      <c r="E69" s="29"/>
      <c r="F69" s="29"/>
      <c r="G69" s="29"/>
      <c r="H69" s="29"/>
      <c r="I69" s="29"/>
      <c r="J69" s="29"/>
      <c r="K69" s="29"/>
      <c r="L69" s="29"/>
      <c r="M69" s="29"/>
    </row>
    <row r="70" spans="3:39" x14ac:dyDescent="0.25">
      <c r="C70" s="273" t="str">
        <f>CONCATENATE(Primary!C7," Segment")</f>
        <v xml:space="preserve"> Segment</v>
      </c>
      <c r="D70" s="60">
        <f>Primary!$F$8+1</f>
        <v>2021</v>
      </c>
      <c r="E70" s="60">
        <f>D70+1</f>
        <v>2022</v>
      </c>
      <c r="F70" s="60">
        <f t="shared" ref="F70:M70" si="48">E70+1</f>
        <v>2023</v>
      </c>
      <c r="G70" s="60">
        <f t="shared" si="48"/>
        <v>2024</v>
      </c>
      <c r="H70" s="60">
        <f t="shared" si="48"/>
        <v>2025</v>
      </c>
      <c r="I70" s="60">
        <f t="shared" si="48"/>
        <v>2026</v>
      </c>
      <c r="J70" s="60">
        <f t="shared" si="48"/>
        <v>2027</v>
      </c>
      <c r="K70" s="60">
        <f t="shared" si="48"/>
        <v>2028</v>
      </c>
      <c r="L70" s="60">
        <f t="shared" si="48"/>
        <v>2029</v>
      </c>
      <c r="M70" s="223">
        <f t="shared" si="48"/>
        <v>2030</v>
      </c>
      <c r="P70" s="273" t="str">
        <f>CONCATENATE(Primary!C7," Segment")</f>
        <v xml:space="preserve"> Segment</v>
      </c>
      <c r="Q70" s="60">
        <f>Primary!$F$8+1</f>
        <v>2021</v>
      </c>
      <c r="R70" s="60">
        <f>Q70+1</f>
        <v>2022</v>
      </c>
      <c r="S70" s="60">
        <f t="shared" ref="S70:Z70" si="49">R70+1</f>
        <v>2023</v>
      </c>
      <c r="T70" s="60">
        <f t="shared" si="49"/>
        <v>2024</v>
      </c>
      <c r="U70" s="60">
        <f t="shared" si="49"/>
        <v>2025</v>
      </c>
      <c r="V70" s="60">
        <f t="shared" si="49"/>
        <v>2026</v>
      </c>
      <c r="W70" s="60">
        <f t="shared" si="49"/>
        <v>2027</v>
      </c>
      <c r="X70" s="60">
        <f t="shared" si="49"/>
        <v>2028</v>
      </c>
      <c r="Y70" s="60">
        <f t="shared" si="49"/>
        <v>2029</v>
      </c>
      <c r="Z70" s="223">
        <f t="shared" si="49"/>
        <v>2030</v>
      </c>
      <c r="AC70" s="273" t="str">
        <f>CONCATENATE(Primary!C7," Segment")</f>
        <v xml:space="preserve"> Segment</v>
      </c>
      <c r="AD70" s="60" t="s">
        <v>23</v>
      </c>
      <c r="AE70" s="60" t="s">
        <v>24</v>
      </c>
      <c r="AF70" s="60" t="s">
        <v>25</v>
      </c>
      <c r="AG70" s="60" t="s">
        <v>26</v>
      </c>
      <c r="AH70" s="60" t="s">
        <v>27</v>
      </c>
      <c r="AI70" s="60" t="s">
        <v>28</v>
      </c>
      <c r="AJ70" s="60" t="s">
        <v>29</v>
      </c>
      <c r="AK70" s="60" t="s">
        <v>30</v>
      </c>
      <c r="AL70" s="60" t="s">
        <v>31</v>
      </c>
      <c r="AM70" s="223" t="s">
        <v>32</v>
      </c>
    </row>
    <row r="71" spans="3:39" x14ac:dyDescent="0.25">
      <c r="C71" s="227" t="str">
        <f>'Comp Index'!C71</f>
        <v>Secondary Competition</v>
      </c>
      <c r="D71" s="228" t="e">
        <f>'Comp Index'!E71*'Fair Share'!E5</f>
        <v>#DIV/0!</v>
      </c>
      <c r="E71" s="228" t="e">
        <f>'Comp Index'!F71*'Fair Share'!F5</f>
        <v>#DIV/0!</v>
      </c>
      <c r="F71" s="228" t="e">
        <f>'Comp Index'!G71*'Fair Share'!G5</f>
        <v>#DIV/0!</v>
      </c>
      <c r="G71" s="228" t="e">
        <f>'Comp Index'!H71*'Fair Share'!H5</f>
        <v>#DIV/0!</v>
      </c>
      <c r="H71" s="228" t="e">
        <f>'Comp Index'!I71*'Fair Share'!I5</f>
        <v>#DIV/0!</v>
      </c>
      <c r="I71" s="228" t="e">
        <f>'Comp Index'!J71*'Fair Share'!J5</f>
        <v>#DIV/0!</v>
      </c>
      <c r="J71" s="228" t="e">
        <f>'Comp Index'!K71*'Fair Share'!K5</f>
        <v>#DIV/0!</v>
      </c>
      <c r="K71" s="228" t="e">
        <f>'Comp Index'!L71*'Fair Share'!L5</f>
        <v>#DIV/0!</v>
      </c>
      <c r="L71" s="228" t="e">
        <f>'Comp Index'!M71*'Fair Share'!M5</f>
        <v>#DIV/0!</v>
      </c>
      <c r="M71" s="229" t="e">
        <f>'Comp Index'!N71*'Fair Share'!N5</f>
        <v>#DIV/0!</v>
      </c>
      <c r="P71" s="227" t="str">
        <f>C71</f>
        <v>Secondary Competition</v>
      </c>
      <c r="Q71" s="213" t="e">
        <f t="shared" ref="Q71:Q99" si="50">IF(D$101=0, 0,D71/D$101)</f>
        <v>#DIV/0!</v>
      </c>
      <c r="R71" s="213" t="e">
        <f t="shared" ref="R71:R99" si="51">IF(E$101=0, 0,E71/E$101)</f>
        <v>#DIV/0!</v>
      </c>
      <c r="S71" s="213" t="e">
        <f t="shared" ref="S71:S99" si="52">IF(F$101=0, 0,F71/F$101)</f>
        <v>#DIV/0!</v>
      </c>
      <c r="T71" s="213" t="e">
        <f t="shared" ref="T71:T99" si="53">IF(G$101=0, 0,G71/G$101)</f>
        <v>#DIV/0!</v>
      </c>
      <c r="U71" s="213" t="e">
        <f t="shared" ref="U71:U99" si="54">IF(H$101=0, 0,H71/H$101)</f>
        <v>#DIV/0!</v>
      </c>
      <c r="V71" s="213" t="e">
        <f t="shared" ref="V71:V99" si="55">IF(I$101=0, 0,I71/I$101)</f>
        <v>#DIV/0!</v>
      </c>
      <c r="W71" s="213" t="e">
        <f t="shared" ref="W71:W99" si="56">IF(J$101=0, 0,J71/J$101)</f>
        <v>#DIV/0!</v>
      </c>
      <c r="X71" s="213" t="e">
        <f t="shared" ref="X71:X99" si="57">IF(K$101=0, 0,K71/K$101)</f>
        <v>#DIV/0!</v>
      </c>
      <c r="Y71" s="213" t="e">
        <f t="shared" ref="Y71:Y99" si="58">IF(L$101=0, 0,L71/L$101)</f>
        <v>#DIV/0!</v>
      </c>
      <c r="Z71" s="214" t="e">
        <f t="shared" ref="Z71:Z99" si="59">IF(M$101=0, 0,M71/M$101)</f>
        <v>#DIV/0!</v>
      </c>
      <c r="AC71" s="227" t="str">
        <f>P71</f>
        <v>Secondary Competition</v>
      </c>
      <c r="AD71" s="231" t="e">
        <f>Q71*'Demand Calcs'!D$85</f>
        <v>#DIV/0!</v>
      </c>
      <c r="AE71" s="231" t="e">
        <f>R71*'Demand Calcs'!E$85</f>
        <v>#DIV/0!</v>
      </c>
      <c r="AF71" s="231" t="e">
        <f>S71*'Demand Calcs'!F$85</f>
        <v>#DIV/0!</v>
      </c>
      <c r="AG71" s="231" t="e">
        <f>T71*'Demand Calcs'!G$85</f>
        <v>#DIV/0!</v>
      </c>
      <c r="AH71" s="231" t="e">
        <f>U71*'Demand Calcs'!H$85</f>
        <v>#DIV/0!</v>
      </c>
      <c r="AI71" s="231" t="e">
        <f>V71*'Demand Calcs'!I$85</f>
        <v>#DIV/0!</v>
      </c>
      <c r="AJ71" s="231" t="e">
        <f>W71*'Demand Calcs'!J$85</f>
        <v>#DIV/0!</v>
      </c>
      <c r="AK71" s="231" t="e">
        <f>X71*'Demand Calcs'!K$85</f>
        <v>#DIV/0!</v>
      </c>
      <c r="AL71" s="231" t="e">
        <f>Y71*'Demand Calcs'!L$85</f>
        <v>#DIV/0!</v>
      </c>
      <c r="AM71" s="232" t="e">
        <f>Z71*'Demand Calcs'!M$85</f>
        <v>#DIV/0!</v>
      </c>
    </row>
    <row r="72" spans="3:39" x14ac:dyDescent="0.25">
      <c r="C72" s="74" t="str">
        <f>'Comp Index'!C72</f>
        <v>Primary Hotel 1</v>
      </c>
      <c r="D72" s="29" t="e">
        <f>'Comp Index'!E72*'Fair Share'!E6</f>
        <v>#DIV/0!</v>
      </c>
      <c r="E72" s="29" t="e">
        <f>'Comp Index'!F72*'Fair Share'!F6</f>
        <v>#DIV/0!</v>
      </c>
      <c r="F72" s="29" t="e">
        <f>'Comp Index'!G72*'Fair Share'!G6</f>
        <v>#DIV/0!</v>
      </c>
      <c r="G72" s="29" t="e">
        <f>'Comp Index'!H72*'Fair Share'!H6</f>
        <v>#DIV/0!</v>
      </c>
      <c r="H72" s="29" t="e">
        <f>'Comp Index'!I72*'Fair Share'!I6</f>
        <v>#DIV/0!</v>
      </c>
      <c r="I72" s="29" t="e">
        <f>'Comp Index'!J72*'Fair Share'!J6</f>
        <v>#DIV/0!</v>
      </c>
      <c r="J72" s="29" t="e">
        <f>'Comp Index'!K72*'Fair Share'!K6</f>
        <v>#DIV/0!</v>
      </c>
      <c r="K72" s="29" t="e">
        <f>'Comp Index'!L72*'Fair Share'!L6</f>
        <v>#DIV/0!</v>
      </c>
      <c r="L72" s="29" t="e">
        <f>'Comp Index'!M72*'Fair Share'!M6</f>
        <v>#DIV/0!</v>
      </c>
      <c r="M72" s="135" t="e">
        <f>'Comp Index'!N72*'Fair Share'!N6</f>
        <v>#DIV/0!</v>
      </c>
      <c r="P72" s="74" t="str">
        <f>C72</f>
        <v>Primary Hotel 1</v>
      </c>
      <c r="Q72" s="30" t="e">
        <f t="shared" si="50"/>
        <v>#DIV/0!</v>
      </c>
      <c r="R72" s="30" t="e">
        <f t="shared" si="51"/>
        <v>#DIV/0!</v>
      </c>
      <c r="S72" s="30" t="e">
        <f t="shared" si="52"/>
        <v>#DIV/0!</v>
      </c>
      <c r="T72" s="30" t="e">
        <f t="shared" si="53"/>
        <v>#DIV/0!</v>
      </c>
      <c r="U72" s="30" t="e">
        <f t="shared" si="54"/>
        <v>#DIV/0!</v>
      </c>
      <c r="V72" s="30" t="e">
        <f t="shared" si="55"/>
        <v>#DIV/0!</v>
      </c>
      <c r="W72" s="30" t="e">
        <f t="shared" si="56"/>
        <v>#DIV/0!</v>
      </c>
      <c r="X72" s="30" t="e">
        <f t="shared" si="57"/>
        <v>#DIV/0!</v>
      </c>
      <c r="Y72" s="30" t="e">
        <f t="shared" si="58"/>
        <v>#DIV/0!</v>
      </c>
      <c r="Z72" s="216" t="e">
        <f t="shared" si="59"/>
        <v>#DIV/0!</v>
      </c>
      <c r="AC72" s="74" t="str">
        <f>P72</f>
        <v>Primary Hotel 1</v>
      </c>
      <c r="AD72" s="233" t="e">
        <f>Q72*'Demand Calcs'!D$85</f>
        <v>#DIV/0!</v>
      </c>
      <c r="AE72" s="233" t="e">
        <f>R72*'Demand Calcs'!E$85</f>
        <v>#DIV/0!</v>
      </c>
      <c r="AF72" s="233" t="e">
        <f>S72*'Demand Calcs'!F$85</f>
        <v>#DIV/0!</v>
      </c>
      <c r="AG72" s="233" t="e">
        <f>T72*'Demand Calcs'!G$85</f>
        <v>#DIV/0!</v>
      </c>
      <c r="AH72" s="233" t="e">
        <f>U72*'Demand Calcs'!H$85</f>
        <v>#DIV/0!</v>
      </c>
      <c r="AI72" s="233" t="e">
        <f>V72*'Demand Calcs'!I$85</f>
        <v>#DIV/0!</v>
      </c>
      <c r="AJ72" s="233" t="e">
        <f>W72*'Demand Calcs'!J$85</f>
        <v>#DIV/0!</v>
      </c>
      <c r="AK72" s="233" t="e">
        <f>X72*'Demand Calcs'!K$85</f>
        <v>#DIV/0!</v>
      </c>
      <c r="AL72" s="233" t="e">
        <f>Y72*'Demand Calcs'!L$85</f>
        <v>#DIV/0!</v>
      </c>
      <c r="AM72" s="234" t="e">
        <f>Z72*'Demand Calcs'!M$85</f>
        <v>#DIV/0!</v>
      </c>
    </row>
    <row r="73" spans="3:39" x14ac:dyDescent="0.25">
      <c r="C73" s="74" t="str">
        <f>'Comp Index'!C73</f>
        <v>Primary Hotel 2</v>
      </c>
      <c r="D73" s="29" t="e">
        <f>'Comp Index'!E73*'Fair Share'!E7</f>
        <v>#DIV/0!</v>
      </c>
      <c r="E73" s="29" t="e">
        <f>'Comp Index'!F73*'Fair Share'!F7</f>
        <v>#DIV/0!</v>
      </c>
      <c r="F73" s="29" t="e">
        <f>'Comp Index'!G73*'Fair Share'!G7</f>
        <v>#DIV/0!</v>
      </c>
      <c r="G73" s="29" t="e">
        <f>'Comp Index'!H73*'Fair Share'!H7</f>
        <v>#DIV/0!</v>
      </c>
      <c r="H73" s="29" t="e">
        <f>'Comp Index'!I73*'Fair Share'!I7</f>
        <v>#DIV/0!</v>
      </c>
      <c r="I73" s="29" t="e">
        <f>'Comp Index'!J73*'Fair Share'!J7</f>
        <v>#DIV/0!</v>
      </c>
      <c r="J73" s="29" t="e">
        <f>'Comp Index'!K73*'Fair Share'!K7</f>
        <v>#DIV/0!</v>
      </c>
      <c r="K73" s="29" t="e">
        <f>'Comp Index'!L73*'Fair Share'!L7</f>
        <v>#DIV/0!</v>
      </c>
      <c r="L73" s="29" t="e">
        <f>'Comp Index'!M73*'Fair Share'!M7</f>
        <v>#DIV/0!</v>
      </c>
      <c r="M73" s="135" t="e">
        <f>'Comp Index'!N73*'Fair Share'!N7</f>
        <v>#DIV/0!</v>
      </c>
      <c r="P73" s="74" t="str">
        <f t="shared" ref="P73:P100" si="60">C73</f>
        <v>Primary Hotel 2</v>
      </c>
      <c r="Q73" s="30" t="e">
        <f t="shared" si="50"/>
        <v>#DIV/0!</v>
      </c>
      <c r="R73" s="30" t="e">
        <f t="shared" si="51"/>
        <v>#DIV/0!</v>
      </c>
      <c r="S73" s="30" t="e">
        <f t="shared" si="52"/>
        <v>#DIV/0!</v>
      </c>
      <c r="T73" s="30" t="e">
        <f t="shared" si="53"/>
        <v>#DIV/0!</v>
      </c>
      <c r="U73" s="30" t="e">
        <f t="shared" si="54"/>
        <v>#DIV/0!</v>
      </c>
      <c r="V73" s="30" t="e">
        <f t="shared" si="55"/>
        <v>#DIV/0!</v>
      </c>
      <c r="W73" s="30" t="e">
        <f t="shared" si="56"/>
        <v>#DIV/0!</v>
      </c>
      <c r="X73" s="30" t="e">
        <f t="shared" si="57"/>
        <v>#DIV/0!</v>
      </c>
      <c r="Y73" s="30" t="e">
        <f t="shared" si="58"/>
        <v>#DIV/0!</v>
      </c>
      <c r="Z73" s="216" t="e">
        <f t="shared" si="59"/>
        <v>#DIV/0!</v>
      </c>
      <c r="AC73" s="74" t="str">
        <f t="shared" ref="AC73:AC100" si="61">P73</f>
        <v>Primary Hotel 2</v>
      </c>
      <c r="AD73" s="233" t="e">
        <f>Q73*'Demand Calcs'!D$85</f>
        <v>#DIV/0!</v>
      </c>
      <c r="AE73" s="233" t="e">
        <f>R73*'Demand Calcs'!E$85</f>
        <v>#DIV/0!</v>
      </c>
      <c r="AF73" s="233" t="e">
        <f>S73*'Demand Calcs'!F$85</f>
        <v>#DIV/0!</v>
      </c>
      <c r="AG73" s="233" t="e">
        <f>T73*'Demand Calcs'!G$85</f>
        <v>#DIV/0!</v>
      </c>
      <c r="AH73" s="233" t="e">
        <f>U73*'Demand Calcs'!H$85</f>
        <v>#DIV/0!</v>
      </c>
      <c r="AI73" s="233" t="e">
        <f>V73*'Demand Calcs'!I$85</f>
        <v>#DIV/0!</v>
      </c>
      <c r="AJ73" s="233" t="e">
        <f>W73*'Demand Calcs'!J$85</f>
        <v>#DIV/0!</v>
      </c>
      <c r="AK73" s="233" t="e">
        <f>X73*'Demand Calcs'!K$85</f>
        <v>#DIV/0!</v>
      </c>
      <c r="AL73" s="233" t="e">
        <f>Y73*'Demand Calcs'!L$85</f>
        <v>#DIV/0!</v>
      </c>
      <c r="AM73" s="234" t="e">
        <f>Z73*'Demand Calcs'!M$85</f>
        <v>#DIV/0!</v>
      </c>
    </row>
    <row r="74" spans="3:39" x14ac:dyDescent="0.25">
      <c r="C74" s="74">
        <f>'Comp Index'!C74</f>
        <v>0</v>
      </c>
      <c r="D74" s="29" t="e">
        <f>'Comp Index'!E74*'Fair Share'!E8</f>
        <v>#DIV/0!</v>
      </c>
      <c r="E74" s="29" t="e">
        <f>'Comp Index'!F74*'Fair Share'!F8</f>
        <v>#DIV/0!</v>
      </c>
      <c r="F74" s="29" t="e">
        <f>'Comp Index'!G74*'Fair Share'!G8</f>
        <v>#DIV/0!</v>
      </c>
      <c r="G74" s="29" t="e">
        <f>'Comp Index'!H74*'Fair Share'!H8</f>
        <v>#DIV/0!</v>
      </c>
      <c r="H74" s="29" t="e">
        <f>'Comp Index'!I74*'Fair Share'!I8</f>
        <v>#DIV/0!</v>
      </c>
      <c r="I74" s="29" t="e">
        <f>'Comp Index'!J74*'Fair Share'!J8</f>
        <v>#DIV/0!</v>
      </c>
      <c r="J74" s="29" t="e">
        <f>'Comp Index'!K74*'Fair Share'!K8</f>
        <v>#DIV/0!</v>
      </c>
      <c r="K74" s="29" t="e">
        <f>'Comp Index'!L74*'Fair Share'!L8</f>
        <v>#DIV/0!</v>
      </c>
      <c r="L74" s="29" t="e">
        <f>'Comp Index'!M74*'Fair Share'!M8</f>
        <v>#DIV/0!</v>
      </c>
      <c r="M74" s="135" t="e">
        <f>'Comp Index'!N74*'Fair Share'!N8</f>
        <v>#DIV/0!</v>
      </c>
      <c r="P74" s="74">
        <f t="shared" si="60"/>
        <v>0</v>
      </c>
      <c r="Q74" s="30" t="e">
        <f t="shared" si="50"/>
        <v>#DIV/0!</v>
      </c>
      <c r="R74" s="30" t="e">
        <f t="shared" si="51"/>
        <v>#DIV/0!</v>
      </c>
      <c r="S74" s="30" t="e">
        <f t="shared" si="52"/>
        <v>#DIV/0!</v>
      </c>
      <c r="T74" s="30" t="e">
        <f t="shared" si="53"/>
        <v>#DIV/0!</v>
      </c>
      <c r="U74" s="30" t="e">
        <f t="shared" si="54"/>
        <v>#DIV/0!</v>
      </c>
      <c r="V74" s="30" t="e">
        <f t="shared" si="55"/>
        <v>#DIV/0!</v>
      </c>
      <c r="W74" s="30" t="e">
        <f t="shared" si="56"/>
        <v>#DIV/0!</v>
      </c>
      <c r="X74" s="30" t="e">
        <f t="shared" si="57"/>
        <v>#DIV/0!</v>
      </c>
      <c r="Y74" s="30" t="e">
        <f t="shared" si="58"/>
        <v>#DIV/0!</v>
      </c>
      <c r="Z74" s="216" t="e">
        <f t="shared" si="59"/>
        <v>#DIV/0!</v>
      </c>
      <c r="AC74" s="74">
        <f t="shared" si="61"/>
        <v>0</v>
      </c>
      <c r="AD74" s="233" t="e">
        <f>Q74*'Demand Calcs'!D$85</f>
        <v>#DIV/0!</v>
      </c>
      <c r="AE74" s="233" t="e">
        <f>R74*'Demand Calcs'!E$85</f>
        <v>#DIV/0!</v>
      </c>
      <c r="AF74" s="233" t="e">
        <f>S74*'Demand Calcs'!F$85</f>
        <v>#DIV/0!</v>
      </c>
      <c r="AG74" s="233" t="e">
        <f>T74*'Demand Calcs'!G$85</f>
        <v>#DIV/0!</v>
      </c>
      <c r="AH74" s="233" t="e">
        <f>U74*'Demand Calcs'!H$85</f>
        <v>#DIV/0!</v>
      </c>
      <c r="AI74" s="233" t="e">
        <f>V74*'Demand Calcs'!I$85</f>
        <v>#DIV/0!</v>
      </c>
      <c r="AJ74" s="233" t="e">
        <f>W74*'Demand Calcs'!J$85</f>
        <v>#DIV/0!</v>
      </c>
      <c r="AK74" s="233" t="e">
        <f>X74*'Demand Calcs'!K$85</f>
        <v>#DIV/0!</v>
      </c>
      <c r="AL74" s="233" t="e">
        <f>Y74*'Demand Calcs'!L$85</f>
        <v>#DIV/0!</v>
      </c>
      <c r="AM74" s="234" t="e">
        <f>Z74*'Demand Calcs'!M$85</f>
        <v>#DIV/0!</v>
      </c>
    </row>
    <row r="75" spans="3:39" x14ac:dyDescent="0.25">
      <c r="C75" s="74">
        <f>'Comp Index'!C75</f>
        <v>0</v>
      </c>
      <c r="D75" s="29" t="e">
        <f>'Comp Index'!E75*'Fair Share'!E9</f>
        <v>#DIV/0!</v>
      </c>
      <c r="E75" s="29" t="e">
        <f>'Comp Index'!F75*'Fair Share'!F9</f>
        <v>#DIV/0!</v>
      </c>
      <c r="F75" s="29" t="e">
        <f>'Comp Index'!G75*'Fair Share'!G9</f>
        <v>#DIV/0!</v>
      </c>
      <c r="G75" s="29" t="e">
        <f>'Comp Index'!H75*'Fair Share'!H9</f>
        <v>#DIV/0!</v>
      </c>
      <c r="H75" s="29" t="e">
        <f>'Comp Index'!I75*'Fair Share'!I9</f>
        <v>#DIV/0!</v>
      </c>
      <c r="I75" s="29" t="e">
        <f>'Comp Index'!J75*'Fair Share'!J9</f>
        <v>#DIV/0!</v>
      </c>
      <c r="J75" s="29" t="e">
        <f>'Comp Index'!K75*'Fair Share'!K9</f>
        <v>#DIV/0!</v>
      </c>
      <c r="K75" s="29" t="e">
        <f>'Comp Index'!L75*'Fair Share'!L9</f>
        <v>#DIV/0!</v>
      </c>
      <c r="L75" s="29" t="e">
        <f>'Comp Index'!M75*'Fair Share'!M9</f>
        <v>#DIV/0!</v>
      </c>
      <c r="M75" s="135" t="e">
        <f>'Comp Index'!N75*'Fair Share'!N9</f>
        <v>#DIV/0!</v>
      </c>
      <c r="P75" s="74">
        <f t="shared" si="60"/>
        <v>0</v>
      </c>
      <c r="Q75" s="30" t="e">
        <f t="shared" si="50"/>
        <v>#DIV/0!</v>
      </c>
      <c r="R75" s="30" t="e">
        <f t="shared" si="51"/>
        <v>#DIV/0!</v>
      </c>
      <c r="S75" s="30" t="e">
        <f t="shared" si="52"/>
        <v>#DIV/0!</v>
      </c>
      <c r="T75" s="30" t="e">
        <f t="shared" si="53"/>
        <v>#DIV/0!</v>
      </c>
      <c r="U75" s="30" t="e">
        <f t="shared" si="54"/>
        <v>#DIV/0!</v>
      </c>
      <c r="V75" s="30" t="e">
        <f t="shared" si="55"/>
        <v>#DIV/0!</v>
      </c>
      <c r="W75" s="30" t="e">
        <f t="shared" si="56"/>
        <v>#DIV/0!</v>
      </c>
      <c r="X75" s="30" t="e">
        <f t="shared" si="57"/>
        <v>#DIV/0!</v>
      </c>
      <c r="Y75" s="30" t="e">
        <f t="shared" si="58"/>
        <v>#DIV/0!</v>
      </c>
      <c r="Z75" s="216" t="e">
        <f t="shared" si="59"/>
        <v>#DIV/0!</v>
      </c>
      <c r="AC75" s="74">
        <f t="shared" si="61"/>
        <v>0</v>
      </c>
      <c r="AD75" s="233" t="e">
        <f>Q75*'Demand Calcs'!D$85</f>
        <v>#DIV/0!</v>
      </c>
      <c r="AE75" s="233" t="e">
        <f>R75*'Demand Calcs'!E$85</f>
        <v>#DIV/0!</v>
      </c>
      <c r="AF75" s="233" t="e">
        <f>S75*'Demand Calcs'!F$85</f>
        <v>#DIV/0!</v>
      </c>
      <c r="AG75" s="233" t="e">
        <f>T75*'Demand Calcs'!G$85</f>
        <v>#DIV/0!</v>
      </c>
      <c r="AH75" s="233" t="e">
        <f>U75*'Demand Calcs'!H$85</f>
        <v>#DIV/0!</v>
      </c>
      <c r="AI75" s="233" t="e">
        <f>V75*'Demand Calcs'!I$85</f>
        <v>#DIV/0!</v>
      </c>
      <c r="AJ75" s="233" t="e">
        <f>W75*'Demand Calcs'!J$85</f>
        <v>#DIV/0!</v>
      </c>
      <c r="AK75" s="233" t="e">
        <f>X75*'Demand Calcs'!K$85</f>
        <v>#DIV/0!</v>
      </c>
      <c r="AL75" s="233" t="e">
        <f>Y75*'Demand Calcs'!L$85</f>
        <v>#DIV/0!</v>
      </c>
      <c r="AM75" s="234" t="e">
        <f>Z75*'Demand Calcs'!M$85</f>
        <v>#DIV/0!</v>
      </c>
    </row>
    <row r="76" spans="3:39" x14ac:dyDescent="0.25">
      <c r="C76" s="74">
        <f>'Comp Index'!C76</f>
        <v>0</v>
      </c>
      <c r="D76" s="29" t="e">
        <f>'Comp Index'!E76*'Fair Share'!E10</f>
        <v>#DIV/0!</v>
      </c>
      <c r="E76" s="29" t="e">
        <f>'Comp Index'!F76*'Fair Share'!F10</f>
        <v>#DIV/0!</v>
      </c>
      <c r="F76" s="29" t="e">
        <f>'Comp Index'!G76*'Fair Share'!G10</f>
        <v>#DIV/0!</v>
      </c>
      <c r="G76" s="29" t="e">
        <f>'Comp Index'!H76*'Fair Share'!H10</f>
        <v>#DIV/0!</v>
      </c>
      <c r="H76" s="29" t="e">
        <f>'Comp Index'!I76*'Fair Share'!I10</f>
        <v>#DIV/0!</v>
      </c>
      <c r="I76" s="29" t="e">
        <f>'Comp Index'!J76*'Fair Share'!J10</f>
        <v>#DIV/0!</v>
      </c>
      <c r="J76" s="29" t="e">
        <f>'Comp Index'!K76*'Fair Share'!K10</f>
        <v>#DIV/0!</v>
      </c>
      <c r="K76" s="29" t="e">
        <f>'Comp Index'!L76*'Fair Share'!L10</f>
        <v>#DIV/0!</v>
      </c>
      <c r="L76" s="29" t="e">
        <f>'Comp Index'!M76*'Fair Share'!M10</f>
        <v>#DIV/0!</v>
      </c>
      <c r="M76" s="135" t="e">
        <f>'Comp Index'!N76*'Fair Share'!N10</f>
        <v>#DIV/0!</v>
      </c>
      <c r="P76" s="74">
        <f t="shared" si="60"/>
        <v>0</v>
      </c>
      <c r="Q76" s="30" t="e">
        <f t="shared" si="50"/>
        <v>#DIV/0!</v>
      </c>
      <c r="R76" s="30" t="e">
        <f t="shared" si="51"/>
        <v>#DIV/0!</v>
      </c>
      <c r="S76" s="30" t="e">
        <f t="shared" si="52"/>
        <v>#DIV/0!</v>
      </c>
      <c r="T76" s="30" t="e">
        <f t="shared" si="53"/>
        <v>#DIV/0!</v>
      </c>
      <c r="U76" s="30" t="e">
        <f t="shared" si="54"/>
        <v>#DIV/0!</v>
      </c>
      <c r="V76" s="30" t="e">
        <f t="shared" si="55"/>
        <v>#DIV/0!</v>
      </c>
      <c r="W76" s="30" t="e">
        <f t="shared" si="56"/>
        <v>#DIV/0!</v>
      </c>
      <c r="X76" s="30" t="e">
        <f t="shared" si="57"/>
        <v>#DIV/0!</v>
      </c>
      <c r="Y76" s="30" t="e">
        <f t="shared" si="58"/>
        <v>#DIV/0!</v>
      </c>
      <c r="Z76" s="216" t="e">
        <f t="shared" si="59"/>
        <v>#DIV/0!</v>
      </c>
      <c r="AC76" s="74">
        <f t="shared" si="61"/>
        <v>0</v>
      </c>
      <c r="AD76" s="233" t="e">
        <f>Q76*'Demand Calcs'!D$85</f>
        <v>#DIV/0!</v>
      </c>
      <c r="AE76" s="233" t="e">
        <f>R76*'Demand Calcs'!E$85</f>
        <v>#DIV/0!</v>
      </c>
      <c r="AF76" s="233" t="e">
        <f>S76*'Demand Calcs'!F$85</f>
        <v>#DIV/0!</v>
      </c>
      <c r="AG76" s="233" t="e">
        <f>T76*'Demand Calcs'!G$85</f>
        <v>#DIV/0!</v>
      </c>
      <c r="AH76" s="233" t="e">
        <f>U76*'Demand Calcs'!H$85</f>
        <v>#DIV/0!</v>
      </c>
      <c r="AI76" s="233" t="e">
        <f>V76*'Demand Calcs'!I$85</f>
        <v>#DIV/0!</v>
      </c>
      <c r="AJ76" s="233" t="e">
        <f>W76*'Demand Calcs'!J$85</f>
        <v>#DIV/0!</v>
      </c>
      <c r="AK76" s="233" t="e">
        <f>X76*'Demand Calcs'!K$85</f>
        <v>#DIV/0!</v>
      </c>
      <c r="AL76" s="233" t="e">
        <f>Y76*'Demand Calcs'!L$85</f>
        <v>#DIV/0!</v>
      </c>
      <c r="AM76" s="234" t="e">
        <f>Z76*'Demand Calcs'!M$85</f>
        <v>#DIV/0!</v>
      </c>
    </row>
    <row r="77" spans="3:39" x14ac:dyDescent="0.25">
      <c r="C77" s="74">
        <f>'Comp Index'!C77</f>
        <v>0</v>
      </c>
      <c r="D77" s="29" t="e">
        <f>'Comp Index'!E77*'Fair Share'!E11</f>
        <v>#DIV/0!</v>
      </c>
      <c r="E77" s="29" t="e">
        <f>'Comp Index'!F77*'Fair Share'!F11</f>
        <v>#DIV/0!</v>
      </c>
      <c r="F77" s="29" t="e">
        <f>'Comp Index'!G77*'Fair Share'!G11</f>
        <v>#DIV/0!</v>
      </c>
      <c r="G77" s="29" t="e">
        <f>'Comp Index'!H77*'Fair Share'!H11</f>
        <v>#DIV/0!</v>
      </c>
      <c r="H77" s="29" t="e">
        <f>'Comp Index'!I77*'Fair Share'!I11</f>
        <v>#DIV/0!</v>
      </c>
      <c r="I77" s="29" t="e">
        <f>'Comp Index'!J77*'Fair Share'!J11</f>
        <v>#DIV/0!</v>
      </c>
      <c r="J77" s="29" t="e">
        <f>'Comp Index'!K77*'Fair Share'!K11</f>
        <v>#DIV/0!</v>
      </c>
      <c r="K77" s="29" t="e">
        <f>'Comp Index'!L77*'Fair Share'!L11</f>
        <v>#DIV/0!</v>
      </c>
      <c r="L77" s="29" t="e">
        <f>'Comp Index'!M77*'Fair Share'!M11</f>
        <v>#DIV/0!</v>
      </c>
      <c r="M77" s="135" t="e">
        <f>'Comp Index'!N77*'Fair Share'!N11</f>
        <v>#DIV/0!</v>
      </c>
      <c r="P77" s="74">
        <f t="shared" si="60"/>
        <v>0</v>
      </c>
      <c r="Q77" s="30" t="e">
        <f t="shared" si="50"/>
        <v>#DIV/0!</v>
      </c>
      <c r="R77" s="30" t="e">
        <f t="shared" si="51"/>
        <v>#DIV/0!</v>
      </c>
      <c r="S77" s="30" t="e">
        <f t="shared" si="52"/>
        <v>#DIV/0!</v>
      </c>
      <c r="T77" s="30" t="e">
        <f t="shared" si="53"/>
        <v>#DIV/0!</v>
      </c>
      <c r="U77" s="30" t="e">
        <f t="shared" si="54"/>
        <v>#DIV/0!</v>
      </c>
      <c r="V77" s="30" t="e">
        <f t="shared" si="55"/>
        <v>#DIV/0!</v>
      </c>
      <c r="W77" s="30" t="e">
        <f t="shared" si="56"/>
        <v>#DIV/0!</v>
      </c>
      <c r="X77" s="30" t="e">
        <f t="shared" si="57"/>
        <v>#DIV/0!</v>
      </c>
      <c r="Y77" s="30" t="e">
        <f t="shared" si="58"/>
        <v>#DIV/0!</v>
      </c>
      <c r="Z77" s="216" t="e">
        <f t="shared" si="59"/>
        <v>#DIV/0!</v>
      </c>
      <c r="AC77" s="74">
        <f t="shared" si="61"/>
        <v>0</v>
      </c>
      <c r="AD77" s="233" t="e">
        <f>Q77*'Demand Calcs'!D$85</f>
        <v>#DIV/0!</v>
      </c>
      <c r="AE77" s="233" t="e">
        <f>R77*'Demand Calcs'!E$85</f>
        <v>#DIV/0!</v>
      </c>
      <c r="AF77" s="233" t="e">
        <f>S77*'Demand Calcs'!F$85</f>
        <v>#DIV/0!</v>
      </c>
      <c r="AG77" s="233" t="e">
        <f>T77*'Demand Calcs'!G$85</f>
        <v>#DIV/0!</v>
      </c>
      <c r="AH77" s="233" t="e">
        <f>U77*'Demand Calcs'!H$85</f>
        <v>#DIV/0!</v>
      </c>
      <c r="AI77" s="233" t="e">
        <f>V77*'Demand Calcs'!I$85</f>
        <v>#DIV/0!</v>
      </c>
      <c r="AJ77" s="233" t="e">
        <f>W77*'Demand Calcs'!J$85</f>
        <v>#DIV/0!</v>
      </c>
      <c r="AK77" s="233" t="e">
        <f>X77*'Demand Calcs'!K$85</f>
        <v>#DIV/0!</v>
      </c>
      <c r="AL77" s="233" t="e">
        <f>Y77*'Demand Calcs'!L$85</f>
        <v>#DIV/0!</v>
      </c>
      <c r="AM77" s="234" t="e">
        <f>Z77*'Demand Calcs'!M$85</f>
        <v>#DIV/0!</v>
      </c>
    </row>
    <row r="78" spans="3:39" x14ac:dyDescent="0.25">
      <c r="C78" s="74">
        <f>'Comp Index'!C78</f>
        <v>0</v>
      </c>
      <c r="D78" s="29" t="e">
        <f>'Comp Index'!E78*'Fair Share'!E12</f>
        <v>#DIV/0!</v>
      </c>
      <c r="E78" s="29" t="e">
        <f>'Comp Index'!F78*'Fair Share'!F12</f>
        <v>#DIV/0!</v>
      </c>
      <c r="F78" s="29" t="e">
        <f>'Comp Index'!G78*'Fair Share'!G12</f>
        <v>#DIV/0!</v>
      </c>
      <c r="G78" s="29" t="e">
        <f>'Comp Index'!H78*'Fair Share'!H12</f>
        <v>#DIV/0!</v>
      </c>
      <c r="H78" s="29" t="e">
        <f>'Comp Index'!I78*'Fair Share'!I12</f>
        <v>#DIV/0!</v>
      </c>
      <c r="I78" s="29" t="e">
        <f>'Comp Index'!J78*'Fair Share'!J12</f>
        <v>#DIV/0!</v>
      </c>
      <c r="J78" s="29" t="e">
        <f>'Comp Index'!K78*'Fair Share'!K12</f>
        <v>#DIV/0!</v>
      </c>
      <c r="K78" s="29" t="e">
        <f>'Comp Index'!L78*'Fair Share'!L12</f>
        <v>#DIV/0!</v>
      </c>
      <c r="L78" s="29" t="e">
        <f>'Comp Index'!M78*'Fair Share'!M12</f>
        <v>#DIV/0!</v>
      </c>
      <c r="M78" s="135" t="e">
        <f>'Comp Index'!N78*'Fair Share'!N12</f>
        <v>#DIV/0!</v>
      </c>
      <c r="P78" s="74">
        <f t="shared" si="60"/>
        <v>0</v>
      </c>
      <c r="Q78" s="30" t="e">
        <f t="shared" si="50"/>
        <v>#DIV/0!</v>
      </c>
      <c r="R78" s="30" t="e">
        <f t="shared" si="51"/>
        <v>#DIV/0!</v>
      </c>
      <c r="S78" s="30" t="e">
        <f t="shared" si="52"/>
        <v>#DIV/0!</v>
      </c>
      <c r="T78" s="30" t="e">
        <f t="shared" si="53"/>
        <v>#DIV/0!</v>
      </c>
      <c r="U78" s="30" t="e">
        <f t="shared" si="54"/>
        <v>#DIV/0!</v>
      </c>
      <c r="V78" s="30" t="e">
        <f t="shared" si="55"/>
        <v>#DIV/0!</v>
      </c>
      <c r="W78" s="30" t="e">
        <f t="shared" si="56"/>
        <v>#DIV/0!</v>
      </c>
      <c r="X78" s="30" t="e">
        <f t="shared" si="57"/>
        <v>#DIV/0!</v>
      </c>
      <c r="Y78" s="30" t="e">
        <f t="shared" si="58"/>
        <v>#DIV/0!</v>
      </c>
      <c r="Z78" s="216" t="e">
        <f t="shared" si="59"/>
        <v>#DIV/0!</v>
      </c>
      <c r="AC78" s="74">
        <f t="shared" si="61"/>
        <v>0</v>
      </c>
      <c r="AD78" s="233" t="e">
        <f>Q78*'Demand Calcs'!D$85</f>
        <v>#DIV/0!</v>
      </c>
      <c r="AE78" s="233" t="e">
        <f>R78*'Demand Calcs'!E$85</f>
        <v>#DIV/0!</v>
      </c>
      <c r="AF78" s="233" t="e">
        <f>S78*'Demand Calcs'!F$85</f>
        <v>#DIV/0!</v>
      </c>
      <c r="AG78" s="233" t="e">
        <f>T78*'Demand Calcs'!G$85</f>
        <v>#DIV/0!</v>
      </c>
      <c r="AH78" s="233" t="e">
        <f>U78*'Demand Calcs'!H$85</f>
        <v>#DIV/0!</v>
      </c>
      <c r="AI78" s="233" t="e">
        <f>V78*'Demand Calcs'!I$85</f>
        <v>#DIV/0!</v>
      </c>
      <c r="AJ78" s="233" t="e">
        <f>W78*'Demand Calcs'!J$85</f>
        <v>#DIV/0!</v>
      </c>
      <c r="AK78" s="233" t="e">
        <f>X78*'Demand Calcs'!K$85</f>
        <v>#DIV/0!</v>
      </c>
      <c r="AL78" s="233" t="e">
        <f>Y78*'Demand Calcs'!L$85</f>
        <v>#DIV/0!</v>
      </c>
      <c r="AM78" s="234" t="e">
        <f>Z78*'Demand Calcs'!M$85</f>
        <v>#DIV/0!</v>
      </c>
    </row>
    <row r="79" spans="3:39" x14ac:dyDescent="0.25">
      <c r="C79" s="74">
        <f>'Comp Index'!C79</f>
        <v>0</v>
      </c>
      <c r="D79" s="29" t="e">
        <f>'Comp Index'!E79*'Fair Share'!E13</f>
        <v>#DIV/0!</v>
      </c>
      <c r="E79" s="29" t="e">
        <f>'Comp Index'!F79*'Fair Share'!F13</f>
        <v>#DIV/0!</v>
      </c>
      <c r="F79" s="29" t="e">
        <f>'Comp Index'!G79*'Fair Share'!G13</f>
        <v>#DIV/0!</v>
      </c>
      <c r="G79" s="29" t="e">
        <f>'Comp Index'!H79*'Fair Share'!H13</f>
        <v>#DIV/0!</v>
      </c>
      <c r="H79" s="29" t="e">
        <f>'Comp Index'!I79*'Fair Share'!I13</f>
        <v>#DIV/0!</v>
      </c>
      <c r="I79" s="29" t="e">
        <f>'Comp Index'!J79*'Fair Share'!J13</f>
        <v>#DIV/0!</v>
      </c>
      <c r="J79" s="29" t="e">
        <f>'Comp Index'!K79*'Fair Share'!K13</f>
        <v>#DIV/0!</v>
      </c>
      <c r="K79" s="29" t="e">
        <f>'Comp Index'!L79*'Fair Share'!L13</f>
        <v>#DIV/0!</v>
      </c>
      <c r="L79" s="29" t="e">
        <f>'Comp Index'!M79*'Fair Share'!M13</f>
        <v>#DIV/0!</v>
      </c>
      <c r="M79" s="135" t="e">
        <f>'Comp Index'!N79*'Fair Share'!N13</f>
        <v>#DIV/0!</v>
      </c>
      <c r="P79" s="74">
        <f t="shared" si="60"/>
        <v>0</v>
      </c>
      <c r="Q79" s="30" t="e">
        <f t="shared" si="50"/>
        <v>#DIV/0!</v>
      </c>
      <c r="R79" s="30" t="e">
        <f t="shared" si="51"/>
        <v>#DIV/0!</v>
      </c>
      <c r="S79" s="30" t="e">
        <f t="shared" si="52"/>
        <v>#DIV/0!</v>
      </c>
      <c r="T79" s="30" t="e">
        <f t="shared" si="53"/>
        <v>#DIV/0!</v>
      </c>
      <c r="U79" s="30" t="e">
        <f t="shared" si="54"/>
        <v>#DIV/0!</v>
      </c>
      <c r="V79" s="30" t="e">
        <f t="shared" si="55"/>
        <v>#DIV/0!</v>
      </c>
      <c r="W79" s="30" t="e">
        <f t="shared" si="56"/>
        <v>#DIV/0!</v>
      </c>
      <c r="X79" s="30" t="e">
        <f t="shared" si="57"/>
        <v>#DIV/0!</v>
      </c>
      <c r="Y79" s="30" t="e">
        <f t="shared" si="58"/>
        <v>#DIV/0!</v>
      </c>
      <c r="Z79" s="216" t="e">
        <f t="shared" si="59"/>
        <v>#DIV/0!</v>
      </c>
      <c r="AC79" s="74">
        <f t="shared" si="61"/>
        <v>0</v>
      </c>
      <c r="AD79" s="233" t="e">
        <f>Q79*'Demand Calcs'!D$85</f>
        <v>#DIV/0!</v>
      </c>
      <c r="AE79" s="233" t="e">
        <f>R79*'Demand Calcs'!E$85</f>
        <v>#DIV/0!</v>
      </c>
      <c r="AF79" s="233" t="e">
        <f>S79*'Demand Calcs'!F$85</f>
        <v>#DIV/0!</v>
      </c>
      <c r="AG79" s="233" t="e">
        <f>T79*'Demand Calcs'!G$85</f>
        <v>#DIV/0!</v>
      </c>
      <c r="AH79" s="233" t="e">
        <f>U79*'Demand Calcs'!H$85</f>
        <v>#DIV/0!</v>
      </c>
      <c r="AI79" s="233" t="e">
        <f>V79*'Demand Calcs'!I$85</f>
        <v>#DIV/0!</v>
      </c>
      <c r="AJ79" s="233" t="e">
        <f>W79*'Demand Calcs'!J$85</f>
        <v>#DIV/0!</v>
      </c>
      <c r="AK79" s="233" t="e">
        <f>X79*'Demand Calcs'!K$85</f>
        <v>#DIV/0!</v>
      </c>
      <c r="AL79" s="233" t="e">
        <f>Y79*'Demand Calcs'!L$85</f>
        <v>#DIV/0!</v>
      </c>
      <c r="AM79" s="234" t="e">
        <f>Z79*'Demand Calcs'!M$85</f>
        <v>#DIV/0!</v>
      </c>
    </row>
    <row r="80" spans="3:39" x14ac:dyDescent="0.25">
      <c r="C80" s="74">
        <f>'Comp Index'!C80</f>
        <v>0</v>
      </c>
      <c r="D80" s="29" t="e">
        <f>'Comp Index'!E80*'Fair Share'!E14</f>
        <v>#DIV/0!</v>
      </c>
      <c r="E80" s="29" t="e">
        <f>'Comp Index'!F80*'Fair Share'!F14</f>
        <v>#DIV/0!</v>
      </c>
      <c r="F80" s="29" t="e">
        <f>'Comp Index'!G80*'Fair Share'!G14</f>
        <v>#DIV/0!</v>
      </c>
      <c r="G80" s="29" t="e">
        <f>'Comp Index'!H80*'Fair Share'!H14</f>
        <v>#DIV/0!</v>
      </c>
      <c r="H80" s="29" t="e">
        <f>'Comp Index'!I80*'Fair Share'!I14</f>
        <v>#DIV/0!</v>
      </c>
      <c r="I80" s="29" t="e">
        <f>'Comp Index'!J80*'Fair Share'!J14</f>
        <v>#DIV/0!</v>
      </c>
      <c r="J80" s="29" t="e">
        <f>'Comp Index'!K80*'Fair Share'!K14</f>
        <v>#DIV/0!</v>
      </c>
      <c r="K80" s="29" t="e">
        <f>'Comp Index'!L80*'Fair Share'!L14</f>
        <v>#DIV/0!</v>
      </c>
      <c r="L80" s="29" t="e">
        <f>'Comp Index'!M80*'Fair Share'!M14</f>
        <v>#DIV/0!</v>
      </c>
      <c r="M80" s="135" t="e">
        <f>'Comp Index'!N80*'Fair Share'!N14</f>
        <v>#DIV/0!</v>
      </c>
      <c r="P80" s="74">
        <f t="shared" si="60"/>
        <v>0</v>
      </c>
      <c r="Q80" s="30" t="e">
        <f t="shared" si="50"/>
        <v>#DIV/0!</v>
      </c>
      <c r="R80" s="30" t="e">
        <f t="shared" si="51"/>
        <v>#DIV/0!</v>
      </c>
      <c r="S80" s="30" t="e">
        <f t="shared" si="52"/>
        <v>#DIV/0!</v>
      </c>
      <c r="T80" s="30" t="e">
        <f t="shared" si="53"/>
        <v>#DIV/0!</v>
      </c>
      <c r="U80" s="30" t="e">
        <f t="shared" si="54"/>
        <v>#DIV/0!</v>
      </c>
      <c r="V80" s="30" t="e">
        <f t="shared" si="55"/>
        <v>#DIV/0!</v>
      </c>
      <c r="W80" s="30" t="e">
        <f t="shared" si="56"/>
        <v>#DIV/0!</v>
      </c>
      <c r="X80" s="30" t="e">
        <f t="shared" si="57"/>
        <v>#DIV/0!</v>
      </c>
      <c r="Y80" s="30" t="e">
        <f t="shared" si="58"/>
        <v>#DIV/0!</v>
      </c>
      <c r="Z80" s="216" t="e">
        <f t="shared" si="59"/>
        <v>#DIV/0!</v>
      </c>
      <c r="AC80" s="74">
        <f t="shared" si="61"/>
        <v>0</v>
      </c>
      <c r="AD80" s="233" t="e">
        <f>Q80*'Demand Calcs'!D$85</f>
        <v>#DIV/0!</v>
      </c>
      <c r="AE80" s="233" t="e">
        <f>R80*'Demand Calcs'!E$85</f>
        <v>#DIV/0!</v>
      </c>
      <c r="AF80" s="233" t="e">
        <f>S80*'Demand Calcs'!F$85</f>
        <v>#DIV/0!</v>
      </c>
      <c r="AG80" s="233" t="e">
        <f>T80*'Demand Calcs'!G$85</f>
        <v>#DIV/0!</v>
      </c>
      <c r="AH80" s="233" t="e">
        <f>U80*'Demand Calcs'!H$85</f>
        <v>#DIV/0!</v>
      </c>
      <c r="AI80" s="233" t="e">
        <f>V80*'Demand Calcs'!I$85</f>
        <v>#DIV/0!</v>
      </c>
      <c r="AJ80" s="233" t="e">
        <f>W80*'Demand Calcs'!J$85</f>
        <v>#DIV/0!</v>
      </c>
      <c r="AK80" s="233" t="e">
        <f>X80*'Demand Calcs'!K$85</f>
        <v>#DIV/0!</v>
      </c>
      <c r="AL80" s="233" t="e">
        <f>Y80*'Demand Calcs'!L$85</f>
        <v>#DIV/0!</v>
      </c>
      <c r="AM80" s="234" t="e">
        <f>Z80*'Demand Calcs'!M$85</f>
        <v>#DIV/0!</v>
      </c>
    </row>
    <row r="81" spans="3:39" x14ac:dyDescent="0.25">
      <c r="C81" s="74">
        <f>'Comp Index'!C81</f>
        <v>0</v>
      </c>
      <c r="D81" s="29" t="e">
        <f>'Comp Index'!E81*'Fair Share'!E15</f>
        <v>#DIV/0!</v>
      </c>
      <c r="E81" s="29" t="e">
        <f>'Comp Index'!F81*'Fair Share'!F15</f>
        <v>#DIV/0!</v>
      </c>
      <c r="F81" s="29" t="e">
        <f>'Comp Index'!G81*'Fair Share'!G15</f>
        <v>#DIV/0!</v>
      </c>
      <c r="G81" s="29" t="e">
        <f>'Comp Index'!H81*'Fair Share'!H15</f>
        <v>#DIV/0!</v>
      </c>
      <c r="H81" s="29" t="e">
        <f>'Comp Index'!I81*'Fair Share'!I15</f>
        <v>#DIV/0!</v>
      </c>
      <c r="I81" s="29" t="e">
        <f>'Comp Index'!J81*'Fair Share'!J15</f>
        <v>#DIV/0!</v>
      </c>
      <c r="J81" s="29" t="e">
        <f>'Comp Index'!K81*'Fair Share'!K15</f>
        <v>#DIV/0!</v>
      </c>
      <c r="K81" s="29" t="e">
        <f>'Comp Index'!L81*'Fair Share'!L15</f>
        <v>#DIV/0!</v>
      </c>
      <c r="L81" s="29" t="e">
        <f>'Comp Index'!M81*'Fair Share'!M15</f>
        <v>#DIV/0!</v>
      </c>
      <c r="M81" s="135" t="e">
        <f>'Comp Index'!N81*'Fair Share'!N15</f>
        <v>#DIV/0!</v>
      </c>
      <c r="P81" s="74">
        <f t="shared" si="60"/>
        <v>0</v>
      </c>
      <c r="Q81" s="30" t="e">
        <f t="shared" si="50"/>
        <v>#DIV/0!</v>
      </c>
      <c r="R81" s="30" t="e">
        <f t="shared" si="51"/>
        <v>#DIV/0!</v>
      </c>
      <c r="S81" s="30" t="e">
        <f t="shared" si="52"/>
        <v>#DIV/0!</v>
      </c>
      <c r="T81" s="30" t="e">
        <f t="shared" si="53"/>
        <v>#DIV/0!</v>
      </c>
      <c r="U81" s="30" t="e">
        <f t="shared" si="54"/>
        <v>#DIV/0!</v>
      </c>
      <c r="V81" s="30" t="e">
        <f t="shared" si="55"/>
        <v>#DIV/0!</v>
      </c>
      <c r="W81" s="30" t="e">
        <f t="shared" si="56"/>
        <v>#DIV/0!</v>
      </c>
      <c r="X81" s="30" t="e">
        <f t="shared" si="57"/>
        <v>#DIV/0!</v>
      </c>
      <c r="Y81" s="30" t="e">
        <f t="shared" si="58"/>
        <v>#DIV/0!</v>
      </c>
      <c r="Z81" s="216" t="e">
        <f t="shared" si="59"/>
        <v>#DIV/0!</v>
      </c>
      <c r="AC81" s="74">
        <f t="shared" si="61"/>
        <v>0</v>
      </c>
      <c r="AD81" s="233" t="e">
        <f>Q81*'Demand Calcs'!D$85</f>
        <v>#DIV/0!</v>
      </c>
      <c r="AE81" s="233" t="e">
        <f>R81*'Demand Calcs'!E$85</f>
        <v>#DIV/0!</v>
      </c>
      <c r="AF81" s="233" t="e">
        <f>S81*'Demand Calcs'!F$85</f>
        <v>#DIV/0!</v>
      </c>
      <c r="AG81" s="233" t="e">
        <f>T81*'Demand Calcs'!G$85</f>
        <v>#DIV/0!</v>
      </c>
      <c r="AH81" s="233" t="e">
        <f>U81*'Demand Calcs'!H$85</f>
        <v>#DIV/0!</v>
      </c>
      <c r="AI81" s="233" t="e">
        <f>V81*'Demand Calcs'!I$85</f>
        <v>#DIV/0!</v>
      </c>
      <c r="AJ81" s="233" t="e">
        <f>W81*'Demand Calcs'!J$85</f>
        <v>#DIV/0!</v>
      </c>
      <c r="AK81" s="233" t="e">
        <f>X81*'Demand Calcs'!K$85</f>
        <v>#DIV/0!</v>
      </c>
      <c r="AL81" s="233" t="e">
        <f>Y81*'Demand Calcs'!L$85</f>
        <v>#DIV/0!</v>
      </c>
      <c r="AM81" s="234" t="e">
        <f>Z81*'Demand Calcs'!M$85</f>
        <v>#DIV/0!</v>
      </c>
    </row>
    <row r="82" spans="3:39" x14ac:dyDescent="0.25">
      <c r="C82" s="74">
        <f>'Comp Index'!C82</f>
        <v>0</v>
      </c>
      <c r="D82" s="29" t="e">
        <f>'Comp Index'!E82*'Fair Share'!E16</f>
        <v>#DIV/0!</v>
      </c>
      <c r="E82" s="29" t="e">
        <f>'Comp Index'!F82*'Fair Share'!F16</f>
        <v>#DIV/0!</v>
      </c>
      <c r="F82" s="29" t="e">
        <f>'Comp Index'!G82*'Fair Share'!G16</f>
        <v>#DIV/0!</v>
      </c>
      <c r="G82" s="29" t="e">
        <f>'Comp Index'!H82*'Fair Share'!H16</f>
        <v>#DIV/0!</v>
      </c>
      <c r="H82" s="29" t="e">
        <f>'Comp Index'!I82*'Fair Share'!I16</f>
        <v>#DIV/0!</v>
      </c>
      <c r="I82" s="29" t="e">
        <f>'Comp Index'!J82*'Fair Share'!J16</f>
        <v>#DIV/0!</v>
      </c>
      <c r="J82" s="29" t="e">
        <f>'Comp Index'!K82*'Fair Share'!K16</f>
        <v>#DIV/0!</v>
      </c>
      <c r="K82" s="29" t="e">
        <f>'Comp Index'!L82*'Fair Share'!L16</f>
        <v>#DIV/0!</v>
      </c>
      <c r="L82" s="29" t="e">
        <f>'Comp Index'!M82*'Fair Share'!M16</f>
        <v>#DIV/0!</v>
      </c>
      <c r="M82" s="135" t="e">
        <f>'Comp Index'!N82*'Fair Share'!N16</f>
        <v>#DIV/0!</v>
      </c>
      <c r="P82" s="74">
        <f t="shared" si="60"/>
        <v>0</v>
      </c>
      <c r="Q82" s="30" t="e">
        <f t="shared" si="50"/>
        <v>#DIV/0!</v>
      </c>
      <c r="R82" s="30" t="e">
        <f t="shared" si="51"/>
        <v>#DIV/0!</v>
      </c>
      <c r="S82" s="30" t="e">
        <f t="shared" si="52"/>
        <v>#DIV/0!</v>
      </c>
      <c r="T82" s="30" t="e">
        <f t="shared" si="53"/>
        <v>#DIV/0!</v>
      </c>
      <c r="U82" s="30" t="e">
        <f t="shared" si="54"/>
        <v>#DIV/0!</v>
      </c>
      <c r="V82" s="30" t="e">
        <f t="shared" si="55"/>
        <v>#DIV/0!</v>
      </c>
      <c r="W82" s="30" t="e">
        <f t="shared" si="56"/>
        <v>#DIV/0!</v>
      </c>
      <c r="X82" s="30" t="e">
        <f t="shared" si="57"/>
        <v>#DIV/0!</v>
      </c>
      <c r="Y82" s="30" t="e">
        <f t="shared" si="58"/>
        <v>#DIV/0!</v>
      </c>
      <c r="Z82" s="216" t="e">
        <f t="shared" si="59"/>
        <v>#DIV/0!</v>
      </c>
      <c r="AC82" s="74">
        <f t="shared" si="61"/>
        <v>0</v>
      </c>
      <c r="AD82" s="233" t="e">
        <f>Q82*'Demand Calcs'!D$85</f>
        <v>#DIV/0!</v>
      </c>
      <c r="AE82" s="233" t="e">
        <f>R82*'Demand Calcs'!E$85</f>
        <v>#DIV/0!</v>
      </c>
      <c r="AF82" s="233" t="e">
        <f>S82*'Demand Calcs'!F$85</f>
        <v>#DIV/0!</v>
      </c>
      <c r="AG82" s="233" t="e">
        <f>T82*'Demand Calcs'!G$85</f>
        <v>#DIV/0!</v>
      </c>
      <c r="AH82" s="233" t="e">
        <f>U82*'Demand Calcs'!H$85</f>
        <v>#DIV/0!</v>
      </c>
      <c r="AI82" s="233" t="e">
        <f>V82*'Demand Calcs'!I$85</f>
        <v>#DIV/0!</v>
      </c>
      <c r="AJ82" s="233" t="e">
        <f>W82*'Demand Calcs'!J$85</f>
        <v>#DIV/0!</v>
      </c>
      <c r="AK82" s="233" t="e">
        <f>X82*'Demand Calcs'!K$85</f>
        <v>#DIV/0!</v>
      </c>
      <c r="AL82" s="233" t="e">
        <f>Y82*'Demand Calcs'!L$85</f>
        <v>#DIV/0!</v>
      </c>
      <c r="AM82" s="234" t="e">
        <f>Z82*'Demand Calcs'!M$85</f>
        <v>#DIV/0!</v>
      </c>
    </row>
    <row r="83" spans="3:39" x14ac:dyDescent="0.25">
      <c r="C83" s="74">
        <f>'Comp Index'!C83</f>
        <v>0</v>
      </c>
      <c r="D83" s="29" t="e">
        <f>'Comp Index'!E83*'Fair Share'!E17</f>
        <v>#DIV/0!</v>
      </c>
      <c r="E83" s="29" t="e">
        <f>'Comp Index'!F83*'Fair Share'!F17</f>
        <v>#DIV/0!</v>
      </c>
      <c r="F83" s="29" t="e">
        <f>'Comp Index'!G83*'Fair Share'!G17</f>
        <v>#DIV/0!</v>
      </c>
      <c r="G83" s="29" t="e">
        <f>'Comp Index'!H83*'Fair Share'!H17</f>
        <v>#DIV/0!</v>
      </c>
      <c r="H83" s="29" t="e">
        <f>'Comp Index'!I83*'Fair Share'!I17</f>
        <v>#DIV/0!</v>
      </c>
      <c r="I83" s="29" t="e">
        <f>'Comp Index'!J83*'Fair Share'!J17</f>
        <v>#DIV/0!</v>
      </c>
      <c r="J83" s="29" t="e">
        <f>'Comp Index'!K83*'Fair Share'!K17</f>
        <v>#DIV/0!</v>
      </c>
      <c r="K83" s="29" t="e">
        <f>'Comp Index'!L83*'Fair Share'!L17</f>
        <v>#DIV/0!</v>
      </c>
      <c r="L83" s="29" t="e">
        <f>'Comp Index'!M83*'Fair Share'!M17</f>
        <v>#DIV/0!</v>
      </c>
      <c r="M83" s="135" t="e">
        <f>'Comp Index'!N83*'Fair Share'!N17</f>
        <v>#DIV/0!</v>
      </c>
      <c r="P83" s="74">
        <f t="shared" si="60"/>
        <v>0</v>
      </c>
      <c r="Q83" s="30" t="e">
        <f t="shared" si="50"/>
        <v>#DIV/0!</v>
      </c>
      <c r="R83" s="30" t="e">
        <f t="shared" si="51"/>
        <v>#DIV/0!</v>
      </c>
      <c r="S83" s="30" t="e">
        <f t="shared" si="52"/>
        <v>#DIV/0!</v>
      </c>
      <c r="T83" s="30" t="e">
        <f t="shared" si="53"/>
        <v>#DIV/0!</v>
      </c>
      <c r="U83" s="30" t="e">
        <f t="shared" si="54"/>
        <v>#DIV/0!</v>
      </c>
      <c r="V83" s="30" t="e">
        <f t="shared" si="55"/>
        <v>#DIV/0!</v>
      </c>
      <c r="W83" s="30" t="e">
        <f t="shared" si="56"/>
        <v>#DIV/0!</v>
      </c>
      <c r="X83" s="30" t="e">
        <f t="shared" si="57"/>
        <v>#DIV/0!</v>
      </c>
      <c r="Y83" s="30" t="e">
        <f t="shared" si="58"/>
        <v>#DIV/0!</v>
      </c>
      <c r="Z83" s="216" t="e">
        <f t="shared" si="59"/>
        <v>#DIV/0!</v>
      </c>
      <c r="AC83" s="74">
        <f t="shared" si="61"/>
        <v>0</v>
      </c>
      <c r="AD83" s="233" t="e">
        <f>Q83*'Demand Calcs'!D$85</f>
        <v>#DIV/0!</v>
      </c>
      <c r="AE83" s="233" t="e">
        <f>R83*'Demand Calcs'!E$85</f>
        <v>#DIV/0!</v>
      </c>
      <c r="AF83" s="233" t="e">
        <f>S83*'Demand Calcs'!F$85</f>
        <v>#DIV/0!</v>
      </c>
      <c r="AG83" s="233" t="e">
        <f>T83*'Demand Calcs'!G$85</f>
        <v>#DIV/0!</v>
      </c>
      <c r="AH83" s="233" t="e">
        <f>U83*'Demand Calcs'!H$85</f>
        <v>#DIV/0!</v>
      </c>
      <c r="AI83" s="233" t="e">
        <f>V83*'Demand Calcs'!I$85</f>
        <v>#DIV/0!</v>
      </c>
      <c r="AJ83" s="233" t="e">
        <f>W83*'Demand Calcs'!J$85</f>
        <v>#DIV/0!</v>
      </c>
      <c r="AK83" s="233" t="e">
        <f>X83*'Demand Calcs'!K$85</f>
        <v>#DIV/0!</v>
      </c>
      <c r="AL83" s="233" t="e">
        <f>Y83*'Demand Calcs'!L$85</f>
        <v>#DIV/0!</v>
      </c>
      <c r="AM83" s="234" t="e">
        <f>Z83*'Demand Calcs'!M$85</f>
        <v>#DIV/0!</v>
      </c>
    </row>
    <row r="84" spans="3:39" x14ac:dyDescent="0.25">
      <c r="C84" s="74">
        <f>'Comp Index'!C84</f>
        <v>0</v>
      </c>
      <c r="D84" s="29" t="e">
        <f>'Comp Index'!E84*'Fair Share'!E18</f>
        <v>#DIV/0!</v>
      </c>
      <c r="E84" s="29" t="e">
        <f>'Comp Index'!F84*'Fair Share'!F18</f>
        <v>#DIV/0!</v>
      </c>
      <c r="F84" s="29" t="e">
        <f>'Comp Index'!G84*'Fair Share'!G18</f>
        <v>#DIV/0!</v>
      </c>
      <c r="G84" s="29" t="e">
        <f>'Comp Index'!H84*'Fair Share'!H18</f>
        <v>#DIV/0!</v>
      </c>
      <c r="H84" s="29" t="e">
        <f>'Comp Index'!I84*'Fair Share'!I18</f>
        <v>#DIV/0!</v>
      </c>
      <c r="I84" s="29" t="e">
        <f>'Comp Index'!J84*'Fair Share'!J18</f>
        <v>#DIV/0!</v>
      </c>
      <c r="J84" s="29" t="e">
        <f>'Comp Index'!K84*'Fair Share'!K18</f>
        <v>#DIV/0!</v>
      </c>
      <c r="K84" s="29" t="e">
        <f>'Comp Index'!L84*'Fair Share'!L18</f>
        <v>#DIV/0!</v>
      </c>
      <c r="L84" s="29" t="e">
        <f>'Comp Index'!M84*'Fair Share'!M18</f>
        <v>#DIV/0!</v>
      </c>
      <c r="M84" s="135" t="e">
        <f>'Comp Index'!N84*'Fair Share'!N18</f>
        <v>#DIV/0!</v>
      </c>
      <c r="P84" s="74">
        <f t="shared" si="60"/>
        <v>0</v>
      </c>
      <c r="Q84" s="30" t="e">
        <f t="shared" si="50"/>
        <v>#DIV/0!</v>
      </c>
      <c r="R84" s="30" t="e">
        <f t="shared" si="51"/>
        <v>#DIV/0!</v>
      </c>
      <c r="S84" s="30" t="e">
        <f t="shared" si="52"/>
        <v>#DIV/0!</v>
      </c>
      <c r="T84" s="30" t="e">
        <f t="shared" si="53"/>
        <v>#DIV/0!</v>
      </c>
      <c r="U84" s="30" t="e">
        <f t="shared" si="54"/>
        <v>#DIV/0!</v>
      </c>
      <c r="V84" s="30" t="e">
        <f t="shared" si="55"/>
        <v>#DIV/0!</v>
      </c>
      <c r="W84" s="30" t="e">
        <f t="shared" si="56"/>
        <v>#DIV/0!</v>
      </c>
      <c r="X84" s="30" t="e">
        <f t="shared" si="57"/>
        <v>#DIV/0!</v>
      </c>
      <c r="Y84" s="30" t="e">
        <f t="shared" si="58"/>
        <v>#DIV/0!</v>
      </c>
      <c r="Z84" s="216" t="e">
        <f t="shared" si="59"/>
        <v>#DIV/0!</v>
      </c>
      <c r="AC84" s="74">
        <f t="shared" si="61"/>
        <v>0</v>
      </c>
      <c r="AD84" s="233" t="e">
        <f>Q84*'Demand Calcs'!D$85</f>
        <v>#DIV/0!</v>
      </c>
      <c r="AE84" s="233" t="e">
        <f>R84*'Demand Calcs'!E$85</f>
        <v>#DIV/0!</v>
      </c>
      <c r="AF84" s="233" t="e">
        <f>S84*'Demand Calcs'!F$85</f>
        <v>#DIV/0!</v>
      </c>
      <c r="AG84" s="233" t="e">
        <f>T84*'Demand Calcs'!G$85</f>
        <v>#DIV/0!</v>
      </c>
      <c r="AH84" s="233" t="e">
        <f>U84*'Demand Calcs'!H$85</f>
        <v>#DIV/0!</v>
      </c>
      <c r="AI84" s="233" t="e">
        <f>V84*'Demand Calcs'!I$85</f>
        <v>#DIV/0!</v>
      </c>
      <c r="AJ84" s="233" t="e">
        <f>W84*'Demand Calcs'!J$85</f>
        <v>#DIV/0!</v>
      </c>
      <c r="AK84" s="233" t="e">
        <f>X84*'Demand Calcs'!K$85</f>
        <v>#DIV/0!</v>
      </c>
      <c r="AL84" s="233" t="e">
        <f>Y84*'Demand Calcs'!L$85</f>
        <v>#DIV/0!</v>
      </c>
      <c r="AM84" s="234" t="e">
        <f>Z84*'Demand Calcs'!M$85</f>
        <v>#DIV/0!</v>
      </c>
    </row>
    <row r="85" spans="3:39" x14ac:dyDescent="0.25">
      <c r="C85" s="74">
        <f>'Comp Index'!C85</f>
        <v>0</v>
      </c>
      <c r="D85" s="29" t="e">
        <f>'Comp Index'!E85*'Fair Share'!E19</f>
        <v>#DIV/0!</v>
      </c>
      <c r="E85" s="29" t="e">
        <f>'Comp Index'!F85*'Fair Share'!F19</f>
        <v>#DIV/0!</v>
      </c>
      <c r="F85" s="29" t="e">
        <f>'Comp Index'!G85*'Fair Share'!G19</f>
        <v>#DIV/0!</v>
      </c>
      <c r="G85" s="29" t="e">
        <f>'Comp Index'!H85*'Fair Share'!H19</f>
        <v>#DIV/0!</v>
      </c>
      <c r="H85" s="29" t="e">
        <f>'Comp Index'!I85*'Fair Share'!I19</f>
        <v>#DIV/0!</v>
      </c>
      <c r="I85" s="29" t="e">
        <f>'Comp Index'!J85*'Fair Share'!J19</f>
        <v>#DIV/0!</v>
      </c>
      <c r="J85" s="29" t="e">
        <f>'Comp Index'!K85*'Fair Share'!K19</f>
        <v>#DIV/0!</v>
      </c>
      <c r="K85" s="29" t="e">
        <f>'Comp Index'!L85*'Fair Share'!L19</f>
        <v>#DIV/0!</v>
      </c>
      <c r="L85" s="29" t="e">
        <f>'Comp Index'!M85*'Fair Share'!M19</f>
        <v>#DIV/0!</v>
      </c>
      <c r="M85" s="135" t="e">
        <f>'Comp Index'!N85*'Fair Share'!N19</f>
        <v>#DIV/0!</v>
      </c>
      <c r="P85" s="74">
        <f t="shared" si="60"/>
        <v>0</v>
      </c>
      <c r="Q85" s="30" t="e">
        <f t="shared" si="50"/>
        <v>#DIV/0!</v>
      </c>
      <c r="R85" s="30" t="e">
        <f t="shared" si="51"/>
        <v>#DIV/0!</v>
      </c>
      <c r="S85" s="30" t="e">
        <f t="shared" si="52"/>
        <v>#DIV/0!</v>
      </c>
      <c r="T85" s="30" t="e">
        <f t="shared" si="53"/>
        <v>#DIV/0!</v>
      </c>
      <c r="U85" s="30" t="e">
        <f t="shared" si="54"/>
        <v>#DIV/0!</v>
      </c>
      <c r="V85" s="30" t="e">
        <f t="shared" si="55"/>
        <v>#DIV/0!</v>
      </c>
      <c r="W85" s="30" t="e">
        <f t="shared" si="56"/>
        <v>#DIV/0!</v>
      </c>
      <c r="X85" s="30" t="e">
        <f t="shared" si="57"/>
        <v>#DIV/0!</v>
      </c>
      <c r="Y85" s="30" t="e">
        <f t="shared" si="58"/>
        <v>#DIV/0!</v>
      </c>
      <c r="Z85" s="216" t="e">
        <f t="shared" si="59"/>
        <v>#DIV/0!</v>
      </c>
      <c r="AC85" s="74">
        <f t="shared" si="61"/>
        <v>0</v>
      </c>
      <c r="AD85" s="233" t="e">
        <f>Q85*'Demand Calcs'!D$85</f>
        <v>#DIV/0!</v>
      </c>
      <c r="AE85" s="233" t="e">
        <f>R85*'Demand Calcs'!E$85</f>
        <v>#DIV/0!</v>
      </c>
      <c r="AF85" s="233" t="e">
        <f>S85*'Demand Calcs'!F$85</f>
        <v>#DIV/0!</v>
      </c>
      <c r="AG85" s="233" t="e">
        <f>T85*'Demand Calcs'!G$85</f>
        <v>#DIV/0!</v>
      </c>
      <c r="AH85" s="233" t="e">
        <f>U85*'Demand Calcs'!H$85</f>
        <v>#DIV/0!</v>
      </c>
      <c r="AI85" s="233" t="e">
        <f>V85*'Demand Calcs'!I$85</f>
        <v>#DIV/0!</v>
      </c>
      <c r="AJ85" s="233" t="e">
        <f>W85*'Demand Calcs'!J$85</f>
        <v>#DIV/0!</v>
      </c>
      <c r="AK85" s="233" t="e">
        <f>X85*'Demand Calcs'!K$85</f>
        <v>#DIV/0!</v>
      </c>
      <c r="AL85" s="233" t="e">
        <f>Y85*'Demand Calcs'!L$85</f>
        <v>#DIV/0!</v>
      </c>
      <c r="AM85" s="234" t="e">
        <f>Z85*'Demand Calcs'!M$85</f>
        <v>#DIV/0!</v>
      </c>
    </row>
    <row r="86" spans="3:39" x14ac:dyDescent="0.25">
      <c r="C86" s="74">
        <f>'Comp Index'!C86</f>
        <v>0</v>
      </c>
      <c r="D86" s="29" t="e">
        <f>'Comp Index'!E86*'Fair Share'!E20</f>
        <v>#DIV/0!</v>
      </c>
      <c r="E86" s="29" t="e">
        <f>'Comp Index'!F86*'Fair Share'!F20</f>
        <v>#DIV/0!</v>
      </c>
      <c r="F86" s="29" t="e">
        <f>'Comp Index'!G86*'Fair Share'!G20</f>
        <v>#DIV/0!</v>
      </c>
      <c r="G86" s="29" t="e">
        <f>'Comp Index'!H86*'Fair Share'!H20</f>
        <v>#DIV/0!</v>
      </c>
      <c r="H86" s="29" t="e">
        <f>'Comp Index'!I86*'Fair Share'!I20</f>
        <v>#DIV/0!</v>
      </c>
      <c r="I86" s="29" t="e">
        <f>'Comp Index'!J86*'Fair Share'!J20</f>
        <v>#DIV/0!</v>
      </c>
      <c r="J86" s="29" t="e">
        <f>'Comp Index'!K86*'Fair Share'!K20</f>
        <v>#DIV/0!</v>
      </c>
      <c r="K86" s="29" t="e">
        <f>'Comp Index'!L86*'Fair Share'!L20</f>
        <v>#DIV/0!</v>
      </c>
      <c r="L86" s="29" t="e">
        <f>'Comp Index'!M86*'Fair Share'!M20</f>
        <v>#DIV/0!</v>
      </c>
      <c r="M86" s="135" t="e">
        <f>'Comp Index'!N86*'Fair Share'!N20</f>
        <v>#DIV/0!</v>
      </c>
      <c r="P86" s="74">
        <f t="shared" si="60"/>
        <v>0</v>
      </c>
      <c r="Q86" s="30" t="e">
        <f t="shared" si="50"/>
        <v>#DIV/0!</v>
      </c>
      <c r="R86" s="30" t="e">
        <f t="shared" si="51"/>
        <v>#DIV/0!</v>
      </c>
      <c r="S86" s="30" t="e">
        <f t="shared" si="52"/>
        <v>#DIV/0!</v>
      </c>
      <c r="T86" s="30" t="e">
        <f t="shared" si="53"/>
        <v>#DIV/0!</v>
      </c>
      <c r="U86" s="30" t="e">
        <f t="shared" si="54"/>
        <v>#DIV/0!</v>
      </c>
      <c r="V86" s="30" t="e">
        <f t="shared" si="55"/>
        <v>#DIV/0!</v>
      </c>
      <c r="W86" s="30" t="e">
        <f t="shared" si="56"/>
        <v>#DIV/0!</v>
      </c>
      <c r="X86" s="30" t="e">
        <f t="shared" si="57"/>
        <v>#DIV/0!</v>
      </c>
      <c r="Y86" s="30" t="e">
        <f t="shared" si="58"/>
        <v>#DIV/0!</v>
      </c>
      <c r="Z86" s="216" t="e">
        <f t="shared" si="59"/>
        <v>#DIV/0!</v>
      </c>
      <c r="AC86" s="74">
        <f t="shared" si="61"/>
        <v>0</v>
      </c>
      <c r="AD86" s="233" t="e">
        <f>Q86*'Demand Calcs'!D$85</f>
        <v>#DIV/0!</v>
      </c>
      <c r="AE86" s="233" t="e">
        <f>R86*'Demand Calcs'!E$85</f>
        <v>#DIV/0!</v>
      </c>
      <c r="AF86" s="233" t="e">
        <f>S86*'Demand Calcs'!F$85</f>
        <v>#DIV/0!</v>
      </c>
      <c r="AG86" s="233" t="e">
        <f>T86*'Demand Calcs'!G$85</f>
        <v>#DIV/0!</v>
      </c>
      <c r="AH86" s="233" t="e">
        <f>U86*'Demand Calcs'!H$85</f>
        <v>#DIV/0!</v>
      </c>
      <c r="AI86" s="233" t="e">
        <f>V86*'Demand Calcs'!I$85</f>
        <v>#DIV/0!</v>
      </c>
      <c r="AJ86" s="233" t="e">
        <f>W86*'Demand Calcs'!J$85</f>
        <v>#DIV/0!</v>
      </c>
      <c r="AK86" s="233" t="e">
        <f>X86*'Demand Calcs'!K$85</f>
        <v>#DIV/0!</v>
      </c>
      <c r="AL86" s="233" t="e">
        <f>Y86*'Demand Calcs'!L$85</f>
        <v>#DIV/0!</v>
      </c>
      <c r="AM86" s="234" t="e">
        <f>Z86*'Demand Calcs'!M$85</f>
        <v>#DIV/0!</v>
      </c>
    </row>
    <row r="87" spans="3:39" x14ac:dyDescent="0.25">
      <c r="C87" s="74">
        <f>'Comp Index'!C87</f>
        <v>0</v>
      </c>
      <c r="D87" s="29" t="e">
        <f>'Comp Index'!E87*'Fair Share'!E21</f>
        <v>#DIV/0!</v>
      </c>
      <c r="E87" s="29" t="e">
        <f>'Comp Index'!F87*'Fair Share'!F21</f>
        <v>#DIV/0!</v>
      </c>
      <c r="F87" s="29" t="e">
        <f>'Comp Index'!G87*'Fair Share'!G21</f>
        <v>#DIV/0!</v>
      </c>
      <c r="G87" s="29" t="e">
        <f>'Comp Index'!H87*'Fair Share'!H21</f>
        <v>#DIV/0!</v>
      </c>
      <c r="H87" s="29" t="e">
        <f>'Comp Index'!I87*'Fair Share'!I21</f>
        <v>#DIV/0!</v>
      </c>
      <c r="I87" s="29" t="e">
        <f>'Comp Index'!J87*'Fair Share'!J21</f>
        <v>#DIV/0!</v>
      </c>
      <c r="J87" s="29" t="e">
        <f>'Comp Index'!K87*'Fair Share'!K21</f>
        <v>#DIV/0!</v>
      </c>
      <c r="K87" s="29" t="e">
        <f>'Comp Index'!L87*'Fair Share'!L21</f>
        <v>#DIV/0!</v>
      </c>
      <c r="L87" s="29" t="e">
        <f>'Comp Index'!M87*'Fair Share'!M21</f>
        <v>#DIV/0!</v>
      </c>
      <c r="M87" s="135" t="e">
        <f>'Comp Index'!N87*'Fair Share'!N21</f>
        <v>#DIV/0!</v>
      </c>
      <c r="P87" s="74">
        <f t="shared" si="60"/>
        <v>0</v>
      </c>
      <c r="Q87" s="30" t="e">
        <f t="shared" si="50"/>
        <v>#DIV/0!</v>
      </c>
      <c r="R87" s="30" t="e">
        <f t="shared" si="51"/>
        <v>#DIV/0!</v>
      </c>
      <c r="S87" s="30" t="e">
        <f t="shared" si="52"/>
        <v>#DIV/0!</v>
      </c>
      <c r="T87" s="30" t="e">
        <f t="shared" si="53"/>
        <v>#DIV/0!</v>
      </c>
      <c r="U87" s="30" t="e">
        <f t="shared" si="54"/>
        <v>#DIV/0!</v>
      </c>
      <c r="V87" s="30" t="e">
        <f t="shared" si="55"/>
        <v>#DIV/0!</v>
      </c>
      <c r="W87" s="30" t="e">
        <f t="shared" si="56"/>
        <v>#DIV/0!</v>
      </c>
      <c r="X87" s="30" t="e">
        <f t="shared" si="57"/>
        <v>#DIV/0!</v>
      </c>
      <c r="Y87" s="30" t="e">
        <f t="shared" si="58"/>
        <v>#DIV/0!</v>
      </c>
      <c r="Z87" s="216" t="e">
        <f t="shared" si="59"/>
        <v>#DIV/0!</v>
      </c>
      <c r="AC87" s="74">
        <f t="shared" si="61"/>
        <v>0</v>
      </c>
      <c r="AD87" s="233" t="e">
        <f>Q87*'Demand Calcs'!D$85</f>
        <v>#DIV/0!</v>
      </c>
      <c r="AE87" s="233" t="e">
        <f>R87*'Demand Calcs'!E$85</f>
        <v>#DIV/0!</v>
      </c>
      <c r="AF87" s="233" t="e">
        <f>S87*'Demand Calcs'!F$85</f>
        <v>#DIV/0!</v>
      </c>
      <c r="AG87" s="233" t="e">
        <f>T87*'Demand Calcs'!G$85</f>
        <v>#DIV/0!</v>
      </c>
      <c r="AH87" s="233" t="e">
        <f>U87*'Demand Calcs'!H$85</f>
        <v>#DIV/0!</v>
      </c>
      <c r="AI87" s="233" t="e">
        <f>V87*'Demand Calcs'!I$85</f>
        <v>#DIV/0!</v>
      </c>
      <c r="AJ87" s="233" t="e">
        <f>W87*'Demand Calcs'!J$85</f>
        <v>#DIV/0!</v>
      </c>
      <c r="AK87" s="233" t="e">
        <f>X87*'Demand Calcs'!K$85</f>
        <v>#DIV/0!</v>
      </c>
      <c r="AL87" s="233" t="e">
        <f>Y87*'Demand Calcs'!L$85</f>
        <v>#DIV/0!</v>
      </c>
      <c r="AM87" s="234" t="e">
        <f>Z87*'Demand Calcs'!M$85</f>
        <v>#DIV/0!</v>
      </c>
    </row>
    <row r="88" spans="3:39" x14ac:dyDescent="0.25">
      <c r="C88" s="74">
        <f>'Comp Index'!C88</f>
        <v>0</v>
      </c>
      <c r="D88" s="29" t="e">
        <f>'Comp Index'!E88*'Fair Share'!E22</f>
        <v>#DIV/0!</v>
      </c>
      <c r="E88" s="29" t="e">
        <f>'Comp Index'!F88*'Fair Share'!F22</f>
        <v>#DIV/0!</v>
      </c>
      <c r="F88" s="29" t="e">
        <f>'Comp Index'!G88*'Fair Share'!G22</f>
        <v>#DIV/0!</v>
      </c>
      <c r="G88" s="29" t="e">
        <f>'Comp Index'!H88*'Fair Share'!H22</f>
        <v>#DIV/0!</v>
      </c>
      <c r="H88" s="29" t="e">
        <f>'Comp Index'!I88*'Fair Share'!I22</f>
        <v>#DIV/0!</v>
      </c>
      <c r="I88" s="29" t="e">
        <f>'Comp Index'!J88*'Fair Share'!J22</f>
        <v>#DIV/0!</v>
      </c>
      <c r="J88" s="29" t="e">
        <f>'Comp Index'!K88*'Fair Share'!K22</f>
        <v>#DIV/0!</v>
      </c>
      <c r="K88" s="29" t="e">
        <f>'Comp Index'!L88*'Fair Share'!L22</f>
        <v>#DIV/0!</v>
      </c>
      <c r="L88" s="29" t="e">
        <f>'Comp Index'!M88*'Fair Share'!M22</f>
        <v>#DIV/0!</v>
      </c>
      <c r="M88" s="135" t="e">
        <f>'Comp Index'!N88*'Fair Share'!N22</f>
        <v>#DIV/0!</v>
      </c>
      <c r="P88" s="74">
        <f t="shared" si="60"/>
        <v>0</v>
      </c>
      <c r="Q88" s="30" t="e">
        <f t="shared" si="50"/>
        <v>#DIV/0!</v>
      </c>
      <c r="R88" s="30" t="e">
        <f t="shared" si="51"/>
        <v>#DIV/0!</v>
      </c>
      <c r="S88" s="30" t="e">
        <f t="shared" si="52"/>
        <v>#DIV/0!</v>
      </c>
      <c r="T88" s="30" t="e">
        <f t="shared" si="53"/>
        <v>#DIV/0!</v>
      </c>
      <c r="U88" s="30" t="e">
        <f t="shared" si="54"/>
        <v>#DIV/0!</v>
      </c>
      <c r="V88" s="30" t="e">
        <f t="shared" si="55"/>
        <v>#DIV/0!</v>
      </c>
      <c r="W88" s="30" t="e">
        <f t="shared" si="56"/>
        <v>#DIV/0!</v>
      </c>
      <c r="X88" s="30" t="e">
        <f t="shared" si="57"/>
        <v>#DIV/0!</v>
      </c>
      <c r="Y88" s="30" t="e">
        <f t="shared" si="58"/>
        <v>#DIV/0!</v>
      </c>
      <c r="Z88" s="216" t="e">
        <f t="shared" si="59"/>
        <v>#DIV/0!</v>
      </c>
      <c r="AC88" s="74">
        <f t="shared" si="61"/>
        <v>0</v>
      </c>
      <c r="AD88" s="233" t="e">
        <f>Q88*'Demand Calcs'!D$85</f>
        <v>#DIV/0!</v>
      </c>
      <c r="AE88" s="233" t="e">
        <f>R88*'Demand Calcs'!E$85</f>
        <v>#DIV/0!</v>
      </c>
      <c r="AF88" s="233" t="e">
        <f>S88*'Demand Calcs'!F$85</f>
        <v>#DIV/0!</v>
      </c>
      <c r="AG88" s="233" t="e">
        <f>T88*'Demand Calcs'!G$85</f>
        <v>#DIV/0!</v>
      </c>
      <c r="AH88" s="233" t="e">
        <f>U88*'Demand Calcs'!H$85</f>
        <v>#DIV/0!</v>
      </c>
      <c r="AI88" s="233" t="e">
        <f>V88*'Demand Calcs'!I$85</f>
        <v>#DIV/0!</v>
      </c>
      <c r="AJ88" s="233" t="e">
        <f>W88*'Demand Calcs'!J$85</f>
        <v>#DIV/0!</v>
      </c>
      <c r="AK88" s="233" t="e">
        <f>X88*'Demand Calcs'!K$85</f>
        <v>#DIV/0!</v>
      </c>
      <c r="AL88" s="233" t="e">
        <f>Y88*'Demand Calcs'!L$85</f>
        <v>#DIV/0!</v>
      </c>
      <c r="AM88" s="234" t="e">
        <f>Z88*'Demand Calcs'!M$85</f>
        <v>#DIV/0!</v>
      </c>
    </row>
    <row r="89" spans="3:39" x14ac:dyDescent="0.25">
      <c r="C89" s="74">
        <f>'Comp Index'!C89</f>
        <v>0</v>
      </c>
      <c r="D89" s="29" t="e">
        <f>'Comp Index'!E89*'Fair Share'!E23</f>
        <v>#DIV/0!</v>
      </c>
      <c r="E89" s="29" t="e">
        <f>'Comp Index'!F89*'Fair Share'!F23</f>
        <v>#DIV/0!</v>
      </c>
      <c r="F89" s="29" t="e">
        <f>'Comp Index'!G89*'Fair Share'!G23</f>
        <v>#DIV/0!</v>
      </c>
      <c r="G89" s="29" t="e">
        <f>'Comp Index'!H89*'Fair Share'!H23</f>
        <v>#DIV/0!</v>
      </c>
      <c r="H89" s="29" t="e">
        <f>'Comp Index'!I89*'Fair Share'!I23</f>
        <v>#DIV/0!</v>
      </c>
      <c r="I89" s="29" t="e">
        <f>'Comp Index'!J89*'Fair Share'!J23</f>
        <v>#DIV/0!</v>
      </c>
      <c r="J89" s="29" t="e">
        <f>'Comp Index'!K89*'Fair Share'!K23</f>
        <v>#DIV/0!</v>
      </c>
      <c r="K89" s="29" t="e">
        <f>'Comp Index'!L89*'Fair Share'!L23</f>
        <v>#DIV/0!</v>
      </c>
      <c r="L89" s="29" t="e">
        <f>'Comp Index'!M89*'Fair Share'!M23</f>
        <v>#DIV/0!</v>
      </c>
      <c r="M89" s="135" t="e">
        <f>'Comp Index'!N89*'Fair Share'!N23</f>
        <v>#DIV/0!</v>
      </c>
      <c r="P89" s="74">
        <f t="shared" si="60"/>
        <v>0</v>
      </c>
      <c r="Q89" s="30" t="e">
        <f t="shared" si="50"/>
        <v>#DIV/0!</v>
      </c>
      <c r="R89" s="30" t="e">
        <f t="shared" si="51"/>
        <v>#DIV/0!</v>
      </c>
      <c r="S89" s="30" t="e">
        <f t="shared" si="52"/>
        <v>#DIV/0!</v>
      </c>
      <c r="T89" s="30" t="e">
        <f t="shared" si="53"/>
        <v>#DIV/0!</v>
      </c>
      <c r="U89" s="30" t="e">
        <f t="shared" si="54"/>
        <v>#DIV/0!</v>
      </c>
      <c r="V89" s="30" t="e">
        <f t="shared" si="55"/>
        <v>#DIV/0!</v>
      </c>
      <c r="W89" s="30" t="e">
        <f t="shared" si="56"/>
        <v>#DIV/0!</v>
      </c>
      <c r="X89" s="30" t="e">
        <f t="shared" si="57"/>
        <v>#DIV/0!</v>
      </c>
      <c r="Y89" s="30" t="e">
        <f t="shared" si="58"/>
        <v>#DIV/0!</v>
      </c>
      <c r="Z89" s="216" t="e">
        <f t="shared" si="59"/>
        <v>#DIV/0!</v>
      </c>
      <c r="AC89" s="74">
        <f t="shared" si="61"/>
        <v>0</v>
      </c>
      <c r="AD89" s="233" t="e">
        <f>Q89*'Demand Calcs'!D$85</f>
        <v>#DIV/0!</v>
      </c>
      <c r="AE89" s="233" t="e">
        <f>R89*'Demand Calcs'!E$85</f>
        <v>#DIV/0!</v>
      </c>
      <c r="AF89" s="233" t="e">
        <f>S89*'Demand Calcs'!F$85</f>
        <v>#DIV/0!</v>
      </c>
      <c r="AG89" s="233" t="e">
        <f>T89*'Demand Calcs'!G$85</f>
        <v>#DIV/0!</v>
      </c>
      <c r="AH89" s="233" t="e">
        <f>U89*'Demand Calcs'!H$85</f>
        <v>#DIV/0!</v>
      </c>
      <c r="AI89" s="233" t="e">
        <f>V89*'Demand Calcs'!I$85</f>
        <v>#DIV/0!</v>
      </c>
      <c r="AJ89" s="233" t="e">
        <f>W89*'Demand Calcs'!J$85</f>
        <v>#DIV/0!</v>
      </c>
      <c r="AK89" s="233" t="e">
        <f>X89*'Demand Calcs'!K$85</f>
        <v>#DIV/0!</v>
      </c>
      <c r="AL89" s="233" t="e">
        <f>Y89*'Demand Calcs'!L$85</f>
        <v>#DIV/0!</v>
      </c>
      <c r="AM89" s="234" t="e">
        <f>Z89*'Demand Calcs'!M$85</f>
        <v>#DIV/0!</v>
      </c>
    </row>
    <row r="90" spans="3:39" x14ac:dyDescent="0.25">
      <c r="C90" s="74">
        <f>'Comp Index'!C90</f>
        <v>0</v>
      </c>
      <c r="D90" s="29" t="e">
        <f>'Comp Index'!E90*'Fair Share'!E24</f>
        <v>#DIV/0!</v>
      </c>
      <c r="E90" s="29" t="e">
        <f>'Comp Index'!F90*'Fair Share'!F24</f>
        <v>#DIV/0!</v>
      </c>
      <c r="F90" s="29" t="e">
        <f>'Comp Index'!G90*'Fair Share'!G24</f>
        <v>#DIV/0!</v>
      </c>
      <c r="G90" s="29" t="e">
        <f>'Comp Index'!H90*'Fair Share'!H24</f>
        <v>#DIV/0!</v>
      </c>
      <c r="H90" s="29" t="e">
        <f>'Comp Index'!I90*'Fair Share'!I24</f>
        <v>#DIV/0!</v>
      </c>
      <c r="I90" s="29" t="e">
        <f>'Comp Index'!J90*'Fair Share'!J24</f>
        <v>#DIV/0!</v>
      </c>
      <c r="J90" s="29" t="e">
        <f>'Comp Index'!K90*'Fair Share'!K24</f>
        <v>#DIV/0!</v>
      </c>
      <c r="K90" s="29" t="e">
        <f>'Comp Index'!L90*'Fair Share'!L24</f>
        <v>#DIV/0!</v>
      </c>
      <c r="L90" s="29" t="e">
        <f>'Comp Index'!M90*'Fair Share'!M24</f>
        <v>#DIV/0!</v>
      </c>
      <c r="M90" s="135" t="e">
        <f>'Comp Index'!N90*'Fair Share'!N24</f>
        <v>#DIV/0!</v>
      </c>
      <c r="P90" s="74">
        <f t="shared" si="60"/>
        <v>0</v>
      </c>
      <c r="Q90" s="30" t="e">
        <f t="shared" si="50"/>
        <v>#DIV/0!</v>
      </c>
      <c r="R90" s="30" t="e">
        <f t="shared" si="51"/>
        <v>#DIV/0!</v>
      </c>
      <c r="S90" s="30" t="e">
        <f t="shared" si="52"/>
        <v>#DIV/0!</v>
      </c>
      <c r="T90" s="30" t="e">
        <f t="shared" si="53"/>
        <v>#DIV/0!</v>
      </c>
      <c r="U90" s="30" t="e">
        <f t="shared" si="54"/>
        <v>#DIV/0!</v>
      </c>
      <c r="V90" s="30" t="e">
        <f t="shared" si="55"/>
        <v>#DIV/0!</v>
      </c>
      <c r="W90" s="30" t="e">
        <f t="shared" si="56"/>
        <v>#DIV/0!</v>
      </c>
      <c r="X90" s="30" t="e">
        <f t="shared" si="57"/>
        <v>#DIV/0!</v>
      </c>
      <c r="Y90" s="30" t="e">
        <f t="shared" si="58"/>
        <v>#DIV/0!</v>
      </c>
      <c r="Z90" s="216" t="e">
        <f t="shared" si="59"/>
        <v>#DIV/0!</v>
      </c>
      <c r="AC90" s="74">
        <f t="shared" si="61"/>
        <v>0</v>
      </c>
      <c r="AD90" s="233" t="e">
        <f>Q90*'Demand Calcs'!D$85</f>
        <v>#DIV/0!</v>
      </c>
      <c r="AE90" s="233" t="e">
        <f>R90*'Demand Calcs'!E$85</f>
        <v>#DIV/0!</v>
      </c>
      <c r="AF90" s="233" t="e">
        <f>S90*'Demand Calcs'!F$85</f>
        <v>#DIV/0!</v>
      </c>
      <c r="AG90" s="233" t="e">
        <f>T90*'Demand Calcs'!G$85</f>
        <v>#DIV/0!</v>
      </c>
      <c r="AH90" s="233" t="e">
        <f>U90*'Demand Calcs'!H$85</f>
        <v>#DIV/0!</v>
      </c>
      <c r="AI90" s="233" t="e">
        <f>V90*'Demand Calcs'!I$85</f>
        <v>#DIV/0!</v>
      </c>
      <c r="AJ90" s="233" t="e">
        <f>W90*'Demand Calcs'!J$85</f>
        <v>#DIV/0!</v>
      </c>
      <c r="AK90" s="233" t="e">
        <f>X90*'Demand Calcs'!K$85</f>
        <v>#DIV/0!</v>
      </c>
      <c r="AL90" s="233" t="e">
        <f>Y90*'Demand Calcs'!L$85</f>
        <v>#DIV/0!</v>
      </c>
      <c r="AM90" s="234" t="e">
        <f>Z90*'Demand Calcs'!M$85</f>
        <v>#DIV/0!</v>
      </c>
    </row>
    <row r="91" spans="3:39" x14ac:dyDescent="0.25">
      <c r="C91" s="74" t="str">
        <f>'Comp Index'!C92</f>
        <v>Proposed Hotel 1</v>
      </c>
      <c r="D91" s="29" t="e">
        <f>'Comp Index'!E92*'Fair Share'!E25</f>
        <v>#DIV/0!</v>
      </c>
      <c r="E91" s="29" t="e">
        <f>'Comp Index'!F92*'Fair Share'!F25</f>
        <v>#DIV/0!</v>
      </c>
      <c r="F91" s="29" t="e">
        <f>'Comp Index'!G92*'Fair Share'!G25</f>
        <v>#DIV/0!</v>
      </c>
      <c r="G91" s="29" t="e">
        <f>'Comp Index'!H92*'Fair Share'!H25</f>
        <v>#DIV/0!</v>
      </c>
      <c r="H91" s="29" t="e">
        <f>'Comp Index'!I92*'Fair Share'!I25</f>
        <v>#DIV/0!</v>
      </c>
      <c r="I91" s="29" t="e">
        <f>'Comp Index'!J92*'Fair Share'!J25</f>
        <v>#DIV/0!</v>
      </c>
      <c r="J91" s="29" t="e">
        <f>'Comp Index'!K92*'Fair Share'!K25</f>
        <v>#DIV/0!</v>
      </c>
      <c r="K91" s="29" t="e">
        <f>'Comp Index'!L92*'Fair Share'!L25</f>
        <v>#DIV/0!</v>
      </c>
      <c r="L91" s="29" t="e">
        <f>'Comp Index'!M92*'Fair Share'!M25</f>
        <v>#DIV/0!</v>
      </c>
      <c r="M91" s="135" t="e">
        <f>'Comp Index'!N92*'Fair Share'!N25</f>
        <v>#DIV/0!</v>
      </c>
      <c r="P91" s="74" t="str">
        <f t="shared" si="60"/>
        <v>Proposed Hotel 1</v>
      </c>
      <c r="Q91" s="30" t="e">
        <f t="shared" si="50"/>
        <v>#DIV/0!</v>
      </c>
      <c r="R91" s="30" t="e">
        <f t="shared" si="51"/>
        <v>#DIV/0!</v>
      </c>
      <c r="S91" s="30" t="e">
        <f t="shared" si="52"/>
        <v>#DIV/0!</v>
      </c>
      <c r="T91" s="30" t="e">
        <f t="shared" si="53"/>
        <v>#DIV/0!</v>
      </c>
      <c r="U91" s="30" t="e">
        <f t="shared" si="54"/>
        <v>#DIV/0!</v>
      </c>
      <c r="V91" s="30" t="e">
        <f t="shared" si="55"/>
        <v>#DIV/0!</v>
      </c>
      <c r="W91" s="30" t="e">
        <f t="shared" si="56"/>
        <v>#DIV/0!</v>
      </c>
      <c r="X91" s="30" t="e">
        <f t="shared" si="57"/>
        <v>#DIV/0!</v>
      </c>
      <c r="Y91" s="30" t="e">
        <f t="shared" si="58"/>
        <v>#DIV/0!</v>
      </c>
      <c r="Z91" s="216" t="e">
        <f t="shared" si="59"/>
        <v>#DIV/0!</v>
      </c>
      <c r="AC91" s="74" t="str">
        <f t="shared" si="61"/>
        <v>Proposed Hotel 1</v>
      </c>
      <c r="AD91" s="233" t="e">
        <f>Q91*'Demand Calcs'!D$85</f>
        <v>#DIV/0!</v>
      </c>
      <c r="AE91" s="233" t="e">
        <f>R91*'Demand Calcs'!E$85</f>
        <v>#DIV/0!</v>
      </c>
      <c r="AF91" s="233" t="e">
        <f>S91*'Demand Calcs'!F$85</f>
        <v>#DIV/0!</v>
      </c>
      <c r="AG91" s="233" t="e">
        <f>T91*'Demand Calcs'!G$85</f>
        <v>#DIV/0!</v>
      </c>
      <c r="AH91" s="233" t="e">
        <f>U91*'Demand Calcs'!H$85</f>
        <v>#DIV/0!</v>
      </c>
      <c r="AI91" s="233" t="e">
        <f>V91*'Demand Calcs'!I$85</f>
        <v>#DIV/0!</v>
      </c>
      <c r="AJ91" s="233" t="e">
        <f>W91*'Demand Calcs'!J$85</f>
        <v>#DIV/0!</v>
      </c>
      <c r="AK91" s="233" t="e">
        <f>X91*'Demand Calcs'!K$85</f>
        <v>#DIV/0!</v>
      </c>
      <c r="AL91" s="233" t="e">
        <f>Y91*'Demand Calcs'!L$85</f>
        <v>#DIV/0!</v>
      </c>
      <c r="AM91" s="234" t="e">
        <f>Z91*'Demand Calcs'!M$85</f>
        <v>#DIV/0!</v>
      </c>
    </row>
    <row r="92" spans="3:39" x14ac:dyDescent="0.25">
      <c r="C92" s="74" t="str">
        <f>'Comp Index'!C93</f>
        <v>Proposed Hotel 2</v>
      </c>
      <c r="D92" s="29" t="e">
        <f>'Comp Index'!E93*'Fair Share'!E26</f>
        <v>#DIV/0!</v>
      </c>
      <c r="E92" s="29" t="e">
        <f>'Comp Index'!F93*'Fair Share'!F26</f>
        <v>#DIV/0!</v>
      </c>
      <c r="F92" s="29" t="e">
        <f>'Comp Index'!G93*'Fair Share'!G26</f>
        <v>#DIV/0!</v>
      </c>
      <c r="G92" s="29" t="e">
        <f>'Comp Index'!H93*'Fair Share'!H26</f>
        <v>#DIV/0!</v>
      </c>
      <c r="H92" s="29" t="e">
        <f>'Comp Index'!I93*'Fair Share'!I26</f>
        <v>#DIV/0!</v>
      </c>
      <c r="I92" s="29" t="e">
        <f>'Comp Index'!J93*'Fair Share'!J26</f>
        <v>#DIV/0!</v>
      </c>
      <c r="J92" s="29" t="e">
        <f>'Comp Index'!K93*'Fair Share'!K26</f>
        <v>#DIV/0!</v>
      </c>
      <c r="K92" s="29" t="e">
        <f>'Comp Index'!L93*'Fair Share'!L26</f>
        <v>#DIV/0!</v>
      </c>
      <c r="L92" s="29" t="e">
        <f>'Comp Index'!M93*'Fair Share'!M26</f>
        <v>#DIV/0!</v>
      </c>
      <c r="M92" s="135" t="e">
        <f>'Comp Index'!N93*'Fair Share'!N26</f>
        <v>#DIV/0!</v>
      </c>
      <c r="P92" s="74" t="str">
        <f t="shared" si="60"/>
        <v>Proposed Hotel 2</v>
      </c>
      <c r="Q92" s="30" t="e">
        <f t="shared" si="50"/>
        <v>#DIV/0!</v>
      </c>
      <c r="R92" s="30" t="e">
        <f t="shared" si="51"/>
        <v>#DIV/0!</v>
      </c>
      <c r="S92" s="30" t="e">
        <f t="shared" si="52"/>
        <v>#DIV/0!</v>
      </c>
      <c r="T92" s="30" t="e">
        <f t="shared" si="53"/>
        <v>#DIV/0!</v>
      </c>
      <c r="U92" s="30" t="e">
        <f t="shared" si="54"/>
        <v>#DIV/0!</v>
      </c>
      <c r="V92" s="30" t="e">
        <f t="shared" si="55"/>
        <v>#DIV/0!</v>
      </c>
      <c r="W92" s="30" t="e">
        <f t="shared" si="56"/>
        <v>#DIV/0!</v>
      </c>
      <c r="X92" s="30" t="e">
        <f t="shared" si="57"/>
        <v>#DIV/0!</v>
      </c>
      <c r="Y92" s="30" t="e">
        <f t="shared" si="58"/>
        <v>#DIV/0!</v>
      </c>
      <c r="Z92" s="216" t="e">
        <f t="shared" si="59"/>
        <v>#DIV/0!</v>
      </c>
      <c r="AC92" s="74" t="str">
        <f t="shared" si="61"/>
        <v>Proposed Hotel 2</v>
      </c>
      <c r="AD92" s="233" t="e">
        <f>Q92*'Demand Calcs'!D$85</f>
        <v>#DIV/0!</v>
      </c>
      <c r="AE92" s="233" t="e">
        <f>R92*'Demand Calcs'!E$85</f>
        <v>#DIV/0!</v>
      </c>
      <c r="AF92" s="233" t="e">
        <f>S92*'Demand Calcs'!F$85</f>
        <v>#DIV/0!</v>
      </c>
      <c r="AG92" s="233" t="e">
        <f>T92*'Demand Calcs'!G$85</f>
        <v>#DIV/0!</v>
      </c>
      <c r="AH92" s="233" t="e">
        <f>U92*'Demand Calcs'!H$85</f>
        <v>#DIV/0!</v>
      </c>
      <c r="AI92" s="233" t="e">
        <f>V92*'Demand Calcs'!I$85</f>
        <v>#DIV/0!</v>
      </c>
      <c r="AJ92" s="233" t="e">
        <f>W92*'Demand Calcs'!J$85</f>
        <v>#DIV/0!</v>
      </c>
      <c r="AK92" s="233" t="e">
        <f>X92*'Demand Calcs'!K$85</f>
        <v>#DIV/0!</v>
      </c>
      <c r="AL92" s="233" t="e">
        <f>Y92*'Demand Calcs'!L$85</f>
        <v>#DIV/0!</v>
      </c>
      <c r="AM92" s="234" t="e">
        <f>Z92*'Demand Calcs'!M$85</f>
        <v>#DIV/0!</v>
      </c>
    </row>
    <row r="93" spans="3:39" x14ac:dyDescent="0.25">
      <c r="C93" s="74">
        <f>'Comp Index'!C94</f>
        <v>0</v>
      </c>
      <c r="D93" s="29" t="e">
        <f>'Comp Index'!E94*'Fair Share'!E27</f>
        <v>#DIV/0!</v>
      </c>
      <c r="E93" s="29" t="e">
        <f>'Comp Index'!F94*'Fair Share'!F27</f>
        <v>#DIV/0!</v>
      </c>
      <c r="F93" s="29" t="e">
        <f>'Comp Index'!G94*'Fair Share'!G27</f>
        <v>#DIV/0!</v>
      </c>
      <c r="G93" s="29" t="e">
        <f>'Comp Index'!H94*'Fair Share'!H27</f>
        <v>#DIV/0!</v>
      </c>
      <c r="H93" s="29" t="e">
        <f>'Comp Index'!I94*'Fair Share'!I27</f>
        <v>#DIV/0!</v>
      </c>
      <c r="I93" s="29" t="e">
        <f>'Comp Index'!J94*'Fair Share'!J27</f>
        <v>#DIV/0!</v>
      </c>
      <c r="J93" s="29" t="e">
        <f>'Comp Index'!K94*'Fair Share'!K27</f>
        <v>#DIV/0!</v>
      </c>
      <c r="K93" s="29" t="e">
        <f>'Comp Index'!L94*'Fair Share'!L27</f>
        <v>#DIV/0!</v>
      </c>
      <c r="L93" s="29" t="e">
        <f>'Comp Index'!M94*'Fair Share'!M27</f>
        <v>#DIV/0!</v>
      </c>
      <c r="M93" s="135" t="e">
        <f>'Comp Index'!N94*'Fair Share'!N27</f>
        <v>#DIV/0!</v>
      </c>
      <c r="P93" s="74">
        <f t="shared" si="60"/>
        <v>0</v>
      </c>
      <c r="Q93" s="30" t="e">
        <f t="shared" si="50"/>
        <v>#DIV/0!</v>
      </c>
      <c r="R93" s="30" t="e">
        <f t="shared" si="51"/>
        <v>#DIV/0!</v>
      </c>
      <c r="S93" s="30" t="e">
        <f t="shared" si="52"/>
        <v>#DIV/0!</v>
      </c>
      <c r="T93" s="30" t="e">
        <f t="shared" si="53"/>
        <v>#DIV/0!</v>
      </c>
      <c r="U93" s="30" t="e">
        <f t="shared" si="54"/>
        <v>#DIV/0!</v>
      </c>
      <c r="V93" s="30" t="e">
        <f t="shared" si="55"/>
        <v>#DIV/0!</v>
      </c>
      <c r="W93" s="30" t="e">
        <f t="shared" si="56"/>
        <v>#DIV/0!</v>
      </c>
      <c r="X93" s="30" t="e">
        <f t="shared" si="57"/>
        <v>#DIV/0!</v>
      </c>
      <c r="Y93" s="30" t="e">
        <f t="shared" si="58"/>
        <v>#DIV/0!</v>
      </c>
      <c r="Z93" s="216" t="e">
        <f t="shared" si="59"/>
        <v>#DIV/0!</v>
      </c>
      <c r="AC93" s="74">
        <f t="shared" si="61"/>
        <v>0</v>
      </c>
      <c r="AD93" s="233" t="e">
        <f>Q93*'Demand Calcs'!D$85</f>
        <v>#DIV/0!</v>
      </c>
      <c r="AE93" s="233" t="e">
        <f>R93*'Demand Calcs'!E$85</f>
        <v>#DIV/0!</v>
      </c>
      <c r="AF93" s="233" t="e">
        <f>S93*'Demand Calcs'!F$85</f>
        <v>#DIV/0!</v>
      </c>
      <c r="AG93" s="233" t="e">
        <f>T93*'Demand Calcs'!G$85</f>
        <v>#DIV/0!</v>
      </c>
      <c r="AH93" s="233" t="e">
        <f>U93*'Demand Calcs'!H$85</f>
        <v>#DIV/0!</v>
      </c>
      <c r="AI93" s="233" t="e">
        <f>V93*'Demand Calcs'!I$85</f>
        <v>#DIV/0!</v>
      </c>
      <c r="AJ93" s="233" t="e">
        <f>W93*'Demand Calcs'!J$85</f>
        <v>#DIV/0!</v>
      </c>
      <c r="AK93" s="233" t="e">
        <f>X93*'Demand Calcs'!K$85</f>
        <v>#DIV/0!</v>
      </c>
      <c r="AL93" s="233" t="e">
        <f>Y93*'Demand Calcs'!L$85</f>
        <v>#DIV/0!</v>
      </c>
      <c r="AM93" s="234" t="e">
        <f>Z93*'Demand Calcs'!M$85</f>
        <v>#DIV/0!</v>
      </c>
    </row>
    <row r="94" spans="3:39" x14ac:dyDescent="0.25">
      <c r="C94" s="74">
        <f>'Comp Index'!C95</f>
        <v>0</v>
      </c>
      <c r="D94" s="29" t="e">
        <f>'Comp Index'!E95*'Fair Share'!E28</f>
        <v>#DIV/0!</v>
      </c>
      <c r="E94" s="29" t="e">
        <f>'Comp Index'!F95*'Fair Share'!F28</f>
        <v>#DIV/0!</v>
      </c>
      <c r="F94" s="29" t="e">
        <f>'Comp Index'!G95*'Fair Share'!G28</f>
        <v>#DIV/0!</v>
      </c>
      <c r="G94" s="29" t="e">
        <f>'Comp Index'!H95*'Fair Share'!H28</f>
        <v>#DIV/0!</v>
      </c>
      <c r="H94" s="29" t="e">
        <f>'Comp Index'!I95*'Fair Share'!I28</f>
        <v>#DIV/0!</v>
      </c>
      <c r="I94" s="29" t="e">
        <f>'Comp Index'!J95*'Fair Share'!J28</f>
        <v>#DIV/0!</v>
      </c>
      <c r="J94" s="29" t="e">
        <f>'Comp Index'!K95*'Fair Share'!K28</f>
        <v>#DIV/0!</v>
      </c>
      <c r="K94" s="29" t="e">
        <f>'Comp Index'!L95*'Fair Share'!L28</f>
        <v>#DIV/0!</v>
      </c>
      <c r="L94" s="29" t="e">
        <f>'Comp Index'!M95*'Fair Share'!M28</f>
        <v>#DIV/0!</v>
      </c>
      <c r="M94" s="135" t="e">
        <f>'Comp Index'!N95*'Fair Share'!N28</f>
        <v>#DIV/0!</v>
      </c>
      <c r="P94" s="74">
        <f t="shared" si="60"/>
        <v>0</v>
      </c>
      <c r="Q94" s="30" t="e">
        <f t="shared" si="50"/>
        <v>#DIV/0!</v>
      </c>
      <c r="R94" s="30" t="e">
        <f t="shared" si="51"/>
        <v>#DIV/0!</v>
      </c>
      <c r="S94" s="30" t="e">
        <f t="shared" si="52"/>
        <v>#DIV/0!</v>
      </c>
      <c r="T94" s="30" t="e">
        <f t="shared" si="53"/>
        <v>#DIV/0!</v>
      </c>
      <c r="U94" s="30" t="e">
        <f t="shared" si="54"/>
        <v>#DIV/0!</v>
      </c>
      <c r="V94" s="30" t="e">
        <f t="shared" si="55"/>
        <v>#DIV/0!</v>
      </c>
      <c r="W94" s="30" t="e">
        <f t="shared" si="56"/>
        <v>#DIV/0!</v>
      </c>
      <c r="X94" s="30" t="e">
        <f t="shared" si="57"/>
        <v>#DIV/0!</v>
      </c>
      <c r="Y94" s="30" t="e">
        <f t="shared" si="58"/>
        <v>#DIV/0!</v>
      </c>
      <c r="Z94" s="216" t="e">
        <f t="shared" si="59"/>
        <v>#DIV/0!</v>
      </c>
      <c r="AC94" s="74">
        <f t="shared" si="61"/>
        <v>0</v>
      </c>
      <c r="AD94" s="233" t="e">
        <f>Q94*'Demand Calcs'!D$85</f>
        <v>#DIV/0!</v>
      </c>
      <c r="AE94" s="233" t="e">
        <f>R94*'Demand Calcs'!E$85</f>
        <v>#DIV/0!</v>
      </c>
      <c r="AF94" s="233" t="e">
        <f>S94*'Demand Calcs'!F$85</f>
        <v>#DIV/0!</v>
      </c>
      <c r="AG94" s="233" t="e">
        <f>T94*'Demand Calcs'!G$85</f>
        <v>#DIV/0!</v>
      </c>
      <c r="AH94" s="233" t="e">
        <f>U94*'Demand Calcs'!H$85</f>
        <v>#DIV/0!</v>
      </c>
      <c r="AI94" s="233" t="e">
        <f>V94*'Demand Calcs'!I$85</f>
        <v>#DIV/0!</v>
      </c>
      <c r="AJ94" s="233" t="e">
        <f>W94*'Demand Calcs'!J$85</f>
        <v>#DIV/0!</v>
      </c>
      <c r="AK94" s="233" t="e">
        <f>X94*'Demand Calcs'!K$85</f>
        <v>#DIV/0!</v>
      </c>
      <c r="AL94" s="233" t="e">
        <f>Y94*'Demand Calcs'!L$85</f>
        <v>#DIV/0!</v>
      </c>
      <c r="AM94" s="234" t="e">
        <f>Z94*'Demand Calcs'!M$85</f>
        <v>#DIV/0!</v>
      </c>
    </row>
    <row r="95" spans="3:39" x14ac:dyDescent="0.25">
      <c r="C95" s="74">
        <f>'Comp Index'!C96</f>
        <v>0</v>
      </c>
      <c r="D95" s="29" t="e">
        <f>'Comp Index'!E96*'Fair Share'!E29</f>
        <v>#DIV/0!</v>
      </c>
      <c r="E95" s="29" t="e">
        <f>'Comp Index'!F96*'Fair Share'!F29</f>
        <v>#DIV/0!</v>
      </c>
      <c r="F95" s="29" t="e">
        <f>'Comp Index'!G96*'Fair Share'!G29</f>
        <v>#DIV/0!</v>
      </c>
      <c r="G95" s="29" t="e">
        <f>'Comp Index'!H96*'Fair Share'!H29</f>
        <v>#DIV/0!</v>
      </c>
      <c r="H95" s="29" t="e">
        <f>'Comp Index'!I96*'Fair Share'!I29</f>
        <v>#DIV/0!</v>
      </c>
      <c r="I95" s="29" t="e">
        <f>'Comp Index'!J96*'Fair Share'!J29</f>
        <v>#DIV/0!</v>
      </c>
      <c r="J95" s="29" t="e">
        <f>'Comp Index'!K96*'Fair Share'!K29</f>
        <v>#DIV/0!</v>
      </c>
      <c r="K95" s="29" t="e">
        <f>'Comp Index'!L96*'Fair Share'!L29</f>
        <v>#DIV/0!</v>
      </c>
      <c r="L95" s="29" t="e">
        <f>'Comp Index'!M96*'Fair Share'!M29</f>
        <v>#DIV/0!</v>
      </c>
      <c r="M95" s="135" t="e">
        <f>'Comp Index'!N96*'Fair Share'!N29</f>
        <v>#DIV/0!</v>
      </c>
      <c r="P95" s="74">
        <f t="shared" si="60"/>
        <v>0</v>
      </c>
      <c r="Q95" s="30" t="e">
        <f t="shared" si="50"/>
        <v>#DIV/0!</v>
      </c>
      <c r="R95" s="30" t="e">
        <f t="shared" si="51"/>
        <v>#DIV/0!</v>
      </c>
      <c r="S95" s="30" t="e">
        <f t="shared" si="52"/>
        <v>#DIV/0!</v>
      </c>
      <c r="T95" s="30" t="e">
        <f t="shared" si="53"/>
        <v>#DIV/0!</v>
      </c>
      <c r="U95" s="30" t="e">
        <f t="shared" si="54"/>
        <v>#DIV/0!</v>
      </c>
      <c r="V95" s="30" t="e">
        <f t="shared" si="55"/>
        <v>#DIV/0!</v>
      </c>
      <c r="W95" s="30" t="e">
        <f t="shared" si="56"/>
        <v>#DIV/0!</v>
      </c>
      <c r="X95" s="30" t="e">
        <f t="shared" si="57"/>
        <v>#DIV/0!</v>
      </c>
      <c r="Y95" s="30" t="e">
        <f t="shared" si="58"/>
        <v>#DIV/0!</v>
      </c>
      <c r="Z95" s="216" t="e">
        <f t="shared" si="59"/>
        <v>#DIV/0!</v>
      </c>
      <c r="AC95" s="74">
        <f t="shared" si="61"/>
        <v>0</v>
      </c>
      <c r="AD95" s="233" t="e">
        <f>Q95*'Demand Calcs'!D$85</f>
        <v>#DIV/0!</v>
      </c>
      <c r="AE95" s="233" t="e">
        <f>R95*'Demand Calcs'!E$85</f>
        <v>#DIV/0!</v>
      </c>
      <c r="AF95" s="233" t="e">
        <f>S95*'Demand Calcs'!F$85</f>
        <v>#DIV/0!</v>
      </c>
      <c r="AG95" s="233" t="e">
        <f>T95*'Demand Calcs'!G$85</f>
        <v>#DIV/0!</v>
      </c>
      <c r="AH95" s="233" t="e">
        <f>U95*'Demand Calcs'!H$85</f>
        <v>#DIV/0!</v>
      </c>
      <c r="AI95" s="233" t="e">
        <f>V95*'Demand Calcs'!I$85</f>
        <v>#DIV/0!</v>
      </c>
      <c r="AJ95" s="233" t="e">
        <f>W95*'Demand Calcs'!J$85</f>
        <v>#DIV/0!</v>
      </c>
      <c r="AK95" s="233" t="e">
        <f>X95*'Demand Calcs'!K$85</f>
        <v>#DIV/0!</v>
      </c>
      <c r="AL95" s="233" t="e">
        <f>Y95*'Demand Calcs'!L$85</f>
        <v>#DIV/0!</v>
      </c>
      <c r="AM95" s="234" t="e">
        <f>Z95*'Demand Calcs'!M$85</f>
        <v>#DIV/0!</v>
      </c>
    </row>
    <row r="96" spans="3:39" x14ac:dyDescent="0.25">
      <c r="C96" s="74">
        <f>'Comp Index'!C97</f>
        <v>0</v>
      </c>
      <c r="D96" s="29" t="e">
        <f>'Comp Index'!E97*'Fair Share'!E30</f>
        <v>#DIV/0!</v>
      </c>
      <c r="E96" s="29" t="e">
        <f>'Comp Index'!F97*'Fair Share'!F30</f>
        <v>#DIV/0!</v>
      </c>
      <c r="F96" s="29" t="e">
        <f>'Comp Index'!G97*'Fair Share'!G30</f>
        <v>#DIV/0!</v>
      </c>
      <c r="G96" s="29" t="e">
        <f>'Comp Index'!H97*'Fair Share'!H30</f>
        <v>#DIV/0!</v>
      </c>
      <c r="H96" s="29" t="e">
        <f>'Comp Index'!I97*'Fair Share'!I30</f>
        <v>#DIV/0!</v>
      </c>
      <c r="I96" s="29" t="e">
        <f>'Comp Index'!J97*'Fair Share'!J30</f>
        <v>#DIV/0!</v>
      </c>
      <c r="J96" s="29" t="e">
        <f>'Comp Index'!K97*'Fair Share'!K30</f>
        <v>#DIV/0!</v>
      </c>
      <c r="K96" s="29" t="e">
        <f>'Comp Index'!L97*'Fair Share'!L30</f>
        <v>#DIV/0!</v>
      </c>
      <c r="L96" s="29" t="e">
        <f>'Comp Index'!M97*'Fair Share'!M30</f>
        <v>#DIV/0!</v>
      </c>
      <c r="M96" s="135" t="e">
        <f>'Comp Index'!N97*'Fair Share'!N30</f>
        <v>#DIV/0!</v>
      </c>
      <c r="P96" s="74">
        <f t="shared" si="60"/>
        <v>0</v>
      </c>
      <c r="Q96" s="30" t="e">
        <f t="shared" si="50"/>
        <v>#DIV/0!</v>
      </c>
      <c r="R96" s="30" t="e">
        <f t="shared" si="51"/>
        <v>#DIV/0!</v>
      </c>
      <c r="S96" s="30" t="e">
        <f t="shared" si="52"/>
        <v>#DIV/0!</v>
      </c>
      <c r="T96" s="30" t="e">
        <f t="shared" si="53"/>
        <v>#DIV/0!</v>
      </c>
      <c r="U96" s="30" t="e">
        <f t="shared" si="54"/>
        <v>#DIV/0!</v>
      </c>
      <c r="V96" s="30" t="e">
        <f t="shared" si="55"/>
        <v>#DIV/0!</v>
      </c>
      <c r="W96" s="30" t="e">
        <f t="shared" si="56"/>
        <v>#DIV/0!</v>
      </c>
      <c r="X96" s="30" t="e">
        <f t="shared" si="57"/>
        <v>#DIV/0!</v>
      </c>
      <c r="Y96" s="30" t="e">
        <f t="shared" si="58"/>
        <v>#DIV/0!</v>
      </c>
      <c r="Z96" s="216" t="e">
        <f t="shared" si="59"/>
        <v>#DIV/0!</v>
      </c>
      <c r="AC96" s="74">
        <f t="shared" si="61"/>
        <v>0</v>
      </c>
      <c r="AD96" s="233" t="e">
        <f>Q96*'Demand Calcs'!D$85</f>
        <v>#DIV/0!</v>
      </c>
      <c r="AE96" s="233" t="e">
        <f>R96*'Demand Calcs'!E$85</f>
        <v>#DIV/0!</v>
      </c>
      <c r="AF96" s="233" t="e">
        <f>S96*'Demand Calcs'!F$85</f>
        <v>#DIV/0!</v>
      </c>
      <c r="AG96" s="233" t="e">
        <f>T96*'Demand Calcs'!G$85</f>
        <v>#DIV/0!</v>
      </c>
      <c r="AH96" s="233" t="e">
        <f>U96*'Demand Calcs'!H$85</f>
        <v>#DIV/0!</v>
      </c>
      <c r="AI96" s="233" t="e">
        <f>V96*'Demand Calcs'!I$85</f>
        <v>#DIV/0!</v>
      </c>
      <c r="AJ96" s="233" t="e">
        <f>W96*'Demand Calcs'!J$85</f>
        <v>#DIV/0!</v>
      </c>
      <c r="AK96" s="233" t="e">
        <f>X96*'Demand Calcs'!K$85</f>
        <v>#DIV/0!</v>
      </c>
      <c r="AL96" s="233" t="e">
        <f>Y96*'Demand Calcs'!L$85</f>
        <v>#DIV/0!</v>
      </c>
      <c r="AM96" s="234" t="e">
        <f>Z96*'Demand Calcs'!M$85</f>
        <v>#DIV/0!</v>
      </c>
    </row>
    <row r="97" spans="3:39" x14ac:dyDescent="0.25">
      <c r="C97" s="74">
        <f>'Comp Index'!C98</f>
        <v>0</v>
      </c>
      <c r="D97" s="29" t="e">
        <f>'Comp Index'!E98*'Fair Share'!E31</f>
        <v>#DIV/0!</v>
      </c>
      <c r="E97" s="29" t="e">
        <f>'Comp Index'!F98*'Fair Share'!F31</f>
        <v>#DIV/0!</v>
      </c>
      <c r="F97" s="29" t="e">
        <f>'Comp Index'!G98*'Fair Share'!G31</f>
        <v>#DIV/0!</v>
      </c>
      <c r="G97" s="29" t="e">
        <f>'Comp Index'!H98*'Fair Share'!H31</f>
        <v>#DIV/0!</v>
      </c>
      <c r="H97" s="29" t="e">
        <f>'Comp Index'!I98*'Fair Share'!I31</f>
        <v>#DIV/0!</v>
      </c>
      <c r="I97" s="29" t="e">
        <f>'Comp Index'!J98*'Fair Share'!J31</f>
        <v>#DIV/0!</v>
      </c>
      <c r="J97" s="29" t="e">
        <f>'Comp Index'!K98*'Fair Share'!K31</f>
        <v>#DIV/0!</v>
      </c>
      <c r="K97" s="29" t="e">
        <f>'Comp Index'!L98*'Fair Share'!L31</f>
        <v>#DIV/0!</v>
      </c>
      <c r="L97" s="29" t="e">
        <f>'Comp Index'!M98*'Fair Share'!M31</f>
        <v>#DIV/0!</v>
      </c>
      <c r="M97" s="135" t="e">
        <f>'Comp Index'!N98*'Fair Share'!N31</f>
        <v>#DIV/0!</v>
      </c>
      <c r="P97" s="74">
        <f t="shared" si="60"/>
        <v>0</v>
      </c>
      <c r="Q97" s="30" t="e">
        <f t="shared" si="50"/>
        <v>#DIV/0!</v>
      </c>
      <c r="R97" s="30" t="e">
        <f t="shared" si="51"/>
        <v>#DIV/0!</v>
      </c>
      <c r="S97" s="30" t="e">
        <f t="shared" si="52"/>
        <v>#DIV/0!</v>
      </c>
      <c r="T97" s="30" t="e">
        <f t="shared" si="53"/>
        <v>#DIV/0!</v>
      </c>
      <c r="U97" s="30" t="e">
        <f t="shared" si="54"/>
        <v>#DIV/0!</v>
      </c>
      <c r="V97" s="30" t="e">
        <f t="shared" si="55"/>
        <v>#DIV/0!</v>
      </c>
      <c r="W97" s="30" t="e">
        <f t="shared" si="56"/>
        <v>#DIV/0!</v>
      </c>
      <c r="X97" s="30" t="e">
        <f t="shared" si="57"/>
        <v>#DIV/0!</v>
      </c>
      <c r="Y97" s="30" t="e">
        <f t="shared" si="58"/>
        <v>#DIV/0!</v>
      </c>
      <c r="Z97" s="216" t="e">
        <f t="shared" si="59"/>
        <v>#DIV/0!</v>
      </c>
      <c r="AC97" s="74">
        <f t="shared" si="61"/>
        <v>0</v>
      </c>
      <c r="AD97" s="233" t="e">
        <f>Q97*'Demand Calcs'!D$85</f>
        <v>#DIV/0!</v>
      </c>
      <c r="AE97" s="233" t="e">
        <f>R97*'Demand Calcs'!E$85</f>
        <v>#DIV/0!</v>
      </c>
      <c r="AF97" s="233" t="e">
        <f>S97*'Demand Calcs'!F$85</f>
        <v>#DIV/0!</v>
      </c>
      <c r="AG97" s="233" t="e">
        <f>T97*'Demand Calcs'!G$85</f>
        <v>#DIV/0!</v>
      </c>
      <c r="AH97" s="233" t="e">
        <f>U97*'Demand Calcs'!H$85</f>
        <v>#DIV/0!</v>
      </c>
      <c r="AI97" s="233" t="e">
        <f>V97*'Demand Calcs'!I$85</f>
        <v>#DIV/0!</v>
      </c>
      <c r="AJ97" s="233" t="e">
        <f>W97*'Demand Calcs'!J$85</f>
        <v>#DIV/0!</v>
      </c>
      <c r="AK97" s="233" t="e">
        <f>X97*'Demand Calcs'!K$85</f>
        <v>#DIV/0!</v>
      </c>
      <c r="AL97" s="233" t="e">
        <f>Y97*'Demand Calcs'!L$85</f>
        <v>#DIV/0!</v>
      </c>
      <c r="AM97" s="234" t="e">
        <f>Z97*'Demand Calcs'!M$85</f>
        <v>#DIV/0!</v>
      </c>
    </row>
    <row r="98" spans="3:39" x14ac:dyDescent="0.25">
      <c r="C98" s="74">
        <f>'Comp Index'!C99</f>
        <v>0</v>
      </c>
      <c r="D98" s="29" t="e">
        <f>'Comp Index'!E99*'Fair Share'!E32</f>
        <v>#DIV/0!</v>
      </c>
      <c r="E98" s="29" t="e">
        <f>'Comp Index'!F99*'Fair Share'!F32</f>
        <v>#DIV/0!</v>
      </c>
      <c r="F98" s="29" t="e">
        <f>'Comp Index'!G99*'Fair Share'!G32</f>
        <v>#DIV/0!</v>
      </c>
      <c r="G98" s="29" t="e">
        <f>'Comp Index'!H99*'Fair Share'!H32</f>
        <v>#DIV/0!</v>
      </c>
      <c r="H98" s="29" t="e">
        <f>'Comp Index'!I99*'Fair Share'!I32</f>
        <v>#DIV/0!</v>
      </c>
      <c r="I98" s="29" t="e">
        <f>'Comp Index'!J99*'Fair Share'!J32</f>
        <v>#DIV/0!</v>
      </c>
      <c r="J98" s="29" t="e">
        <f>'Comp Index'!K99*'Fair Share'!K32</f>
        <v>#DIV/0!</v>
      </c>
      <c r="K98" s="29" t="e">
        <f>'Comp Index'!L99*'Fair Share'!L32</f>
        <v>#DIV/0!</v>
      </c>
      <c r="L98" s="29" t="e">
        <f>'Comp Index'!M99*'Fair Share'!M32</f>
        <v>#DIV/0!</v>
      </c>
      <c r="M98" s="135" t="e">
        <f>'Comp Index'!N99*'Fair Share'!N32</f>
        <v>#DIV/0!</v>
      </c>
      <c r="P98" s="74">
        <f t="shared" si="60"/>
        <v>0</v>
      </c>
      <c r="Q98" s="30" t="e">
        <f t="shared" si="50"/>
        <v>#DIV/0!</v>
      </c>
      <c r="R98" s="30" t="e">
        <f t="shared" si="51"/>
        <v>#DIV/0!</v>
      </c>
      <c r="S98" s="30" t="e">
        <f t="shared" si="52"/>
        <v>#DIV/0!</v>
      </c>
      <c r="T98" s="30" t="e">
        <f t="shared" si="53"/>
        <v>#DIV/0!</v>
      </c>
      <c r="U98" s="30" t="e">
        <f t="shared" si="54"/>
        <v>#DIV/0!</v>
      </c>
      <c r="V98" s="30" t="e">
        <f t="shared" si="55"/>
        <v>#DIV/0!</v>
      </c>
      <c r="W98" s="30" t="e">
        <f t="shared" si="56"/>
        <v>#DIV/0!</v>
      </c>
      <c r="X98" s="30" t="e">
        <f t="shared" si="57"/>
        <v>#DIV/0!</v>
      </c>
      <c r="Y98" s="30" t="e">
        <f t="shared" si="58"/>
        <v>#DIV/0!</v>
      </c>
      <c r="Z98" s="216" t="e">
        <f t="shared" si="59"/>
        <v>#DIV/0!</v>
      </c>
      <c r="AC98" s="74">
        <f t="shared" si="61"/>
        <v>0</v>
      </c>
      <c r="AD98" s="233" t="e">
        <f>Q98*'Demand Calcs'!D$85</f>
        <v>#DIV/0!</v>
      </c>
      <c r="AE98" s="233" t="e">
        <f>R98*'Demand Calcs'!E$85</f>
        <v>#DIV/0!</v>
      </c>
      <c r="AF98" s="233" t="e">
        <f>S98*'Demand Calcs'!F$85</f>
        <v>#DIV/0!</v>
      </c>
      <c r="AG98" s="233" t="e">
        <f>T98*'Demand Calcs'!G$85</f>
        <v>#DIV/0!</v>
      </c>
      <c r="AH98" s="233" t="e">
        <f>U98*'Demand Calcs'!H$85</f>
        <v>#DIV/0!</v>
      </c>
      <c r="AI98" s="233" t="e">
        <f>V98*'Demand Calcs'!I$85</f>
        <v>#DIV/0!</v>
      </c>
      <c r="AJ98" s="233" t="e">
        <f>W98*'Demand Calcs'!J$85</f>
        <v>#DIV/0!</v>
      </c>
      <c r="AK98" s="233" t="e">
        <f>X98*'Demand Calcs'!K$85</f>
        <v>#DIV/0!</v>
      </c>
      <c r="AL98" s="233" t="e">
        <f>Y98*'Demand Calcs'!L$85</f>
        <v>#DIV/0!</v>
      </c>
      <c r="AM98" s="234" t="e">
        <f>Z98*'Demand Calcs'!M$85</f>
        <v>#DIV/0!</v>
      </c>
    </row>
    <row r="99" spans="3:39" x14ac:dyDescent="0.25">
      <c r="C99" s="74">
        <f>'Comp Index'!C100</f>
        <v>0</v>
      </c>
      <c r="D99" s="29" t="e">
        <f>'Comp Index'!E100*'Fair Share'!E33</f>
        <v>#DIV/0!</v>
      </c>
      <c r="E99" s="29" t="e">
        <f>'Comp Index'!F100*'Fair Share'!F33</f>
        <v>#DIV/0!</v>
      </c>
      <c r="F99" s="29" t="e">
        <f>'Comp Index'!G100*'Fair Share'!G33</f>
        <v>#DIV/0!</v>
      </c>
      <c r="G99" s="29" t="e">
        <f>'Comp Index'!H100*'Fair Share'!H33</f>
        <v>#DIV/0!</v>
      </c>
      <c r="H99" s="29" t="e">
        <f>'Comp Index'!I100*'Fair Share'!I33</f>
        <v>#DIV/0!</v>
      </c>
      <c r="I99" s="29" t="e">
        <f>'Comp Index'!J100*'Fair Share'!J33</f>
        <v>#DIV/0!</v>
      </c>
      <c r="J99" s="29" t="e">
        <f>'Comp Index'!K100*'Fair Share'!K33</f>
        <v>#DIV/0!</v>
      </c>
      <c r="K99" s="29" t="e">
        <f>'Comp Index'!L100*'Fair Share'!L33</f>
        <v>#DIV/0!</v>
      </c>
      <c r="L99" s="29" t="e">
        <f>'Comp Index'!M100*'Fair Share'!M33</f>
        <v>#DIV/0!</v>
      </c>
      <c r="M99" s="135" t="e">
        <f>'Comp Index'!N100*'Fair Share'!N33</f>
        <v>#DIV/0!</v>
      </c>
      <c r="P99" s="74">
        <f t="shared" si="60"/>
        <v>0</v>
      </c>
      <c r="Q99" s="30" t="e">
        <f t="shared" si="50"/>
        <v>#DIV/0!</v>
      </c>
      <c r="R99" s="30" t="e">
        <f t="shared" si="51"/>
        <v>#DIV/0!</v>
      </c>
      <c r="S99" s="30" t="e">
        <f t="shared" si="52"/>
        <v>#DIV/0!</v>
      </c>
      <c r="T99" s="30" t="e">
        <f t="shared" si="53"/>
        <v>#DIV/0!</v>
      </c>
      <c r="U99" s="30" t="e">
        <f t="shared" si="54"/>
        <v>#DIV/0!</v>
      </c>
      <c r="V99" s="30" t="e">
        <f t="shared" si="55"/>
        <v>#DIV/0!</v>
      </c>
      <c r="W99" s="30" t="e">
        <f t="shared" si="56"/>
        <v>#DIV/0!</v>
      </c>
      <c r="X99" s="30" t="e">
        <f t="shared" si="57"/>
        <v>#DIV/0!</v>
      </c>
      <c r="Y99" s="30" t="e">
        <f t="shared" si="58"/>
        <v>#DIV/0!</v>
      </c>
      <c r="Z99" s="216" t="e">
        <f t="shared" si="59"/>
        <v>#DIV/0!</v>
      </c>
      <c r="AC99" s="74">
        <f t="shared" si="61"/>
        <v>0</v>
      </c>
      <c r="AD99" s="233" t="e">
        <f>Q99*'Demand Calcs'!D$85</f>
        <v>#DIV/0!</v>
      </c>
      <c r="AE99" s="233" t="e">
        <f>R99*'Demand Calcs'!E$85</f>
        <v>#DIV/0!</v>
      </c>
      <c r="AF99" s="233" t="e">
        <f>S99*'Demand Calcs'!F$85</f>
        <v>#DIV/0!</v>
      </c>
      <c r="AG99" s="233" t="e">
        <f>T99*'Demand Calcs'!G$85</f>
        <v>#DIV/0!</v>
      </c>
      <c r="AH99" s="233" t="e">
        <f>U99*'Demand Calcs'!H$85</f>
        <v>#DIV/0!</v>
      </c>
      <c r="AI99" s="233" t="e">
        <f>V99*'Demand Calcs'!I$85</f>
        <v>#DIV/0!</v>
      </c>
      <c r="AJ99" s="233" t="e">
        <f>W99*'Demand Calcs'!J$85</f>
        <v>#DIV/0!</v>
      </c>
      <c r="AK99" s="233" t="e">
        <f>X99*'Demand Calcs'!K$85</f>
        <v>#DIV/0!</v>
      </c>
      <c r="AL99" s="233" t="e">
        <f>Y99*'Demand Calcs'!L$85</f>
        <v>#DIV/0!</v>
      </c>
      <c r="AM99" s="234" t="e">
        <f>Z99*'Demand Calcs'!M$85</f>
        <v>#DIV/0!</v>
      </c>
    </row>
    <row r="100" spans="3:39" ht="13" thickBot="1" x14ac:dyDescent="0.3">
      <c r="C100" s="217" t="str">
        <f>'Comp Index'!C101</f>
        <v>Long-Term Supply Growth</v>
      </c>
      <c r="D100" s="56" t="e">
        <f>'Comp Index'!E101*'Fair Share'!E34</f>
        <v>#DIV/0!</v>
      </c>
      <c r="E100" s="56" t="e">
        <f>'Comp Index'!F101*'Fair Share'!F34</f>
        <v>#DIV/0!</v>
      </c>
      <c r="F100" s="56" t="e">
        <f>'Comp Index'!G101*'Fair Share'!G34</f>
        <v>#DIV/0!</v>
      </c>
      <c r="G100" s="56" t="e">
        <f>'Comp Index'!H101*'Fair Share'!H34</f>
        <v>#DIV/0!</v>
      </c>
      <c r="H100" s="56" t="e">
        <f>'Comp Index'!I101*'Fair Share'!I34</f>
        <v>#DIV/0!</v>
      </c>
      <c r="I100" s="56" t="e">
        <f>'Comp Index'!J101*'Fair Share'!J34</f>
        <v>#DIV/0!</v>
      </c>
      <c r="J100" s="56" t="e">
        <f>'Comp Index'!K101*'Fair Share'!K34</f>
        <v>#DIV/0!</v>
      </c>
      <c r="K100" s="56" t="e">
        <f>'Comp Index'!L101*'Fair Share'!L34</f>
        <v>#DIV/0!</v>
      </c>
      <c r="L100" s="56" t="e">
        <f>'Comp Index'!M101*'Fair Share'!M34</f>
        <v>#DIV/0!</v>
      </c>
      <c r="M100" s="230" t="e">
        <f>'Comp Index'!N101*'Fair Share'!N34</f>
        <v>#DIV/0!</v>
      </c>
      <c r="P100" s="217" t="str">
        <f t="shared" si="60"/>
        <v>Long-Term Supply Growth</v>
      </c>
      <c r="Q100" s="133" t="e">
        <f>IF(D$101=0, 0,D100/D$101)</f>
        <v>#DIV/0!</v>
      </c>
      <c r="R100" s="133" t="e">
        <f t="shared" ref="R100:Z100" si="62">IF(E$101=0, 0,E100/E$101)</f>
        <v>#DIV/0!</v>
      </c>
      <c r="S100" s="133" t="e">
        <f t="shared" si="62"/>
        <v>#DIV/0!</v>
      </c>
      <c r="T100" s="133" t="e">
        <f t="shared" si="62"/>
        <v>#DIV/0!</v>
      </c>
      <c r="U100" s="133" t="e">
        <f t="shared" si="62"/>
        <v>#DIV/0!</v>
      </c>
      <c r="V100" s="133" t="e">
        <f t="shared" si="62"/>
        <v>#DIV/0!</v>
      </c>
      <c r="W100" s="133" t="e">
        <f t="shared" si="62"/>
        <v>#DIV/0!</v>
      </c>
      <c r="X100" s="133" t="e">
        <f t="shared" si="62"/>
        <v>#DIV/0!</v>
      </c>
      <c r="Y100" s="133" t="e">
        <f t="shared" si="62"/>
        <v>#DIV/0!</v>
      </c>
      <c r="Z100" s="218" t="e">
        <f t="shared" si="62"/>
        <v>#DIV/0!</v>
      </c>
      <c r="AC100" s="217" t="str">
        <f t="shared" si="61"/>
        <v>Long-Term Supply Growth</v>
      </c>
      <c r="AD100" s="235" t="e">
        <f>Q100*'Demand Calcs'!D$85</f>
        <v>#DIV/0!</v>
      </c>
      <c r="AE100" s="235" t="e">
        <f>R100*'Demand Calcs'!E$85</f>
        <v>#DIV/0!</v>
      </c>
      <c r="AF100" s="235" t="e">
        <f>S100*'Demand Calcs'!F$85</f>
        <v>#DIV/0!</v>
      </c>
      <c r="AG100" s="235" t="e">
        <f>T100*'Demand Calcs'!G$85</f>
        <v>#DIV/0!</v>
      </c>
      <c r="AH100" s="235" t="e">
        <f>U100*'Demand Calcs'!H$85</f>
        <v>#DIV/0!</v>
      </c>
      <c r="AI100" s="235" t="e">
        <f>V100*'Demand Calcs'!I$85</f>
        <v>#DIV/0!</v>
      </c>
      <c r="AJ100" s="235" t="e">
        <f>W100*'Demand Calcs'!J$85</f>
        <v>#DIV/0!</v>
      </c>
      <c r="AK100" s="235" t="e">
        <f>X100*'Demand Calcs'!K$85</f>
        <v>#DIV/0!</v>
      </c>
      <c r="AL100" s="235" t="e">
        <f>Y100*'Demand Calcs'!L$85</f>
        <v>#DIV/0!</v>
      </c>
      <c r="AM100" s="236" t="e">
        <f>Z100*'Demand Calcs'!M$85</f>
        <v>#DIV/0!</v>
      </c>
    </row>
    <row r="101" spans="3:39" x14ac:dyDescent="0.25">
      <c r="C101" s="242" t="s">
        <v>104</v>
      </c>
      <c r="D101" s="243" t="e">
        <f>SUM(D71:D100)</f>
        <v>#DIV/0!</v>
      </c>
      <c r="E101" s="243" t="e">
        <f t="shared" ref="E101:M101" si="63">SUM(E71:E100)</f>
        <v>#DIV/0!</v>
      </c>
      <c r="F101" s="243" t="e">
        <f t="shared" si="63"/>
        <v>#DIV/0!</v>
      </c>
      <c r="G101" s="243" t="e">
        <f t="shared" si="63"/>
        <v>#DIV/0!</v>
      </c>
      <c r="H101" s="243" t="e">
        <f t="shared" si="63"/>
        <v>#DIV/0!</v>
      </c>
      <c r="I101" s="243" t="e">
        <f t="shared" si="63"/>
        <v>#DIV/0!</v>
      </c>
      <c r="J101" s="243" t="e">
        <f t="shared" si="63"/>
        <v>#DIV/0!</v>
      </c>
      <c r="K101" s="243" t="e">
        <f t="shared" si="63"/>
        <v>#DIV/0!</v>
      </c>
      <c r="L101" s="243" t="e">
        <f t="shared" si="63"/>
        <v>#DIV/0!</v>
      </c>
      <c r="M101" s="244" t="e">
        <f t="shared" si="63"/>
        <v>#DIV/0!</v>
      </c>
    </row>
    <row r="102" spans="3:39" x14ac:dyDescent="0.25">
      <c r="D102" s="29"/>
      <c r="E102" s="29"/>
      <c r="F102" s="29"/>
      <c r="G102" s="29"/>
      <c r="H102" s="29"/>
      <c r="I102" s="29"/>
      <c r="J102" s="29"/>
      <c r="K102" s="29"/>
      <c r="L102" s="29"/>
      <c r="M102" s="29"/>
    </row>
    <row r="103" spans="3:39" x14ac:dyDescent="0.25">
      <c r="C103" s="273" t="str">
        <f>CONCATENATE(Primary!C8," Segment")</f>
        <v xml:space="preserve"> Segment</v>
      </c>
      <c r="D103" s="60">
        <f>Primary!$F$8+1</f>
        <v>2021</v>
      </c>
      <c r="E103" s="60">
        <f>D103+1</f>
        <v>2022</v>
      </c>
      <c r="F103" s="60">
        <f t="shared" ref="F103:M103" si="64">E103+1</f>
        <v>2023</v>
      </c>
      <c r="G103" s="60">
        <f t="shared" si="64"/>
        <v>2024</v>
      </c>
      <c r="H103" s="60">
        <f t="shared" si="64"/>
        <v>2025</v>
      </c>
      <c r="I103" s="60">
        <f t="shared" si="64"/>
        <v>2026</v>
      </c>
      <c r="J103" s="60">
        <f t="shared" si="64"/>
        <v>2027</v>
      </c>
      <c r="K103" s="60">
        <f t="shared" si="64"/>
        <v>2028</v>
      </c>
      <c r="L103" s="60">
        <f t="shared" si="64"/>
        <v>2029</v>
      </c>
      <c r="M103" s="223">
        <f t="shared" si="64"/>
        <v>2030</v>
      </c>
      <c r="P103" s="273" t="str">
        <f>CONCATENATE(Primary!C8," Segment")</f>
        <v xml:space="preserve"> Segment</v>
      </c>
      <c r="Q103" s="60">
        <f>Primary!$F$8+1</f>
        <v>2021</v>
      </c>
      <c r="R103" s="60">
        <f>Q103+1</f>
        <v>2022</v>
      </c>
      <c r="S103" s="60">
        <f t="shared" ref="S103:Z103" si="65">R103+1</f>
        <v>2023</v>
      </c>
      <c r="T103" s="60">
        <f t="shared" si="65"/>
        <v>2024</v>
      </c>
      <c r="U103" s="60">
        <f t="shared" si="65"/>
        <v>2025</v>
      </c>
      <c r="V103" s="60">
        <f t="shared" si="65"/>
        <v>2026</v>
      </c>
      <c r="W103" s="60">
        <f t="shared" si="65"/>
        <v>2027</v>
      </c>
      <c r="X103" s="60">
        <f t="shared" si="65"/>
        <v>2028</v>
      </c>
      <c r="Y103" s="60">
        <f t="shared" si="65"/>
        <v>2029</v>
      </c>
      <c r="Z103" s="223">
        <f t="shared" si="65"/>
        <v>2030</v>
      </c>
      <c r="AC103" s="273" t="str">
        <f>CONCATENATE(Primary!C8," Segment")</f>
        <v xml:space="preserve"> Segment</v>
      </c>
      <c r="AD103" s="60" t="s">
        <v>23</v>
      </c>
      <c r="AE103" s="60" t="s">
        <v>24</v>
      </c>
      <c r="AF103" s="60" t="s">
        <v>25</v>
      </c>
      <c r="AG103" s="60" t="s">
        <v>26</v>
      </c>
      <c r="AH103" s="60" t="s">
        <v>27</v>
      </c>
      <c r="AI103" s="60" t="s">
        <v>28</v>
      </c>
      <c r="AJ103" s="60" t="s">
        <v>29</v>
      </c>
      <c r="AK103" s="60" t="s">
        <v>30</v>
      </c>
      <c r="AL103" s="60" t="s">
        <v>31</v>
      </c>
      <c r="AM103" s="223" t="s">
        <v>32</v>
      </c>
    </row>
    <row r="104" spans="3:39" x14ac:dyDescent="0.25">
      <c r="C104" s="227" t="str">
        <f>'Comp Index'!C104</f>
        <v>Secondary Competition</v>
      </c>
      <c r="D104" s="228" t="e">
        <f>'Comp Index'!E104*'Fair Share'!E5</f>
        <v>#DIV/0!</v>
      </c>
      <c r="E104" s="228" t="e">
        <f>'Comp Index'!F104*'Fair Share'!F5</f>
        <v>#DIV/0!</v>
      </c>
      <c r="F104" s="228" t="e">
        <f>'Comp Index'!G104*'Fair Share'!G5</f>
        <v>#DIV/0!</v>
      </c>
      <c r="G104" s="228" t="e">
        <f>'Comp Index'!H104*'Fair Share'!H5</f>
        <v>#DIV/0!</v>
      </c>
      <c r="H104" s="228" t="e">
        <f>'Comp Index'!I104*'Fair Share'!I5</f>
        <v>#DIV/0!</v>
      </c>
      <c r="I104" s="228" t="e">
        <f>'Comp Index'!J104*'Fair Share'!J5</f>
        <v>#DIV/0!</v>
      </c>
      <c r="J104" s="228" t="e">
        <f>'Comp Index'!K104*'Fair Share'!K5</f>
        <v>#DIV/0!</v>
      </c>
      <c r="K104" s="228" t="e">
        <f>'Comp Index'!L104*'Fair Share'!L5</f>
        <v>#DIV/0!</v>
      </c>
      <c r="L104" s="228" t="e">
        <f>'Comp Index'!M104*'Fair Share'!M5</f>
        <v>#DIV/0!</v>
      </c>
      <c r="M104" s="229" t="e">
        <f>'Comp Index'!N104*'Fair Share'!N5</f>
        <v>#DIV/0!</v>
      </c>
      <c r="P104" s="227" t="str">
        <f>C104</f>
        <v>Secondary Competition</v>
      </c>
      <c r="Q104" s="213" t="e">
        <f t="shared" ref="Q104:Q132" si="66">IF(D$134=0, 0,D104/D$134)</f>
        <v>#DIV/0!</v>
      </c>
      <c r="R104" s="213" t="e">
        <f t="shared" ref="R104:R132" si="67">IF(E$134=0, 0,E104/E$134)</f>
        <v>#DIV/0!</v>
      </c>
      <c r="S104" s="213" t="e">
        <f t="shared" ref="S104:S132" si="68">IF(F$134=0, 0,F104/F$134)</f>
        <v>#DIV/0!</v>
      </c>
      <c r="T104" s="213" t="e">
        <f t="shared" ref="T104:T132" si="69">IF(G$134=0, 0,G104/G$134)</f>
        <v>#DIV/0!</v>
      </c>
      <c r="U104" s="213" t="e">
        <f t="shared" ref="U104:U132" si="70">IF(H$134=0, 0,H104/H$134)</f>
        <v>#DIV/0!</v>
      </c>
      <c r="V104" s="213" t="e">
        <f t="shared" ref="V104:V132" si="71">IF(I$134=0, 0,I104/I$134)</f>
        <v>#DIV/0!</v>
      </c>
      <c r="W104" s="213" t="e">
        <f t="shared" ref="W104:W132" si="72">IF(J$134=0, 0,J104/J$134)</f>
        <v>#DIV/0!</v>
      </c>
      <c r="X104" s="213" t="e">
        <f t="shared" ref="X104:X132" si="73">IF(K$134=0, 0,K104/K$134)</f>
        <v>#DIV/0!</v>
      </c>
      <c r="Y104" s="213" t="e">
        <f t="shared" ref="Y104:Y132" si="74">IF(L$134=0, 0,L104/L$134)</f>
        <v>#DIV/0!</v>
      </c>
      <c r="Z104" s="214" t="e">
        <f t="shared" ref="Z104:Z132" si="75">IF(M$134=0, 0,M104/M$134)</f>
        <v>#DIV/0!</v>
      </c>
      <c r="AC104" s="227" t="str">
        <f>P104</f>
        <v>Secondary Competition</v>
      </c>
      <c r="AD104" s="231" t="e">
        <f>Q104*'Demand Calcs'!D$86</f>
        <v>#DIV/0!</v>
      </c>
      <c r="AE104" s="231" t="e">
        <f>R104*'Demand Calcs'!E$86</f>
        <v>#DIV/0!</v>
      </c>
      <c r="AF104" s="231" t="e">
        <f>S104*'Demand Calcs'!F$86</f>
        <v>#DIV/0!</v>
      </c>
      <c r="AG104" s="231" t="e">
        <f>T104*'Demand Calcs'!G$86</f>
        <v>#DIV/0!</v>
      </c>
      <c r="AH104" s="231" t="e">
        <f>U104*'Demand Calcs'!H$86</f>
        <v>#DIV/0!</v>
      </c>
      <c r="AI104" s="231" t="e">
        <f>V104*'Demand Calcs'!I$86</f>
        <v>#DIV/0!</v>
      </c>
      <c r="AJ104" s="231" t="e">
        <f>W104*'Demand Calcs'!J$86</f>
        <v>#DIV/0!</v>
      </c>
      <c r="AK104" s="231" t="e">
        <f>X104*'Demand Calcs'!K$86</f>
        <v>#DIV/0!</v>
      </c>
      <c r="AL104" s="231" t="e">
        <f>Y104*'Demand Calcs'!L$86</f>
        <v>#DIV/0!</v>
      </c>
      <c r="AM104" s="232" t="e">
        <f>Z104*'Demand Calcs'!M$86</f>
        <v>#DIV/0!</v>
      </c>
    </row>
    <row r="105" spans="3:39" x14ac:dyDescent="0.25">
      <c r="C105" s="74" t="str">
        <f>'Comp Index'!C105</f>
        <v>Primary Hotel 1</v>
      </c>
      <c r="D105" s="29" t="e">
        <f>'Comp Index'!E105*'Fair Share'!E6</f>
        <v>#DIV/0!</v>
      </c>
      <c r="E105" s="29" t="e">
        <f>'Comp Index'!F105*'Fair Share'!F6</f>
        <v>#DIV/0!</v>
      </c>
      <c r="F105" s="29" t="e">
        <f>'Comp Index'!G105*'Fair Share'!G6</f>
        <v>#DIV/0!</v>
      </c>
      <c r="G105" s="29" t="e">
        <f>'Comp Index'!H105*'Fair Share'!H6</f>
        <v>#DIV/0!</v>
      </c>
      <c r="H105" s="29" t="e">
        <f>'Comp Index'!I105*'Fair Share'!I6</f>
        <v>#DIV/0!</v>
      </c>
      <c r="I105" s="29" t="e">
        <f>'Comp Index'!J105*'Fair Share'!J6</f>
        <v>#DIV/0!</v>
      </c>
      <c r="J105" s="29" t="e">
        <f>'Comp Index'!K105*'Fair Share'!K6</f>
        <v>#DIV/0!</v>
      </c>
      <c r="K105" s="29" t="e">
        <f>'Comp Index'!L105*'Fair Share'!L6</f>
        <v>#DIV/0!</v>
      </c>
      <c r="L105" s="29" t="e">
        <f>'Comp Index'!M105*'Fair Share'!M6</f>
        <v>#DIV/0!</v>
      </c>
      <c r="M105" s="135" t="e">
        <f>'Comp Index'!N105*'Fair Share'!N6</f>
        <v>#DIV/0!</v>
      </c>
      <c r="P105" s="74" t="str">
        <f>C105</f>
        <v>Primary Hotel 1</v>
      </c>
      <c r="Q105" s="30" t="e">
        <f t="shared" si="66"/>
        <v>#DIV/0!</v>
      </c>
      <c r="R105" s="30" t="e">
        <f t="shared" si="67"/>
        <v>#DIV/0!</v>
      </c>
      <c r="S105" s="30" t="e">
        <f t="shared" si="68"/>
        <v>#DIV/0!</v>
      </c>
      <c r="T105" s="30" t="e">
        <f t="shared" si="69"/>
        <v>#DIV/0!</v>
      </c>
      <c r="U105" s="30" t="e">
        <f t="shared" si="70"/>
        <v>#DIV/0!</v>
      </c>
      <c r="V105" s="30" t="e">
        <f t="shared" si="71"/>
        <v>#DIV/0!</v>
      </c>
      <c r="W105" s="30" t="e">
        <f t="shared" si="72"/>
        <v>#DIV/0!</v>
      </c>
      <c r="X105" s="30" t="e">
        <f t="shared" si="73"/>
        <v>#DIV/0!</v>
      </c>
      <c r="Y105" s="30" t="e">
        <f t="shared" si="74"/>
        <v>#DIV/0!</v>
      </c>
      <c r="Z105" s="216" t="e">
        <f t="shared" si="75"/>
        <v>#DIV/0!</v>
      </c>
      <c r="AC105" s="74" t="str">
        <f>P105</f>
        <v>Primary Hotel 1</v>
      </c>
      <c r="AD105" s="233" t="e">
        <f>Q105*'Demand Calcs'!D$86</f>
        <v>#DIV/0!</v>
      </c>
      <c r="AE105" s="233" t="e">
        <f>R105*'Demand Calcs'!E$86</f>
        <v>#DIV/0!</v>
      </c>
      <c r="AF105" s="233" t="e">
        <f>S105*'Demand Calcs'!F$86</f>
        <v>#DIV/0!</v>
      </c>
      <c r="AG105" s="233" t="e">
        <f>T105*'Demand Calcs'!G$86</f>
        <v>#DIV/0!</v>
      </c>
      <c r="AH105" s="233" t="e">
        <f>U105*'Demand Calcs'!H$86</f>
        <v>#DIV/0!</v>
      </c>
      <c r="AI105" s="233" t="e">
        <f>V105*'Demand Calcs'!I$86</f>
        <v>#DIV/0!</v>
      </c>
      <c r="AJ105" s="233" t="e">
        <f>W105*'Demand Calcs'!J$86</f>
        <v>#DIV/0!</v>
      </c>
      <c r="AK105" s="233" t="e">
        <f>X105*'Demand Calcs'!K$86</f>
        <v>#DIV/0!</v>
      </c>
      <c r="AL105" s="233" t="e">
        <f>Y105*'Demand Calcs'!L$86</f>
        <v>#DIV/0!</v>
      </c>
      <c r="AM105" s="234" t="e">
        <f>Z105*'Demand Calcs'!M$86</f>
        <v>#DIV/0!</v>
      </c>
    </row>
    <row r="106" spans="3:39" x14ac:dyDescent="0.25">
      <c r="C106" s="74" t="str">
        <f>'Comp Index'!C106</f>
        <v>Primary Hotel 2</v>
      </c>
      <c r="D106" s="29" t="e">
        <f>'Comp Index'!E106*'Fair Share'!E7</f>
        <v>#DIV/0!</v>
      </c>
      <c r="E106" s="29" t="e">
        <f>'Comp Index'!F106*'Fair Share'!F7</f>
        <v>#DIV/0!</v>
      </c>
      <c r="F106" s="29" t="e">
        <f>'Comp Index'!G106*'Fair Share'!G7</f>
        <v>#DIV/0!</v>
      </c>
      <c r="G106" s="29" t="e">
        <f>'Comp Index'!H106*'Fair Share'!H7</f>
        <v>#DIV/0!</v>
      </c>
      <c r="H106" s="29" t="e">
        <f>'Comp Index'!I106*'Fair Share'!I7</f>
        <v>#DIV/0!</v>
      </c>
      <c r="I106" s="29" t="e">
        <f>'Comp Index'!J106*'Fair Share'!J7</f>
        <v>#DIV/0!</v>
      </c>
      <c r="J106" s="29" t="e">
        <f>'Comp Index'!K106*'Fair Share'!K7</f>
        <v>#DIV/0!</v>
      </c>
      <c r="K106" s="29" t="e">
        <f>'Comp Index'!L106*'Fair Share'!L7</f>
        <v>#DIV/0!</v>
      </c>
      <c r="L106" s="29" t="e">
        <f>'Comp Index'!M106*'Fair Share'!M7</f>
        <v>#DIV/0!</v>
      </c>
      <c r="M106" s="135" t="e">
        <f>'Comp Index'!N106*'Fair Share'!N7</f>
        <v>#DIV/0!</v>
      </c>
      <c r="P106" s="74" t="str">
        <f t="shared" ref="P106:P133" si="76">C106</f>
        <v>Primary Hotel 2</v>
      </c>
      <c r="Q106" s="30" t="e">
        <f t="shared" si="66"/>
        <v>#DIV/0!</v>
      </c>
      <c r="R106" s="30" t="e">
        <f t="shared" si="67"/>
        <v>#DIV/0!</v>
      </c>
      <c r="S106" s="30" t="e">
        <f t="shared" si="68"/>
        <v>#DIV/0!</v>
      </c>
      <c r="T106" s="30" t="e">
        <f t="shared" si="69"/>
        <v>#DIV/0!</v>
      </c>
      <c r="U106" s="30" t="e">
        <f t="shared" si="70"/>
        <v>#DIV/0!</v>
      </c>
      <c r="V106" s="30" t="e">
        <f t="shared" si="71"/>
        <v>#DIV/0!</v>
      </c>
      <c r="W106" s="30" t="e">
        <f t="shared" si="72"/>
        <v>#DIV/0!</v>
      </c>
      <c r="X106" s="30" t="e">
        <f t="shared" si="73"/>
        <v>#DIV/0!</v>
      </c>
      <c r="Y106" s="30" t="e">
        <f t="shared" si="74"/>
        <v>#DIV/0!</v>
      </c>
      <c r="Z106" s="216" t="e">
        <f t="shared" si="75"/>
        <v>#DIV/0!</v>
      </c>
      <c r="AC106" s="74" t="str">
        <f t="shared" ref="AC106:AC133" si="77">P106</f>
        <v>Primary Hotel 2</v>
      </c>
      <c r="AD106" s="233" t="e">
        <f>Q106*'Demand Calcs'!D$86</f>
        <v>#DIV/0!</v>
      </c>
      <c r="AE106" s="233" t="e">
        <f>R106*'Demand Calcs'!E$86</f>
        <v>#DIV/0!</v>
      </c>
      <c r="AF106" s="233" t="e">
        <f>S106*'Demand Calcs'!F$86</f>
        <v>#DIV/0!</v>
      </c>
      <c r="AG106" s="233" t="e">
        <f>T106*'Demand Calcs'!G$86</f>
        <v>#DIV/0!</v>
      </c>
      <c r="AH106" s="233" t="e">
        <f>U106*'Demand Calcs'!H$86</f>
        <v>#DIV/0!</v>
      </c>
      <c r="AI106" s="233" t="e">
        <f>V106*'Demand Calcs'!I$86</f>
        <v>#DIV/0!</v>
      </c>
      <c r="AJ106" s="233" t="e">
        <f>W106*'Demand Calcs'!J$86</f>
        <v>#DIV/0!</v>
      </c>
      <c r="AK106" s="233" t="e">
        <f>X106*'Demand Calcs'!K$86</f>
        <v>#DIV/0!</v>
      </c>
      <c r="AL106" s="233" t="e">
        <f>Y106*'Demand Calcs'!L$86</f>
        <v>#DIV/0!</v>
      </c>
      <c r="AM106" s="234" t="e">
        <f>Z106*'Demand Calcs'!M$86</f>
        <v>#DIV/0!</v>
      </c>
    </row>
    <row r="107" spans="3:39" x14ac:dyDescent="0.25">
      <c r="C107" s="74">
        <f>'Comp Index'!C107</f>
        <v>0</v>
      </c>
      <c r="D107" s="29" t="e">
        <f>'Comp Index'!E107*'Fair Share'!E8</f>
        <v>#DIV/0!</v>
      </c>
      <c r="E107" s="29" t="e">
        <f>'Comp Index'!F107*'Fair Share'!F8</f>
        <v>#DIV/0!</v>
      </c>
      <c r="F107" s="29" t="e">
        <f>'Comp Index'!G107*'Fair Share'!G8</f>
        <v>#DIV/0!</v>
      </c>
      <c r="G107" s="29" t="e">
        <f>'Comp Index'!H107*'Fair Share'!H8</f>
        <v>#DIV/0!</v>
      </c>
      <c r="H107" s="29" t="e">
        <f>'Comp Index'!I107*'Fair Share'!I8</f>
        <v>#DIV/0!</v>
      </c>
      <c r="I107" s="29" t="e">
        <f>'Comp Index'!J107*'Fair Share'!J8</f>
        <v>#DIV/0!</v>
      </c>
      <c r="J107" s="29" t="e">
        <f>'Comp Index'!K107*'Fair Share'!K8</f>
        <v>#DIV/0!</v>
      </c>
      <c r="K107" s="29" t="e">
        <f>'Comp Index'!L107*'Fair Share'!L8</f>
        <v>#DIV/0!</v>
      </c>
      <c r="L107" s="29" t="e">
        <f>'Comp Index'!M107*'Fair Share'!M8</f>
        <v>#DIV/0!</v>
      </c>
      <c r="M107" s="135" t="e">
        <f>'Comp Index'!N107*'Fair Share'!N8</f>
        <v>#DIV/0!</v>
      </c>
      <c r="P107" s="74">
        <f t="shared" si="76"/>
        <v>0</v>
      </c>
      <c r="Q107" s="30" t="e">
        <f t="shared" si="66"/>
        <v>#DIV/0!</v>
      </c>
      <c r="R107" s="30" t="e">
        <f t="shared" si="67"/>
        <v>#DIV/0!</v>
      </c>
      <c r="S107" s="30" t="e">
        <f t="shared" si="68"/>
        <v>#DIV/0!</v>
      </c>
      <c r="T107" s="30" t="e">
        <f t="shared" si="69"/>
        <v>#DIV/0!</v>
      </c>
      <c r="U107" s="30" t="e">
        <f t="shared" si="70"/>
        <v>#DIV/0!</v>
      </c>
      <c r="V107" s="30" t="e">
        <f t="shared" si="71"/>
        <v>#DIV/0!</v>
      </c>
      <c r="W107" s="30" t="e">
        <f t="shared" si="72"/>
        <v>#DIV/0!</v>
      </c>
      <c r="X107" s="30" t="e">
        <f t="shared" si="73"/>
        <v>#DIV/0!</v>
      </c>
      <c r="Y107" s="30" t="e">
        <f t="shared" si="74"/>
        <v>#DIV/0!</v>
      </c>
      <c r="Z107" s="216" t="e">
        <f t="shared" si="75"/>
        <v>#DIV/0!</v>
      </c>
      <c r="AC107" s="74">
        <f t="shared" si="77"/>
        <v>0</v>
      </c>
      <c r="AD107" s="233" t="e">
        <f>Q107*'Demand Calcs'!D$86</f>
        <v>#DIV/0!</v>
      </c>
      <c r="AE107" s="233" t="e">
        <f>R107*'Demand Calcs'!E$86</f>
        <v>#DIV/0!</v>
      </c>
      <c r="AF107" s="233" t="e">
        <f>S107*'Demand Calcs'!F$86</f>
        <v>#DIV/0!</v>
      </c>
      <c r="AG107" s="233" t="e">
        <f>T107*'Demand Calcs'!G$86</f>
        <v>#DIV/0!</v>
      </c>
      <c r="AH107" s="233" t="e">
        <f>U107*'Demand Calcs'!H$86</f>
        <v>#DIV/0!</v>
      </c>
      <c r="AI107" s="233" t="e">
        <f>V107*'Demand Calcs'!I$86</f>
        <v>#DIV/0!</v>
      </c>
      <c r="AJ107" s="233" t="e">
        <f>W107*'Demand Calcs'!J$86</f>
        <v>#DIV/0!</v>
      </c>
      <c r="AK107" s="233" t="e">
        <f>X107*'Demand Calcs'!K$86</f>
        <v>#DIV/0!</v>
      </c>
      <c r="AL107" s="233" t="e">
        <f>Y107*'Demand Calcs'!L$86</f>
        <v>#DIV/0!</v>
      </c>
      <c r="AM107" s="234" t="e">
        <f>Z107*'Demand Calcs'!M$86</f>
        <v>#DIV/0!</v>
      </c>
    </row>
    <row r="108" spans="3:39" x14ac:dyDescent="0.25">
      <c r="C108" s="74">
        <f>'Comp Index'!C108</f>
        <v>0</v>
      </c>
      <c r="D108" s="29" t="e">
        <f>'Comp Index'!E108*'Fair Share'!E9</f>
        <v>#DIV/0!</v>
      </c>
      <c r="E108" s="29" t="e">
        <f>'Comp Index'!F108*'Fair Share'!F9</f>
        <v>#DIV/0!</v>
      </c>
      <c r="F108" s="29" t="e">
        <f>'Comp Index'!G108*'Fair Share'!G9</f>
        <v>#DIV/0!</v>
      </c>
      <c r="G108" s="29" t="e">
        <f>'Comp Index'!H108*'Fair Share'!H9</f>
        <v>#DIV/0!</v>
      </c>
      <c r="H108" s="29" t="e">
        <f>'Comp Index'!I108*'Fair Share'!I9</f>
        <v>#DIV/0!</v>
      </c>
      <c r="I108" s="29" t="e">
        <f>'Comp Index'!J108*'Fair Share'!J9</f>
        <v>#DIV/0!</v>
      </c>
      <c r="J108" s="29" t="e">
        <f>'Comp Index'!K108*'Fair Share'!K9</f>
        <v>#DIV/0!</v>
      </c>
      <c r="K108" s="29" t="e">
        <f>'Comp Index'!L108*'Fair Share'!L9</f>
        <v>#DIV/0!</v>
      </c>
      <c r="L108" s="29" t="e">
        <f>'Comp Index'!M108*'Fair Share'!M9</f>
        <v>#DIV/0!</v>
      </c>
      <c r="M108" s="135" t="e">
        <f>'Comp Index'!N108*'Fair Share'!N9</f>
        <v>#DIV/0!</v>
      </c>
      <c r="P108" s="74">
        <f t="shared" si="76"/>
        <v>0</v>
      </c>
      <c r="Q108" s="30" t="e">
        <f t="shared" si="66"/>
        <v>#DIV/0!</v>
      </c>
      <c r="R108" s="30" t="e">
        <f t="shared" si="67"/>
        <v>#DIV/0!</v>
      </c>
      <c r="S108" s="30" t="e">
        <f t="shared" si="68"/>
        <v>#DIV/0!</v>
      </c>
      <c r="T108" s="30" t="e">
        <f t="shared" si="69"/>
        <v>#DIV/0!</v>
      </c>
      <c r="U108" s="30" t="e">
        <f t="shared" si="70"/>
        <v>#DIV/0!</v>
      </c>
      <c r="V108" s="30" t="e">
        <f t="shared" si="71"/>
        <v>#DIV/0!</v>
      </c>
      <c r="W108" s="30" t="e">
        <f t="shared" si="72"/>
        <v>#DIV/0!</v>
      </c>
      <c r="X108" s="30" t="e">
        <f t="shared" si="73"/>
        <v>#DIV/0!</v>
      </c>
      <c r="Y108" s="30" t="e">
        <f t="shared" si="74"/>
        <v>#DIV/0!</v>
      </c>
      <c r="Z108" s="216" t="e">
        <f t="shared" si="75"/>
        <v>#DIV/0!</v>
      </c>
      <c r="AC108" s="74">
        <f t="shared" si="77"/>
        <v>0</v>
      </c>
      <c r="AD108" s="233" t="e">
        <f>Q108*'Demand Calcs'!D$86</f>
        <v>#DIV/0!</v>
      </c>
      <c r="AE108" s="233" t="e">
        <f>R108*'Demand Calcs'!E$86</f>
        <v>#DIV/0!</v>
      </c>
      <c r="AF108" s="233" t="e">
        <f>S108*'Demand Calcs'!F$86</f>
        <v>#DIV/0!</v>
      </c>
      <c r="AG108" s="233" t="e">
        <f>T108*'Demand Calcs'!G$86</f>
        <v>#DIV/0!</v>
      </c>
      <c r="AH108" s="233" t="e">
        <f>U108*'Demand Calcs'!H$86</f>
        <v>#DIV/0!</v>
      </c>
      <c r="AI108" s="233" t="e">
        <f>V108*'Demand Calcs'!I$86</f>
        <v>#DIV/0!</v>
      </c>
      <c r="AJ108" s="233" t="e">
        <f>W108*'Demand Calcs'!J$86</f>
        <v>#DIV/0!</v>
      </c>
      <c r="AK108" s="233" t="e">
        <f>X108*'Demand Calcs'!K$86</f>
        <v>#DIV/0!</v>
      </c>
      <c r="AL108" s="233" t="e">
        <f>Y108*'Demand Calcs'!L$86</f>
        <v>#DIV/0!</v>
      </c>
      <c r="AM108" s="234" t="e">
        <f>Z108*'Demand Calcs'!M$86</f>
        <v>#DIV/0!</v>
      </c>
    </row>
    <row r="109" spans="3:39" x14ac:dyDescent="0.25">
      <c r="C109" s="74">
        <f>'Comp Index'!C109</f>
        <v>0</v>
      </c>
      <c r="D109" s="29" t="e">
        <f>'Comp Index'!E109*'Fair Share'!E10</f>
        <v>#DIV/0!</v>
      </c>
      <c r="E109" s="29" t="e">
        <f>'Comp Index'!F109*'Fair Share'!F10</f>
        <v>#DIV/0!</v>
      </c>
      <c r="F109" s="29" t="e">
        <f>'Comp Index'!G109*'Fair Share'!G10</f>
        <v>#DIV/0!</v>
      </c>
      <c r="G109" s="29" t="e">
        <f>'Comp Index'!H109*'Fair Share'!H10</f>
        <v>#DIV/0!</v>
      </c>
      <c r="H109" s="29" t="e">
        <f>'Comp Index'!I109*'Fair Share'!I10</f>
        <v>#DIV/0!</v>
      </c>
      <c r="I109" s="29" t="e">
        <f>'Comp Index'!J109*'Fair Share'!J10</f>
        <v>#DIV/0!</v>
      </c>
      <c r="J109" s="29" t="e">
        <f>'Comp Index'!K109*'Fair Share'!K10</f>
        <v>#DIV/0!</v>
      </c>
      <c r="K109" s="29" t="e">
        <f>'Comp Index'!L109*'Fair Share'!L10</f>
        <v>#DIV/0!</v>
      </c>
      <c r="L109" s="29" t="e">
        <f>'Comp Index'!M109*'Fair Share'!M10</f>
        <v>#DIV/0!</v>
      </c>
      <c r="M109" s="135" t="e">
        <f>'Comp Index'!N109*'Fair Share'!N10</f>
        <v>#DIV/0!</v>
      </c>
      <c r="P109" s="74">
        <f t="shared" si="76"/>
        <v>0</v>
      </c>
      <c r="Q109" s="30" t="e">
        <f t="shared" si="66"/>
        <v>#DIV/0!</v>
      </c>
      <c r="R109" s="30" t="e">
        <f t="shared" si="67"/>
        <v>#DIV/0!</v>
      </c>
      <c r="S109" s="30" t="e">
        <f t="shared" si="68"/>
        <v>#DIV/0!</v>
      </c>
      <c r="T109" s="30" t="e">
        <f t="shared" si="69"/>
        <v>#DIV/0!</v>
      </c>
      <c r="U109" s="30" t="e">
        <f t="shared" si="70"/>
        <v>#DIV/0!</v>
      </c>
      <c r="V109" s="30" t="e">
        <f t="shared" si="71"/>
        <v>#DIV/0!</v>
      </c>
      <c r="W109" s="30" t="e">
        <f t="shared" si="72"/>
        <v>#DIV/0!</v>
      </c>
      <c r="X109" s="30" t="e">
        <f t="shared" si="73"/>
        <v>#DIV/0!</v>
      </c>
      <c r="Y109" s="30" t="e">
        <f t="shared" si="74"/>
        <v>#DIV/0!</v>
      </c>
      <c r="Z109" s="216" t="e">
        <f t="shared" si="75"/>
        <v>#DIV/0!</v>
      </c>
      <c r="AC109" s="74">
        <f t="shared" si="77"/>
        <v>0</v>
      </c>
      <c r="AD109" s="233" t="e">
        <f>Q109*'Demand Calcs'!D$86</f>
        <v>#DIV/0!</v>
      </c>
      <c r="AE109" s="233" t="e">
        <f>R109*'Demand Calcs'!E$86</f>
        <v>#DIV/0!</v>
      </c>
      <c r="AF109" s="233" t="e">
        <f>S109*'Demand Calcs'!F$86</f>
        <v>#DIV/0!</v>
      </c>
      <c r="AG109" s="233" t="e">
        <f>T109*'Demand Calcs'!G$86</f>
        <v>#DIV/0!</v>
      </c>
      <c r="AH109" s="233" t="e">
        <f>U109*'Demand Calcs'!H$86</f>
        <v>#DIV/0!</v>
      </c>
      <c r="AI109" s="233" t="e">
        <f>V109*'Demand Calcs'!I$86</f>
        <v>#DIV/0!</v>
      </c>
      <c r="AJ109" s="233" t="e">
        <f>W109*'Demand Calcs'!J$86</f>
        <v>#DIV/0!</v>
      </c>
      <c r="AK109" s="233" t="e">
        <f>X109*'Demand Calcs'!K$86</f>
        <v>#DIV/0!</v>
      </c>
      <c r="AL109" s="233" t="e">
        <f>Y109*'Demand Calcs'!L$86</f>
        <v>#DIV/0!</v>
      </c>
      <c r="AM109" s="234" t="e">
        <f>Z109*'Demand Calcs'!M$86</f>
        <v>#DIV/0!</v>
      </c>
    </row>
    <row r="110" spans="3:39" x14ac:dyDescent="0.25">
      <c r="C110" s="74">
        <f>'Comp Index'!C110</f>
        <v>0</v>
      </c>
      <c r="D110" s="29" t="e">
        <f>'Comp Index'!E110*'Fair Share'!E11</f>
        <v>#DIV/0!</v>
      </c>
      <c r="E110" s="29" t="e">
        <f>'Comp Index'!F110*'Fair Share'!F11</f>
        <v>#DIV/0!</v>
      </c>
      <c r="F110" s="29" t="e">
        <f>'Comp Index'!G110*'Fair Share'!G11</f>
        <v>#DIV/0!</v>
      </c>
      <c r="G110" s="29" t="e">
        <f>'Comp Index'!H110*'Fair Share'!H11</f>
        <v>#DIV/0!</v>
      </c>
      <c r="H110" s="29" t="e">
        <f>'Comp Index'!I110*'Fair Share'!I11</f>
        <v>#DIV/0!</v>
      </c>
      <c r="I110" s="29" t="e">
        <f>'Comp Index'!J110*'Fair Share'!J11</f>
        <v>#DIV/0!</v>
      </c>
      <c r="J110" s="29" t="e">
        <f>'Comp Index'!K110*'Fair Share'!K11</f>
        <v>#DIV/0!</v>
      </c>
      <c r="K110" s="29" t="e">
        <f>'Comp Index'!L110*'Fair Share'!L11</f>
        <v>#DIV/0!</v>
      </c>
      <c r="L110" s="29" t="e">
        <f>'Comp Index'!M110*'Fair Share'!M11</f>
        <v>#DIV/0!</v>
      </c>
      <c r="M110" s="135" t="e">
        <f>'Comp Index'!N110*'Fair Share'!N11</f>
        <v>#DIV/0!</v>
      </c>
      <c r="P110" s="74">
        <f t="shared" si="76"/>
        <v>0</v>
      </c>
      <c r="Q110" s="30" t="e">
        <f t="shared" si="66"/>
        <v>#DIV/0!</v>
      </c>
      <c r="R110" s="30" t="e">
        <f t="shared" si="67"/>
        <v>#DIV/0!</v>
      </c>
      <c r="S110" s="30" t="e">
        <f t="shared" si="68"/>
        <v>#DIV/0!</v>
      </c>
      <c r="T110" s="30" t="e">
        <f t="shared" si="69"/>
        <v>#DIV/0!</v>
      </c>
      <c r="U110" s="30" t="e">
        <f t="shared" si="70"/>
        <v>#DIV/0!</v>
      </c>
      <c r="V110" s="30" t="e">
        <f t="shared" si="71"/>
        <v>#DIV/0!</v>
      </c>
      <c r="W110" s="30" t="e">
        <f t="shared" si="72"/>
        <v>#DIV/0!</v>
      </c>
      <c r="X110" s="30" t="e">
        <f t="shared" si="73"/>
        <v>#DIV/0!</v>
      </c>
      <c r="Y110" s="30" t="e">
        <f t="shared" si="74"/>
        <v>#DIV/0!</v>
      </c>
      <c r="Z110" s="216" t="e">
        <f t="shared" si="75"/>
        <v>#DIV/0!</v>
      </c>
      <c r="AC110" s="74">
        <f t="shared" si="77"/>
        <v>0</v>
      </c>
      <c r="AD110" s="233" t="e">
        <f>Q110*'Demand Calcs'!D$86</f>
        <v>#DIV/0!</v>
      </c>
      <c r="AE110" s="233" t="e">
        <f>R110*'Demand Calcs'!E$86</f>
        <v>#DIV/0!</v>
      </c>
      <c r="AF110" s="233" t="e">
        <f>S110*'Demand Calcs'!F$86</f>
        <v>#DIV/0!</v>
      </c>
      <c r="AG110" s="233" t="e">
        <f>T110*'Demand Calcs'!G$86</f>
        <v>#DIV/0!</v>
      </c>
      <c r="AH110" s="233" t="e">
        <f>U110*'Demand Calcs'!H$86</f>
        <v>#DIV/0!</v>
      </c>
      <c r="AI110" s="233" t="e">
        <f>V110*'Demand Calcs'!I$86</f>
        <v>#DIV/0!</v>
      </c>
      <c r="AJ110" s="233" t="e">
        <f>W110*'Demand Calcs'!J$86</f>
        <v>#DIV/0!</v>
      </c>
      <c r="AK110" s="233" t="e">
        <f>X110*'Demand Calcs'!K$86</f>
        <v>#DIV/0!</v>
      </c>
      <c r="AL110" s="233" t="e">
        <f>Y110*'Demand Calcs'!L$86</f>
        <v>#DIV/0!</v>
      </c>
      <c r="AM110" s="234" t="e">
        <f>Z110*'Demand Calcs'!M$86</f>
        <v>#DIV/0!</v>
      </c>
    </row>
    <row r="111" spans="3:39" x14ac:dyDescent="0.25">
      <c r="C111" s="74">
        <f>'Comp Index'!C111</f>
        <v>0</v>
      </c>
      <c r="D111" s="29" t="e">
        <f>'Comp Index'!E111*'Fair Share'!E12</f>
        <v>#DIV/0!</v>
      </c>
      <c r="E111" s="29" t="e">
        <f>'Comp Index'!F111*'Fair Share'!F12</f>
        <v>#DIV/0!</v>
      </c>
      <c r="F111" s="29" t="e">
        <f>'Comp Index'!G111*'Fair Share'!G12</f>
        <v>#DIV/0!</v>
      </c>
      <c r="G111" s="29" t="e">
        <f>'Comp Index'!H111*'Fair Share'!H12</f>
        <v>#DIV/0!</v>
      </c>
      <c r="H111" s="29" t="e">
        <f>'Comp Index'!I111*'Fair Share'!I12</f>
        <v>#DIV/0!</v>
      </c>
      <c r="I111" s="29" t="e">
        <f>'Comp Index'!J111*'Fair Share'!J12</f>
        <v>#DIV/0!</v>
      </c>
      <c r="J111" s="29" t="e">
        <f>'Comp Index'!K111*'Fair Share'!K12</f>
        <v>#DIV/0!</v>
      </c>
      <c r="K111" s="29" t="e">
        <f>'Comp Index'!L111*'Fair Share'!L12</f>
        <v>#DIV/0!</v>
      </c>
      <c r="L111" s="29" t="e">
        <f>'Comp Index'!M111*'Fair Share'!M12</f>
        <v>#DIV/0!</v>
      </c>
      <c r="M111" s="135" t="e">
        <f>'Comp Index'!N111*'Fair Share'!N12</f>
        <v>#DIV/0!</v>
      </c>
      <c r="P111" s="74">
        <f t="shared" si="76"/>
        <v>0</v>
      </c>
      <c r="Q111" s="30" t="e">
        <f t="shared" si="66"/>
        <v>#DIV/0!</v>
      </c>
      <c r="R111" s="30" t="e">
        <f t="shared" si="67"/>
        <v>#DIV/0!</v>
      </c>
      <c r="S111" s="30" t="e">
        <f t="shared" si="68"/>
        <v>#DIV/0!</v>
      </c>
      <c r="T111" s="30" t="e">
        <f t="shared" si="69"/>
        <v>#DIV/0!</v>
      </c>
      <c r="U111" s="30" t="e">
        <f t="shared" si="70"/>
        <v>#DIV/0!</v>
      </c>
      <c r="V111" s="30" t="e">
        <f t="shared" si="71"/>
        <v>#DIV/0!</v>
      </c>
      <c r="W111" s="30" t="e">
        <f t="shared" si="72"/>
        <v>#DIV/0!</v>
      </c>
      <c r="X111" s="30" t="e">
        <f t="shared" si="73"/>
        <v>#DIV/0!</v>
      </c>
      <c r="Y111" s="30" t="e">
        <f t="shared" si="74"/>
        <v>#DIV/0!</v>
      </c>
      <c r="Z111" s="216" t="e">
        <f t="shared" si="75"/>
        <v>#DIV/0!</v>
      </c>
      <c r="AC111" s="74">
        <f t="shared" si="77"/>
        <v>0</v>
      </c>
      <c r="AD111" s="233" t="e">
        <f>Q111*'Demand Calcs'!D$86</f>
        <v>#DIV/0!</v>
      </c>
      <c r="AE111" s="233" t="e">
        <f>R111*'Demand Calcs'!E$86</f>
        <v>#DIV/0!</v>
      </c>
      <c r="AF111" s="233" t="e">
        <f>S111*'Demand Calcs'!F$86</f>
        <v>#DIV/0!</v>
      </c>
      <c r="AG111" s="233" t="e">
        <f>T111*'Demand Calcs'!G$86</f>
        <v>#DIV/0!</v>
      </c>
      <c r="AH111" s="233" t="e">
        <f>U111*'Demand Calcs'!H$86</f>
        <v>#DIV/0!</v>
      </c>
      <c r="AI111" s="233" t="e">
        <f>V111*'Demand Calcs'!I$86</f>
        <v>#DIV/0!</v>
      </c>
      <c r="AJ111" s="233" t="e">
        <f>W111*'Demand Calcs'!J$86</f>
        <v>#DIV/0!</v>
      </c>
      <c r="AK111" s="233" t="e">
        <f>X111*'Demand Calcs'!K$86</f>
        <v>#DIV/0!</v>
      </c>
      <c r="AL111" s="233" t="e">
        <f>Y111*'Demand Calcs'!L$86</f>
        <v>#DIV/0!</v>
      </c>
      <c r="AM111" s="234" t="e">
        <f>Z111*'Demand Calcs'!M$86</f>
        <v>#DIV/0!</v>
      </c>
    </row>
    <row r="112" spans="3:39" x14ac:dyDescent="0.25">
      <c r="C112" s="74">
        <f>'Comp Index'!C112</f>
        <v>0</v>
      </c>
      <c r="D112" s="29" t="e">
        <f>'Comp Index'!E112*'Fair Share'!E13</f>
        <v>#DIV/0!</v>
      </c>
      <c r="E112" s="29" t="e">
        <f>'Comp Index'!F112*'Fair Share'!F13</f>
        <v>#DIV/0!</v>
      </c>
      <c r="F112" s="29" t="e">
        <f>'Comp Index'!G112*'Fair Share'!G13</f>
        <v>#DIV/0!</v>
      </c>
      <c r="G112" s="29" t="e">
        <f>'Comp Index'!H112*'Fair Share'!H13</f>
        <v>#DIV/0!</v>
      </c>
      <c r="H112" s="29" t="e">
        <f>'Comp Index'!I112*'Fair Share'!I13</f>
        <v>#DIV/0!</v>
      </c>
      <c r="I112" s="29" t="e">
        <f>'Comp Index'!J112*'Fair Share'!J13</f>
        <v>#DIV/0!</v>
      </c>
      <c r="J112" s="29" t="e">
        <f>'Comp Index'!K112*'Fair Share'!K13</f>
        <v>#DIV/0!</v>
      </c>
      <c r="K112" s="29" t="e">
        <f>'Comp Index'!L112*'Fair Share'!L13</f>
        <v>#DIV/0!</v>
      </c>
      <c r="L112" s="29" t="e">
        <f>'Comp Index'!M112*'Fair Share'!M13</f>
        <v>#DIV/0!</v>
      </c>
      <c r="M112" s="135" t="e">
        <f>'Comp Index'!N112*'Fair Share'!N13</f>
        <v>#DIV/0!</v>
      </c>
      <c r="P112" s="74">
        <f t="shared" si="76"/>
        <v>0</v>
      </c>
      <c r="Q112" s="30" t="e">
        <f t="shared" si="66"/>
        <v>#DIV/0!</v>
      </c>
      <c r="R112" s="30" t="e">
        <f t="shared" si="67"/>
        <v>#DIV/0!</v>
      </c>
      <c r="S112" s="30" t="e">
        <f t="shared" si="68"/>
        <v>#DIV/0!</v>
      </c>
      <c r="T112" s="30" t="e">
        <f t="shared" si="69"/>
        <v>#DIV/0!</v>
      </c>
      <c r="U112" s="30" t="e">
        <f t="shared" si="70"/>
        <v>#DIV/0!</v>
      </c>
      <c r="V112" s="30" t="e">
        <f t="shared" si="71"/>
        <v>#DIV/0!</v>
      </c>
      <c r="W112" s="30" t="e">
        <f t="shared" si="72"/>
        <v>#DIV/0!</v>
      </c>
      <c r="X112" s="30" t="e">
        <f t="shared" si="73"/>
        <v>#DIV/0!</v>
      </c>
      <c r="Y112" s="30" t="e">
        <f t="shared" si="74"/>
        <v>#DIV/0!</v>
      </c>
      <c r="Z112" s="216" t="e">
        <f t="shared" si="75"/>
        <v>#DIV/0!</v>
      </c>
      <c r="AC112" s="74">
        <f t="shared" si="77"/>
        <v>0</v>
      </c>
      <c r="AD112" s="233" t="e">
        <f>Q112*'Demand Calcs'!D$86</f>
        <v>#DIV/0!</v>
      </c>
      <c r="AE112" s="233" t="e">
        <f>R112*'Demand Calcs'!E$86</f>
        <v>#DIV/0!</v>
      </c>
      <c r="AF112" s="233" t="e">
        <f>S112*'Demand Calcs'!F$86</f>
        <v>#DIV/0!</v>
      </c>
      <c r="AG112" s="233" t="e">
        <f>T112*'Demand Calcs'!G$86</f>
        <v>#DIV/0!</v>
      </c>
      <c r="AH112" s="233" t="e">
        <f>U112*'Demand Calcs'!H$86</f>
        <v>#DIV/0!</v>
      </c>
      <c r="AI112" s="233" t="e">
        <f>V112*'Demand Calcs'!I$86</f>
        <v>#DIV/0!</v>
      </c>
      <c r="AJ112" s="233" t="e">
        <f>W112*'Demand Calcs'!J$86</f>
        <v>#DIV/0!</v>
      </c>
      <c r="AK112" s="233" t="e">
        <f>X112*'Demand Calcs'!K$86</f>
        <v>#DIV/0!</v>
      </c>
      <c r="AL112" s="233" t="e">
        <f>Y112*'Demand Calcs'!L$86</f>
        <v>#DIV/0!</v>
      </c>
      <c r="AM112" s="234" t="e">
        <f>Z112*'Demand Calcs'!M$86</f>
        <v>#DIV/0!</v>
      </c>
    </row>
    <row r="113" spans="3:39" x14ac:dyDescent="0.25">
      <c r="C113" s="74">
        <f>'Comp Index'!C113</f>
        <v>0</v>
      </c>
      <c r="D113" s="29" t="e">
        <f>'Comp Index'!E113*'Fair Share'!E14</f>
        <v>#DIV/0!</v>
      </c>
      <c r="E113" s="29" t="e">
        <f>'Comp Index'!F113*'Fair Share'!F14</f>
        <v>#DIV/0!</v>
      </c>
      <c r="F113" s="29" t="e">
        <f>'Comp Index'!G113*'Fair Share'!G14</f>
        <v>#DIV/0!</v>
      </c>
      <c r="G113" s="29" t="e">
        <f>'Comp Index'!H113*'Fair Share'!H14</f>
        <v>#DIV/0!</v>
      </c>
      <c r="H113" s="29" t="e">
        <f>'Comp Index'!I113*'Fair Share'!I14</f>
        <v>#DIV/0!</v>
      </c>
      <c r="I113" s="29" t="e">
        <f>'Comp Index'!J113*'Fair Share'!J14</f>
        <v>#DIV/0!</v>
      </c>
      <c r="J113" s="29" t="e">
        <f>'Comp Index'!K113*'Fair Share'!K14</f>
        <v>#DIV/0!</v>
      </c>
      <c r="K113" s="29" t="e">
        <f>'Comp Index'!L113*'Fair Share'!L14</f>
        <v>#DIV/0!</v>
      </c>
      <c r="L113" s="29" t="e">
        <f>'Comp Index'!M113*'Fair Share'!M14</f>
        <v>#DIV/0!</v>
      </c>
      <c r="M113" s="135" t="e">
        <f>'Comp Index'!N113*'Fair Share'!N14</f>
        <v>#DIV/0!</v>
      </c>
      <c r="P113" s="74">
        <f t="shared" si="76"/>
        <v>0</v>
      </c>
      <c r="Q113" s="30" t="e">
        <f t="shared" si="66"/>
        <v>#DIV/0!</v>
      </c>
      <c r="R113" s="30" t="e">
        <f t="shared" si="67"/>
        <v>#DIV/0!</v>
      </c>
      <c r="S113" s="30" t="e">
        <f t="shared" si="68"/>
        <v>#DIV/0!</v>
      </c>
      <c r="T113" s="30" t="e">
        <f t="shared" si="69"/>
        <v>#DIV/0!</v>
      </c>
      <c r="U113" s="30" t="e">
        <f t="shared" si="70"/>
        <v>#DIV/0!</v>
      </c>
      <c r="V113" s="30" t="e">
        <f t="shared" si="71"/>
        <v>#DIV/0!</v>
      </c>
      <c r="W113" s="30" t="e">
        <f t="shared" si="72"/>
        <v>#DIV/0!</v>
      </c>
      <c r="X113" s="30" t="e">
        <f t="shared" si="73"/>
        <v>#DIV/0!</v>
      </c>
      <c r="Y113" s="30" t="e">
        <f t="shared" si="74"/>
        <v>#DIV/0!</v>
      </c>
      <c r="Z113" s="216" t="e">
        <f t="shared" si="75"/>
        <v>#DIV/0!</v>
      </c>
      <c r="AC113" s="74">
        <f t="shared" si="77"/>
        <v>0</v>
      </c>
      <c r="AD113" s="233" t="e">
        <f>Q113*'Demand Calcs'!D$86</f>
        <v>#DIV/0!</v>
      </c>
      <c r="AE113" s="233" t="e">
        <f>R113*'Demand Calcs'!E$86</f>
        <v>#DIV/0!</v>
      </c>
      <c r="AF113" s="233" t="e">
        <f>S113*'Demand Calcs'!F$86</f>
        <v>#DIV/0!</v>
      </c>
      <c r="AG113" s="233" t="e">
        <f>T113*'Demand Calcs'!G$86</f>
        <v>#DIV/0!</v>
      </c>
      <c r="AH113" s="233" t="e">
        <f>U113*'Demand Calcs'!H$86</f>
        <v>#DIV/0!</v>
      </c>
      <c r="AI113" s="233" t="e">
        <f>V113*'Demand Calcs'!I$86</f>
        <v>#DIV/0!</v>
      </c>
      <c r="AJ113" s="233" t="e">
        <f>W113*'Demand Calcs'!J$86</f>
        <v>#DIV/0!</v>
      </c>
      <c r="AK113" s="233" t="e">
        <f>X113*'Demand Calcs'!K$86</f>
        <v>#DIV/0!</v>
      </c>
      <c r="AL113" s="233" t="e">
        <f>Y113*'Demand Calcs'!L$86</f>
        <v>#DIV/0!</v>
      </c>
      <c r="AM113" s="234" t="e">
        <f>Z113*'Demand Calcs'!M$86</f>
        <v>#DIV/0!</v>
      </c>
    </row>
    <row r="114" spans="3:39" x14ac:dyDescent="0.25">
      <c r="C114" s="74">
        <f>'Comp Index'!C114</f>
        <v>0</v>
      </c>
      <c r="D114" s="29" t="e">
        <f>'Comp Index'!E114*'Fair Share'!E15</f>
        <v>#DIV/0!</v>
      </c>
      <c r="E114" s="29" t="e">
        <f>'Comp Index'!F114*'Fair Share'!F15</f>
        <v>#DIV/0!</v>
      </c>
      <c r="F114" s="29" t="e">
        <f>'Comp Index'!G114*'Fair Share'!G15</f>
        <v>#DIV/0!</v>
      </c>
      <c r="G114" s="29" t="e">
        <f>'Comp Index'!H114*'Fair Share'!H15</f>
        <v>#DIV/0!</v>
      </c>
      <c r="H114" s="29" t="e">
        <f>'Comp Index'!I114*'Fair Share'!I15</f>
        <v>#DIV/0!</v>
      </c>
      <c r="I114" s="29" t="e">
        <f>'Comp Index'!J114*'Fair Share'!J15</f>
        <v>#DIV/0!</v>
      </c>
      <c r="J114" s="29" t="e">
        <f>'Comp Index'!K114*'Fair Share'!K15</f>
        <v>#DIV/0!</v>
      </c>
      <c r="K114" s="29" t="e">
        <f>'Comp Index'!L114*'Fair Share'!L15</f>
        <v>#DIV/0!</v>
      </c>
      <c r="L114" s="29" t="e">
        <f>'Comp Index'!M114*'Fair Share'!M15</f>
        <v>#DIV/0!</v>
      </c>
      <c r="M114" s="135" t="e">
        <f>'Comp Index'!N114*'Fair Share'!N15</f>
        <v>#DIV/0!</v>
      </c>
      <c r="P114" s="74">
        <f t="shared" si="76"/>
        <v>0</v>
      </c>
      <c r="Q114" s="30" t="e">
        <f t="shared" si="66"/>
        <v>#DIV/0!</v>
      </c>
      <c r="R114" s="30" t="e">
        <f t="shared" si="67"/>
        <v>#DIV/0!</v>
      </c>
      <c r="S114" s="30" t="e">
        <f t="shared" si="68"/>
        <v>#DIV/0!</v>
      </c>
      <c r="T114" s="30" t="e">
        <f t="shared" si="69"/>
        <v>#DIV/0!</v>
      </c>
      <c r="U114" s="30" t="e">
        <f t="shared" si="70"/>
        <v>#DIV/0!</v>
      </c>
      <c r="V114" s="30" t="e">
        <f t="shared" si="71"/>
        <v>#DIV/0!</v>
      </c>
      <c r="W114" s="30" t="e">
        <f t="shared" si="72"/>
        <v>#DIV/0!</v>
      </c>
      <c r="X114" s="30" t="e">
        <f t="shared" si="73"/>
        <v>#DIV/0!</v>
      </c>
      <c r="Y114" s="30" t="e">
        <f t="shared" si="74"/>
        <v>#DIV/0!</v>
      </c>
      <c r="Z114" s="216" t="e">
        <f t="shared" si="75"/>
        <v>#DIV/0!</v>
      </c>
      <c r="AC114" s="74">
        <f t="shared" si="77"/>
        <v>0</v>
      </c>
      <c r="AD114" s="233" t="e">
        <f>Q114*'Demand Calcs'!D$86</f>
        <v>#DIV/0!</v>
      </c>
      <c r="AE114" s="233" t="e">
        <f>R114*'Demand Calcs'!E$86</f>
        <v>#DIV/0!</v>
      </c>
      <c r="AF114" s="233" t="e">
        <f>S114*'Demand Calcs'!F$86</f>
        <v>#DIV/0!</v>
      </c>
      <c r="AG114" s="233" t="e">
        <f>T114*'Demand Calcs'!G$86</f>
        <v>#DIV/0!</v>
      </c>
      <c r="AH114" s="233" t="e">
        <f>U114*'Demand Calcs'!H$86</f>
        <v>#DIV/0!</v>
      </c>
      <c r="AI114" s="233" t="e">
        <f>V114*'Demand Calcs'!I$86</f>
        <v>#DIV/0!</v>
      </c>
      <c r="AJ114" s="233" t="e">
        <f>W114*'Demand Calcs'!J$86</f>
        <v>#DIV/0!</v>
      </c>
      <c r="AK114" s="233" t="e">
        <f>X114*'Demand Calcs'!K$86</f>
        <v>#DIV/0!</v>
      </c>
      <c r="AL114" s="233" t="e">
        <f>Y114*'Demand Calcs'!L$86</f>
        <v>#DIV/0!</v>
      </c>
      <c r="AM114" s="234" t="e">
        <f>Z114*'Demand Calcs'!M$86</f>
        <v>#DIV/0!</v>
      </c>
    </row>
    <row r="115" spans="3:39" x14ac:dyDescent="0.25">
      <c r="C115" s="74">
        <f>'Comp Index'!C115</f>
        <v>0</v>
      </c>
      <c r="D115" s="29" t="e">
        <f>'Comp Index'!E115*'Fair Share'!E16</f>
        <v>#DIV/0!</v>
      </c>
      <c r="E115" s="29" t="e">
        <f>'Comp Index'!F115*'Fair Share'!F16</f>
        <v>#DIV/0!</v>
      </c>
      <c r="F115" s="29" t="e">
        <f>'Comp Index'!G115*'Fair Share'!G16</f>
        <v>#DIV/0!</v>
      </c>
      <c r="G115" s="29" t="e">
        <f>'Comp Index'!H115*'Fair Share'!H16</f>
        <v>#DIV/0!</v>
      </c>
      <c r="H115" s="29" t="e">
        <f>'Comp Index'!I115*'Fair Share'!I16</f>
        <v>#DIV/0!</v>
      </c>
      <c r="I115" s="29" t="e">
        <f>'Comp Index'!J115*'Fair Share'!J16</f>
        <v>#DIV/0!</v>
      </c>
      <c r="J115" s="29" t="e">
        <f>'Comp Index'!K115*'Fair Share'!K16</f>
        <v>#DIV/0!</v>
      </c>
      <c r="K115" s="29" t="e">
        <f>'Comp Index'!L115*'Fair Share'!L16</f>
        <v>#DIV/0!</v>
      </c>
      <c r="L115" s="29" t="e">
        <f>'Comp Index'!M115*'Fair Share'!M16</f>
        <v>#DIV/0!</v>
      </c>
      <c r="M115" s="135" t="e">
        <f>'Comp Index'!N115*'Fair Share'!N16</f>
        <v>#DIV/0!</v>
      </c>
      <c r="P115" s="74">
        <f t="shared" si="76"/>
        <v>0</v>
      </c>
      <c r="Q115" s="30" t="e">
        <f t="shared" si="66"/>
        <v>#DIV/0!</v>
      </c>
      <c r="R115" s="30" t="e">
        <f t="shared" si="67"/>
        <v>#DIV/0!</v>
      </c>
      <c r="S115" s="30" t="e">
        <f t="shared" si="68"/>
        <v>#DIV/0!</v>
      </c>
      <c r="T115" s="30" t="e">
        <f t="shared" si="69"/>
        <v>#DIV/0!</v>
      </c>
      <c r="U115" s="30" t="e">
        <f t="shared" si="70"/>
        <v>#DIV/0!</v>
      </c>
      <c r="V115" s="30" t="e">
        <f t="shared" si="71"/>
        <v>#DIV/0!</v>
      </c>
      <c r="W115" s="30" t="e">
        <f t="shared" si="72"/>
        <v>#DIV/0!</v>
      </c>
      <c r="X115" s="30" t="e">
        <f t="shared" si="73"/>
        <v>#DIV/0!</v>
      </c>
      <c r="Y115" s="30" t="e">
        <f t="shared" si="74"/>
        <v>#DIV/0!</v>
      </c>
      <c r="Z115" s="216" t="e">
        <f t="shared" si="75"/>
        <v>#DIV/0!</v>
      </c>
      <c r="AC115" s="74">
        <f t="shared" si="77"/>
        <v>0</v>
      </c>
      <c r="AD115" s="233" t="e">
        <f>Q115*'Demand Calcs'!D$86</f>
        <v>#DIV/0!</v>
      </c>
      <c r="AE115" s="233" t="e">
        <f>R115*'Demand Calcs'!E$86</f>
        <v>#DIV/0!</v>
      </c>
      <c r="AF115" s="233" t="e">
        <f>S115*'Demand Calcs'!F$86</f>
        <v>#DIV/0!</v>
      </c>
      <c r="AG115" s="233" t="e">
        <f>T115*'Demand Calcs'!G$86</f>
        <v>#DIV/0!</v>
      </c>
      <c r="AH115" s="233" t="e">
        <f>U115*'Demand Calcs'!H$86</f>
        <v>#DIV/0!</v>
      </c>
      <c r="AI115" s="233" t="e">
        <f>V115*'Demand Calcs'!I$86</f>
        <v>#DIV/0!</v>
      </c>
      <c r="AJ115" s="233" t="e">
        <f>W115*'Demand Calcs'!J$86</f>
        <v>#DIV/0!</v>
      </c>
      <c r="AK115" s="233" t="e">
        <f>X115*'Demand Calcs'!K$86</f>
        <v>#DIV/0!</v>
      </c>
      <c r="AL115" s="233" t="e">
        <f>Y115*'Demand Calcs'!L$86</f>
        <v>#DIV/0!</v>
      </c>
      <c r="AM115" s="234" t="e">
        <f>Z115*'Demand Calcs'!M$86</f>
        <v>#DIV/0!</v>
      </c>
    </row>
    <row r="116" spans="3:39" x14ac:dyDescent="0.25">
      <c r="C116" s="74">
        <f>'Comp Index'!C116</f>
        <v>0</v>
      </c>
      <c r="D116" s="29" t="e">
        <f>'Comp Index'!E116*'Fair Share'!E17</f>
        <v>#DIV/0!</v>
      </c>
      <c r="E116" s="29" t="e">
        <f>'Comp Index'!F116*'Fair Share'!F17</f>
        <v>#DIV/0!</v>
      </c>
      <c r="F116" s="29" t="e">
        <f>'Comp Index'!G116*'Fair Share'!G17</f>
        <v>#DIV/0!</v>
      </c>
      <c r="G116" s="29" t="e">
        <f>'Comp Index'!H116*'Fair Share'!H17</f>
        <v>#DIV/0!</v>
      </c>
      <c r="H116" s="29" t="e">
        <f>'Comp Index'!I116*'Fair Share'!I17</f>
        <v>#DIV/0!</v>
      </c>
      <c r="I116" s="29" t="e">
        <f>'Comp Index'!J116*'Fair Share'!J17</f>
        <v>#DIV/0!</v>
      </c>
      <c r="J116" s="29" t="e">
        <f>'Comp Index'!K116*'Fair Share'!K17</f>
        <v>#DIV/0!</v>
      </c>
      <c r="K116" s="29" t="e">
        <f>'Comp Index'!L116*'Fair Share'!L17</f>
        <v>#DIV/0!</v>
      </c>
      <c r="L116" s="29" t="e">
        <f>'Comp Index'!M116*'Fair Share'!M17</f>
        <v>#DIV/0!</v>
      </c>
      <c r="M116" s="135" t="e">
        <f>'Comp Index'!N116*'Fair Share'!N17</f>
        <v>#DIV/0!</v>
      </c>
      <c r="P116" s="74">
        <f t="shared" si="76"/>
        <v>0</v>
      </c>
      <c r="Q116" s="30" t="e">
        <f t="shared" si="66"/>
        <v>#DIV/0!</v>
      </c>
      <c r="R116" s="30" t="e">
        <f t="shared" si="67"/>
        <v>#DIV/0!</v>
      </c>
      <c r="S116" s="30" t="e">
        <f t="shared" si="68"/>
        <v>#DIV/0!</v>
      </c>
      <c r="T116" s="30" t="e">
        <f t="shared" si="69"/>
        <v>#DIV/0!</v>
      </c>
      <c r="U116" s="30" t="e">
        <f t="shared" si="70"/>
        <v>#DIV/0!</v>
      </c>
      <c r="V116" s="30" t="e">
        <f t="shared" si="71"/>
        <v>#DIV/0!</v>
      </c>
      <c r="W116" s="30" t="e">
        <f t="shared" si="72"/>
        <v>#DIV/0!</v>
      </c>
      <c r="X116" s="30" t="e">
        <f t="shared" si="73"/>
        <v>#DIV/0!</v>
      </c>
      <c r="Y116" s="30" t="e">
        <f t="shared" si="74"/>
        <v>#DIV/0!</v>
      </c>
      <c r="Z116" s="216" t="e">
        <f t="shared" si="75"/>
        <v>#DIV/0!</v>
      </c>
      <c r="AC116" s="74">
        <f t="shared" si="77"/>
        <v>0</v>
      </c>
      <c r="AD116" s="233" t="e">
        <f>Q116*'Demand Calcs'!D$86</f>
        <v>#DIV/0!</v>
      </c>
      <c r="AE116" s="233" t="e">
        <f>R116*'Demand Calcs'!E$86</f>
        <v>#DIV/0!</v>
      </c>
      <c r="AF116" s="233" t="e">
        <f>S116*'Demand Calcs'!F$86</f>
        <v>#DIV/0!</v>
      </c>
      <c r="AG116" s="233" t="e">
        <f>T116*'Demand Calcs'!G$86</f>
        <v>#DIV/0!</v>
      </c>
      <c r="AH116" s="233" t="e">
        <f>U116*'Demand Calcs'!H$86</f>
        <v>#DIV/0!</v>
      </c>
      <c r="AI116" s="233" t="e">
        <f>V116*'Demand Calcs'!I$86</f>
        <v>#DIV/0!</v>
      </c>
      <c r="AJ116" s="233" t="e">
        <f>W116*'Demand Calcs'!J$86</f>
        <v>#DIV/0!</v>
      </c>
      <c r="AK116" s="233" t="e">
        <f>X116*'Demand Calcs'!K$86</f>
        <v>#DIV/0!</v>
      </c>
      <c r="AL116" s="233" t="e">
        <f>Y116*'Demand Calcs'!L$86</f>
        <v>#DIV/0!</v>
      </c>
      <c r="AM116" s="234" t="e">
        <f>Z116*'Demand Calcs'!M$86</f>
        <v>#DIV/0!</v>
      </c>
    </row>
    <row r="117" spans="3:39" x14ac:dyDescent="0.25">
      <c r="C117" s="74">
        <f>'Comp Index'!C117</f>
        <v>0</v>
      </c>
      <c r="D117" s="29" t="e">
        <f>'Comp Index'!E117*'Fair Share'!E18</f>
        <v>#DIV/0!</v>
      </c>
      <c r="E117" s="29" t="e">
        <f>'Comp Index'!F117*'Fair Share'!F18</f>
        <v>#DIV/0!</v>
      </c>
      <c r="F117" s="29" t="e">
        <f>'Comp Index'!G117*'Fair Share'!G18</f>
        <v>#DIV/0!</v>
      </c>
      <c r="G117" s="29" t="e">
        <f>'Comp Index'!H117*'Fair Share'!H18</f>
        <v>#DIV/0!</v>
      </c>
      <c r="H117" s="29" t="e">
        <f>'Comp Index'!I117*'Fair Share'!I18</f>
        <v>#DIV/0!</v>
      </c>
      <c r="I117" s="29" t="e">
        <f>'Comp Index'!J117*'Fair Share'!J18</f>
        <v>#DIV/0!</v>
      </c>
      <c r="J117" s="29" t="e">
        <f>'Comp Index'!K117*'Fair Share'!K18</f>
        <v>#DIV/0!</v>
      </c>
      <c r="K117" s="29" t="e">
        <f>'Comp Index'!L117*'Fair Share'!L18</f>
        <v>#DIV/0!</v>
      </c>
      <c r="L117" s="29" t="e">
        <f>'Comp Index'!M117*'Fair Share'!M18</f>
        <v>#DIV/0!</v>
      </c>
      <c r="M117" s="135" t="e">
        <f>'Comp Index'!N117*'Fair Share'!N18</f>
        <v>#DIV/0!</v>
      </c>
      <c r="P117" s="74">
        <f t="shared" si="76"/>
        <v>0</v>
      </c>
      <c r="Q117" s="30" t="e">
        <f t="shared" si="66"/>
        <v>#DIV/0!</v>
      </c>
      <c r="R117" s="30" t="e">
        <f t="shared" si="67"/>
        <v>#DIV/0!</v>
      </c>
      <c r="S117" s="30" t="e">
        <f t="shared" si="68"/>
        <v>#DIV/0!</v>
      </c>
      <c r="T117" s="30" t="e">
        <f t="shared" si="69"/>
        <v>#DIV/0!</v>
      </c>
      <c r="U117" s="30" t="e">
        <f t="shared" si="70"/>
        <v>#DIV/0!</v>
      </c>
      <c r="V117" s="30" t="e">
        <f t="shared" si="71"/>
        <v>#DIV/0!</v>
      </c>
      <c r="W117" s="30" t="e">
        <f t="shared" si="72"/>
        <v>#DIV/0!</v>
      </c>
      <c r="X117" s="30" t="e">
        <f t="shared" si="73"/>
        <v>#DIV/0!</v>
      </c>
      <c r="Y117" s="30" t="e">
        <f t="shared" si="74"/>
        <v>#DIV/0!</v>
      </c>
      <c r="Z117" s="216" t="e">
        <f t="shared" si="75"/>
        <v>#DIV/0!</v>
      </c>
      <c r="AC117" s="74">
        <f t="shared" si="77"/>
        <v>0</v>
      </c>
      <c r="AD117" s="233" t="e">
        <f>Q117*'Demand Calcs'!D$86</f>
        <v>#DIV/0!</v>
      </c>
      <c r="AE117" s="233" t="e">
        <f>R117*'Demand Calcs'!E$86</f>
        <v>#DIV/0!</v>
      </c>
      <c r="AF117" s="233" t="e">
        <f>S117*'Demand Calcs'!F$86</f>
        <v>#DIV/0!</v>
      </c>
      <c r="AG117" s="233" t="e">
        <f>T117*'Demand Calcs'!G$86</f>
        <v>#DIV/0!</v>
      </c>
      <c r="AH117" s="233" t="e">
        <f>U117*'Demand Calcs'!H$86</f>
        <v>#DIV/0!</v>
      </c>
      <c r="AI117" s="233" t="e">
        <f>V117*'Demand Calcs'!I$86</f>
        <v>#DIV/0!</v>
      </c>
      <c r="AJ117" s="233" t="e">
        <f>W117*'Demand Calcs'!J$86</f>
        <v>#DIV/0!</v>
      </c>
      <c r="AK117" s="233" t="e">
        <f>X117*'Demand Calcs'!K$86</f>
        <v>#DIV/0!</v>
      </c>
      <c r="AL117" s="233" t="e">
        <f>Y117*'Demand Calcs'!L$86</f>
        <v>#DIV/0!</v>
      </c>
      <c r="AM117" s="234" t="e">
        <f>Z117*'Demand Calcs'!M$86</f>
        <v>#DIV/0!</v>
      </c>
    </row>
    <row r="118" spans="3:39" x14ac:dyDescent="0.25">
      <c r="C118" s="74">
        <f>'Comp Index'!C118</f>
        <v>0</v>
      </c>
      <c r="D118" s="29" t="e">
        <f>'Comp Index'!E118*'Fair Share'!E19</f>
        <v>#DIV/0!</v>
      </c>
      <c r="E118" s="29" t="e">
        <f>'Comp Index'!F118*'Fair Share'!F19</f>
        <v>#DIV/0!</v>
      </c>
      <c r="F118" s="29" t="e">
        <f>'Comp Index'!G118*'Fair Share'!G19</f>
        <v>#DIV/0!</v>
      </c>
      <c r="G118" s="29" t="e">
        <f>'Comp Index'!H118*'Fair Share'!H19</f>
        <v>#DIV/0!</v>
      </c>
      <c r="H118" s="29" t="e">
        <f>'Comp Index'!I118*'Fair Share'!I19</f>
        <v>#DIV/0!</v>
      </c>
      <c r="I118" s="29" t="e">
        <f>'Comp Index'!J118*'Fair Share'!J19</f>
        <v>#DIV/0!</v>
      </c>
      <c r="J118" s="29" t="e">
        <f>'Comp Index'!K118*'Fair Share'!K19</f>
        <v>#DIV/0!</v>
      </c>
      <c r="K118" s="29" t="e">
        <f>'Comp Index'!L118*'Fair Share'!L19</f>
        <v>#DIV/0!</v>
      </c>
      <c r="L118" s="29" t="e">
        <f>'Comp Index'!M118*'Fair Share'!M19</f>
        <v>#DIV/0!</v>
      </c>
      <c r="M118" s="135" t="e">
        <f>'Comp Index'!N118*'Fair Share'!N19</f>
        <v>#DIV/0!</v>
      </c>
      <c r="P118" s="74">
        <f t="shared" si="76"/>
        <v>0</v>
      </c>
      <c r="Q118" s="30" t="e">
        <f t="shared" si="66"/>
        <v>#DIV/0!</v>
      </c>
      <c r="R118" s="30" t="e">
        <f t="shared" si="67"/>
        <v>#DIV/0!</v>
      </c>
      <c r="S118" s="30" t="e">
        <f t="shared" si="68"/>
        <v>#DIV/0!</v>
      </c>
      <c r="T118" s="30" t="e">
        <f t="shared" si="69"/>
        <v>#DIV/0!</v>
      </c>
      <c r="U118" s="30" t="e">
        <f t="shared" si="70"/>
        <v>#DIV/0!</v>
      </c>
      <c r="V118" s="30" t="e">
        <f t="shared" si="71"/>
        <v>#DIV/0!</v>
      </c>
      <c r="W118" s="30" t="e">
        <f t="shared" si="72"/>
        <v>#DIV/0!</v>
      </c>
      <c r="X118" s="30" t="e">
        <f t="shared" si="73"/>
        <v>#DIV/0!</v>
      </c>
      <c r="Y118" s="30" t="e">
        <f t="shared" si="74"/>
        <v>#DIV/0!</v>
      </c>
      <c r="Z118" s="216" t="e">
        <f t="shared" si="75"/>
        <v>#DIV/0!</v>
      </c>
      <c r="AC118" s="74">
        <f t="shared" si="77"/>
        <v>0</v>
      </c>
      <c r="AD118" s="233" t="e">
        <f>Q118*'Demand Calcs'!D$86</f>
        <v>#DIV/0!</v>
      </c>
      <c r="AE118" s="233" t="e">
        <f>R118*'Demand Calcs'!E$86</f>
        <v>#DIV/0!</v>
      </c>
      <c r="AF118" s="233" t="e">
        <f>S118*'Demand Calcs'!F$86</f>
        <v>#DIV/0!</v>
      </c>
      <c r="AG118" s="233" t="e">
        <f>T118*'Demand Calcs'!G$86</f>
        <v>#DIV/0!</v>
      </c>
      <c r="AH118" s="233" t="e">
        <f>U118*'Demand Calcs'!H$86</f>
        <v>#DIV/0!</v>
      </c>
      <c r="AI118" s="233" t="e">
        <f>V118*'Demand Calcs'!I$86</f>
        <v>#DIV/0!</v>
      </c>
      <c r="AJ118" s="233" t="e">
        <f>W118*'Demand Calcs'!J$86</f>
        <v>#DIV/0!</v>
      </c>
      <c r="AK118" s="233" t="e">
        <f>X118*'Demand Calcs'!K$86</f>
        <v>#DIV/0!</v>
      </c>
      <c r="AL118" s="233" t="e">
        <f>Y118*'Demand Calcs'!L$86</f>
        <v>#DIV/0!</v>
      </c>
      <c r="AM118" s="234" t="e">
        <f>Z118*'Demand Calcs'!M$86</f>
        <v>#DIV/0!</v>
      </c>
    </row>
    <row r="119" spans="3:39" x14ac:dyDescent="0.25">
      <c r="C119" s="74">
        <f>'Comp Index'!C119</f>
        <v>0</v>
      </c>
      <c r="D119" s="29" t="e">
        <f>'Comp Index'!E119*'Fair Share'!E20</f>
        <v>#DIV/0!</v>
      </c>
      <c r="E119" s="29" t="e">
        <f>'Comp Index'!F119*'Fair Share'!F20</f>
        <v>#DIV/0!</v>
      </c>
      <c r="F119" s="29" t="e">
        <f>'Comp Index'!G119*'Fair Share'!G20</f>
        <v>#DIV/0!</v>
      </c>
      <c r="G119" s="29" t="e">
        <f>'Comp Index'!H119*'Fair Share'!H20</f>
        <v>#DIV/0!</v>
      </c>
      <c r="H119" s="29" t="e">
        <f>'Comp Index'!I119*'Fair Share'!I20</f>
        <v>#DIV/0!</v>
      </c>
      <c r="I119" s="29" t="e">
        <f>'Comp Index'!J119*'Fair Share'!J20</f>
        <v>#DIV/0!</v>
      </c>
      <c r="J119" s="29" t="e">
        <f>'Comp Index'!K119*'Fair Share'!K20</f>
        <v>#DIV/0!</v>
      </c>
      <c r="K119" s="29" t="e">
        <f>'Comp Index'!L119*'Fair Share'!L20</f>
        <v>#DIV/0!</v>
      </c>
      <c r="L119" s="29" t="e">
        <f>'Comp Index'!M119*'Fair Share'!M20</f>
        <v>#DIV/0!</v>
      </c>
      <c r="M119" s="135" t="e">
        <f>'Comp Index'!N119*'Fair Share'!N20</f>
        <v>#DIV/0!</v>
      </c>
      <c r="P119" s="74">
        <f t="shared" si="76"/>
        <v>0</v>
      </c>
      <c r="Q119" s="30" t="e">
        <f t="shared" si="66"/>
        <v>#DIV/0!</v>
      </c>
      <c r="R119" s="30" t="e">
        <f t="shared" si="67"/>
        <v>#DIV/0!</v>
      </c>
      <c r="S119" s="30" t="e">
        <f t="shared" si="68"/>
        <v>#DIV/0!</v>
      </c>
      <c r="T119" s="30" t="e">
        <f t="shared" si="69"/>
        <v>#DIV/0!</v>
      </c>
      <c r="U119" s="30" t="e">
        <f t="shared" si="70"/>
        <v>#DIV/0!</v>
      </c>
      <c r="V119" s="30" t="e">
        <f t="shared" si="71"/>
        <v>#DIV/0!</v>
      </c>
      <c r="W119" s="30" t="e">
        <f t="shared" si="72"/>
        <v>#DIV/0!</v>
      </c>
      <c r="X119" s="30" t="e">
        <f t="shared" si="73"/>
        <v>#DIV/0!</v>
      </c>
      <c r="Y119" s="30" t="e">
        <f t="shared" si="74"/>
        <v>#DIV/0!</v>
      </c>
      <c r="Z119" s="216" t="e">
        <f t="shared" si="75"/>
        <v>#DIV/0!</v>
      </c>
      <c r="AC119" s="74">
        <f t="shared" si="77"/>
        <v>0</v>
      </c>
      <c r="AD119" s="233" t="e">
        <f>Q119*'Demand Calcs'!D$86</f>
        <v>#DIV/0!</v>
      </c>
      <c r="AE119" s="233" t="e">
        <f>R119*'Demand Calcs'!E$86</f>
        <v>#DIV/0!</v>
      </c>
      <c r="AF119" s="233" t="e">
        <f>S119*'Demand Calcs'!F$86</f>
        <v>#DIV/0!</v>
      </c>
      <c r="AG119" s="233" t="e">
        <f>T119*'Demand Calcs'!G$86</f>
        <v>#DIV/0!</v>
      </c>
      <c r="AH119" s="233" t="e">
        <f>U119*'Demand Calcs'!H$86</f>
        <v>#DIV/0!</v>
      </c>
      <c r="AI119" s="233" t="e">
        <f>V119*'Demand Calcs'!I$86</f>
        <v>#DIV/0!</v>
      </c>
      <c r="AJ119" s="233" t="e">
        <f>W119*'Demand Calcs'!J$86</f>
        <v>#DIV/0!</v>
      </c>
      <c r="AK119" s="233" t="e">
        <f>X119*'Demand Calcs'!K$86</f>
        <v>#DIV/0!</v>
      </c>
      <c r="AL119" s="233" t="e">
        <f>Y119*'Demand Calcs'!L$86</f>
        <v>#DIV/0!</v>
      </c>
      <c r="AM119" s="234" t="e">
        <f>Z119*'Demand Calcs'!M$86</f>
        <v>#DIV/0!</v>
      </c>
    </row>
    <row r="120" spans="3:39" x14ac:dyDescent="0.25">
      <c r="C120" s="74">
        <f>'Comp Index'!C120</f>
        <v>0</v>
      </c>
      <c r="D120" s="29" t="e">
        <f>'Comp Index'!E120*'Fair Share'!E21</f>
        <v>#DIV/0!</v>
      </c>
      <c r="E120" s="29" t="e">
        <f>'Comp Index'!F120*'Fair Share'!F21</f>
        <v>#DIV/0!</v>
      </c>
      <c r="F120" s="29" t="e">
        <f>'Comp Index'!G120*'Fair Share'!G21</f>
        <v>#DIV/0!</v>
      </c>
      <c r="G120" s="29" t="e">
        <f>'Comp Index'!H120*'Fair Share'!H21</f>
        <v>#DIV/0!</v>
      </c>
      <c r="H120" s="29" t="e">
        <f>'Comp Index'!I120*'Fair Share'!I21</f>
        <v>#DIV/0!</v>
      </c>
      <c r="I120" s="29" t="e">
        <f>'Comp Index'!J120*'Fair Share'!J21</f>
        <v>#DIV/0!</v>
      </c>
      <c r="J120" s="29" t="e">
        <f>'Comp Index'!K120*'Fair Share'!K21</f>
        <v>#DIV/0!</v>
      </c>
      <c r="K120" s="29" t="e">
        <f>'Comp Index'!L120*'Fair Share'!L21</f>
        <v>#DIV/0!</v>
      </c>
      <c r="L120" s="29" t="e">
        <f>'Comp Index'!M120*'Fair Share'!M21</f>
        <v>#DIV/0!</v>
      </c>
      <c r="M120" s="135" t="e">
        <f>'Comp Index'!N120*'Fair Share'!N21</f>
        <v>#DIV/0!</v>
      </c>
      <c r="P120" s="74">
        <f t="shared" si="76"/>
        <v>0</v>
      </c>
      <c r="Q120" s="30" t="e">
        <f t="shared" si="66"/>
        <v>#DIV/0!</v>
      </c>
      <c r="R120" s="30" t="e">
        <f t="shared" si="67"/>
        <v>#DIV/0!</v>
      </c>
      <c r="S120" s="30" t="e">
        <f t="shared" si="68"/>
        <v>#DIV/0!</v>
      </c>
      <c r="T120" s="30" t="e">
        <f t="shared" si="69"/>
        <v>#DIV/0!</v>
      </c>
      <c r="U120" s="30" t="e">
        <f t="shared" si="70"/>
        <v>#DIV/0!</v>
      </c>
      <c r="V120" s="30" t="e">
        <f t="shared" si="71"/>
        <v>#DIV/0!</v>
      </c>
      <c r="W120" s="30" t="e">
        <f t="shared" si="72"/>
        <v>#DIV/0!</v>
      </c>
      <c r="X120" s="30" t="e">
        <f t="shared" si="73"/>
        <v>#DIV/0!</v>
      </c>
      <c r="Y120" s="30" t="e">
        <f t="shared" si="74"/>
        <v>#DIV/0!</v>
      </c>
      <c r="Z120" s="216" t="e">
        <f t="shared" si="75"/>
        <v>#DIV/0!</v>
      </c>
      <c r="AC120" s="74">
        <f t="shared" si="77"/>
        <v>0</v>
      </c>
      <c r="AD120" s="233" t="e">
        <f>Q120*'Demand Calcs'!D$86</f>
        <v>#DIV/0!</v>
      </c>
      <c r="AE120" s="233" t="e">
        <f>R120*'Demand Calcs'!E$86</f>
        <v>#DIV/0!</v>
      </c>
      <c r="AF120" s="233" t="e">
        <f>S120*'Demand Calcs'!F$86</f>
        <v>#DIV/0!</v>
      </c>
      <c r="AG120" s="233" t="e">
        <f>T120*'Demand Calcs'!G$86</f>
        <v>#DIV/0!</v>
      </c>
      <c r="AH120" s="233" t="e">
        <f>U120*'Demand Calcs'!H$86</f>
        <v>#DIV/0!</v>
      </c>
      <c r="AI120" s="233" t="e">
        <f>V120*'Demand Calcs'!I$86</f>
        <v>#DIV/0!</v>
      </c>
      <c r="AJ120" s="233" t="e">
        <f>W120*'Demand Calcs'!J$86</f>
        <v>#DIV/0!</v>
      </c>
      <c r="AK120" s="233" t="e">
        <f>X120*'Demand Calcs'!K$86</f>
        <v>#DIV/0!</v>
      </c>
      <c r="AL120" s="233" t="e">
        <f>Y120*'Demand Calcs'!L$86</f>
        <v>#DIV/0!</v>
      </c>
      <c r="AM120" s="234" t="e">
        <f>Z120*'Demand Calcs'!M$86</f>
        <v>#DIV/0!</v>
      </c>
    </row>
    <row r="121" spans="3:39" x14ac:dyDescent="0.25">
      <c r="C121" s="74">
        <f>'Comp Index'!C121</f>
        <v>0</v>
      </c>
      <c r="D121" s="29" t="e">
        <f>'Comp Index'!E121*'Fair Share'!E22</f>
        <v>#DIV/0!</v>
      </c>
      <c r="E121" s="29" t="e">
        <f>'Comp Index'!F121*'Fair Share'!F22</f>
        <v>#DIV/0!</v>
      </c>
      <c r="F121" s="29" t="e">
        <f>'Comp Index'!G121*'Fair Share'!G22</f>
        <v>#DIV/0!</v>
      </c>
      <c r="G121" s="29" t="e">
        <f>'Comp Index'!H121*'Fair Share'!H22</f>
        <v>#DIV/0!</v>
      </c>
      <c r="H121" s="29" t="e">
        <f>'Comp Index'!I121*'Fair Share'!I22</f>
        <v>#DIV/0!</v>
      </c>
      <c r="I121" s="29" t="e">
        <f>'Comp Index'!J121*'Fair Share'!J22</f>
        <v>#DIV/0!</v>
      </c>
      <c r="J121" s="29" t="e">
        <f>'Comp Index'!K121*'Fair Share'!K22</f>
        <v>#DIV/0!</v>
      </c>
      <c r="K121" s="29" t="e">
        <f>'Comp Index'!L121*'Fair Share'!L22</f>
        <v>#DIV/0!</v>
      </c>
      <c r="L121" s="29" t="e">
        <f>'Comp Index'!M121*'Fair Share'!M22</f>
        <v>#DIV/0!</v>
      </c>
      <c r="M121" s="135" t="e">
        <f>'Comp Index'!N121*'Fair Share'!N22</f>
        <v>#DIV/0!</v>
      </c>
      <c r="P121" s="74">
        <f t="shared" si="76"/>
        <v>0</v>
      </c>
      <c r="Q121" s="30" t="e">
        <f t="shared" si="66"/>
        <v>#DIV/0!</v>
      </c>
      <c r="R121" s="30" t="e">
        <f t="shared" si="67"/>
        <v>#DIV/0!</v>
      </c>
      <c r="S121" s="30" t="e">
        <f t="shared" si="68"/>
        <v>#DIV/0!</v>
      </c>
      <c r="T121" s="30" t="e">
        <f t="shared" si="69"/>
        <v>#DIV/0!</v>
      </c>
      <c r="U121" s="30" t="e">
        <f t="shared" si="70"/>
        <v>#DIV/0!</v>
      </c>
      <c r="V121" s="30" t="e">
        <f t="shared" si="71"/>
        <v>#DIV/0!</v>
      </c>
      <c r="W121" s="30" t="e">
        <f t="shared" si="72"/>
        <v>#DIV/0!</v>
      </c>
      <c r="X121" s="30" t="e">
        <f t="shared" si="73"/>
        <v>#DIV/0!</v>
      </c>
      <c r="Y121" s="30" t="e">
        <f t="shared" si="74"/>
        <v>#DIV/0!</v>
      </c>
      <c r="Z121" s="216" t="e">
        <f t="shared" si="75"/>
        <v>#DIV/0!</v>
      </c>
      <c r="AC121" s="74">
        <f t="shared" si="77"/>
        <v>0</v>
      </c>
      <c r="AD121" s="233" t="e">
        <f>Q121*'Demand Calcs'!D$86</f>
        <v>#DIV/0!</v>
      </c>
      <c r="AE121" s="233" t="e">
        <f>R121*'Demand Calcs'!E$86</f>
        <v>#DIV/0!</v>
      </c>
      <c r="AF121" s="233" t="e">
        <f>S121*'Demand Calcs'!F$86</f>
        <v>#DIV/0!</v>
      </c>
      <c r="AG121" s="233" t="e">
        <f>T121*'Demand Calcs'!G$86</f>
        <v>#DIV/0!</v>
      </c>
      <c r="AH121" s="233" t="e">
        <f>U121*'Demand Calcs'!H$86</f>
        <v>#DIV/0!</v>
      </c>
      <c r="AI121" s="233" t="e">
        <f>V121*'Demand Calcs'!I$86</f>
        <v>#DIV/0!</v>
      </c>
      <c r="AJ121" s="233" t="e">
        <f>W121*'Demand Calcs'!J$86</f>
        <v>#DIV/0!</v>
      </c>
      <c r="AK121" s="233" t="e">
        <f>X121*'Demand Calcs'!K$86</f>
        <v>#DIV/0!</v>
      </c>
      <c r="AL121" s="233" t="e">
        <f>Y121*'Demand Calcs'!L$86</f>
        <v>#DIV/0!</v>
      </c>
      <c r="AM121" s="234" t="e">
        <f>Z121*'Demand Calcs'!M$86</f>
        <v>#DIV/0!</v>
      </c>
    </row>
    <row r="122" spans="3:39" x14ac:dyDescent="0.25">
      <c r="C122" s="74">
        <f>'Comp Index'!C122</f>
        <v>0</v>
      </c>
      <c r="D122" s="29" t="e">
        <f>'Comp Index'!E122*'Fair Share'!E23</f>
        <v>#DIV/0!</v>
      </c>
      <c r="E122" s="29" t="e">
        <f>'Comp Index'!F122*'Fair Share'!F23</f>
        <v>#DIV/0!</v>
      </c>
      <c r="F122" s="29" t="e">
        <f>'Comp Index'!G122*'Fair Share'!G23</f>
        <v>#DIV/0!</v>
      </c>
      <c r="G122" s="29" t="e">
        <f>'Comp Index'!H122*'Fair Share'!H23</f>
        <v>#DIV/0!</v>
      </c>
      <c r="H122" s="29" t="e">
        <f>'Comp Index'!I122*'Fair Share'!I23</f>
        <v>#DIV/0!</v>
      </c>
      <c r="I122" s="29" t="e">
        <f>'Comp Index'!J122*'Fair Share'!J23</f>
        <v>#DIV/0!</v>
      </c>
      <c r="J122" s="29" t="e">
        <f>'Comp Index'!K122*'Fair Share'!K23</f>
        <v>#DIV/0!</v>
      </c>
      <c r="K122" s="29" t="e">
        <f>'Comp Index'!L122*'Fair Share'!L23</f>
        <v>#DIV/0!</v>
      </c>
      <c r="L122" s="29" t="e">
        <f>'Comp Index'!M122*'Fair Share'!M23</f>
        <v>#DIV/0!</v>
      </c>
      <c r="M122" s="135" t="e">
        <f>'Comp Index'!N122*'Fair Share'!N23</f>
        <v>#DIV/0!</v>
      </c>
      <c r="P122" s="74">
        <f t="shared" si="76"/>
        <v>0</v>
      </c>
      <c r="Q122" s="30" t="e">
        <f t="shared" si="66"/>
        <v>#DIV/0!</v>
      </c>
      <c r="R122" s="30" t="e">
        <f t="shared" si="67"/>
        <v>#DIV/0!</v>
      </c>
      <c r="S122" s="30" t="e">
        <f t="shared" si="68"/>
        <v>#DIV/0!</v>
      </c>
      <c r="T122" s="30" t="e">
        <f t="shared" si="69"/>
        <v>#DIV/0!</v>
      </c>
      <c r="U122" s="30" t="e">
        <f t="shared" si="70"/>
        <v>#DIV/0!</v>
      </c>
      <c r="V122" s="30" t="e">
        <f t="shared" si="71"/>
        <v>#DIV/0!</v>
      </c>
      <c r="W122" s="30" t="e">
        <f t="shared" si="72"/>
        <v>#DIV/0!</v>
      </c>
      <c r="X122" s="30" t="e">
        <f t="shared" si="73"/>
        <v>#DIV/0!</v>
      </c>
      <c r="Y122" s="30" t="e">
        <f t="shared" si="74"/>
        <v>#DIV/0!</v>
      </c>
      <c r="Z122" s="216" t="e">
        <f t="shared" si="75"/>
        <v>#DIV/0!</v>
      </c>
      <c r="AC122" s="74">
        <f t="shared" si="77"/>
        <v>0</v>
      </c>
      <c r="AD122" s="233" t="e">
        <f>Q122*'Demand Calcs'!D$86</f>
        <v>#DIV/0!</v>
      </c>
      <c r="AE122" s="233" t="e">
        <f>R122*'Demand Calcs'!E$86</f>
        <v>#DIV/0!</v>
      </c>
      <c r="AF122" s="233" t="e">
        <f>S122*'Demand Calcs'!F$86</f>
        <v>#DIV/0!</v>
      </c>
      <c r="AG122" s="233" t="e">
        <f>T122*'Demand Calcs'!G$86</f>
        <v>#DIV/0!</v>
      </c>
      <c r="AH122" s="233" t="e">
        <f>U122*'Demand Calcs'!H$86</f>
        <v>#DIV/0!</v>
      </c>
      <c r="AI122" s="233" t="e">
        <f>V122*'Demand Calcs'!I$86</f>
        <v>#DIV/0!</v>
      </c>
      <c r="AJ122" s="233" t="e">
        <f>W122*'Demand Calcs'!J$86</f>
        <v>#DIV/0!</v>
      </c>
      <c r="AK122" s="233" t="e">
        <f>X122*'Demand Calcs'!K$86</f>
        <v>#DIV/0!</v>
      </c>
      <c r="AL122" s="233" t="e">
        <f>Y122*'Demand Calcs'!L$86</f>
        <v>#DIV/0!</v>
      </c>
      <c r="AM122" s="234" t="e">
        <f>Z122*'Demand Calcs'!M$86</f>
        <v>#DIV/0!</v>
      </c>
    </row>
    <row r="123" spans="3:39" x14ac:dyDescent="0.25">
      <c r="C123" s="74">
        <f>'Comp Index'!C123</f>
        <v>0</v>
      </c>
      <c r="D123" s="29" t="e">
        <f>'Comp Index'!E123*'Fair Share'!E24</f>
        <v>#DIV/0!</v>
      </c>
      <c r="E123" s="29" t="e">
        <f>'Comp Index'!F123*'Fair Share'!F24</f>
        <v>#DIV/0!</v>
      </c>
      <c r="F123" s="29" t="e">
        <f>'Comp Index'!G123*'Fair Share'!G24</f>
        <v>#DIV/0!</v>
      </c>
      <c r="G123" s="29" t="e">
        <f>'Comp Index'!H123*'Fair Share'!H24</f>
        <v>#DIV/0!</v>
      </c>
      <c r="H123" s="29" t="e">
        <f>'Comp Index'!I123*'Fair Share'!I24</f>
        <v>#DIV/0!</v>
      </c>
      <c r="I123" s="29" t="e">
        <f>'Comp Index'!J123*'Fair Share'!J24</f>
        <v>#DIV/0!</v>
      </c>
      <c r="J123" s="29" t="e">
        <f>'Comp Index'!K123*'Fair Share'!K24</f>
        <v>#DIV/0!</v>
      </c>
      <c r="K123" s="29" t="e">
        <f>'Comp Index'!L123*'Fair Share'!L24</f>
        <v>#DIV/0!</v>
      </c>
      <c r="L123" s="29" t="e">
        <f>'Comp Index'!M123*'Fair Share'!M24</f>
        <v>#DIV/0!</v>
      </c>
      <c r="M123" s="135" t="e">
        <f>'Comp Index'!N123*'Fair Share'!N24</f>
        <v>#DIV/0!</v>
      </c>
      <c r="P123" s="74">
        <f t="shared" si="76"/>
        <v>0</v>
      </c>
      <c r="Q123" s="30" t="e">
        <f t="shared" si="66"/>
        <v>#DIV/0!</v>
      </c>
      <c r="R123" s="30" t="e">
        <f t="shared" si="67"/>
        <v>#DIV/0!</v>
      </c>
      <c r="S123" s="30" t="e">
        <f t="shared" si="68"/>
        <v>#DIV/0!</v>
      </c>
      <c r="T123" s="30" t="e">
        <f t="shared" si="69"/>
        <v>#DIV/0!</v>
      </c>
      <c r="U123" s="30" t="e">
        <f t="shared" si="70"/>
        <v>#DIV/0!</v>
      </c>
      <c r="V123" s="30" t="e">
        <f t="shared" si="71"/>
        <v>#DIV/0!</v>
      </c>
      <c r="W123" s="30" t="e">
        <f t="shared" si="72"/>
        <v>#DIV/0!</v>
      </c>
      <c r="X123" s="30" t="e">
        <f t="shared" si="73"/>
        <v>#DIV/0!</v>
      </c>
      <c r="Y123" s="30" t="e">
        <f t="shared" si="74"/>
        <v>#DIV/0!</v>
      </c>
      <c r="Z123" s="216" t="e">
        <f t="shared" si="75"/>
        <v>#DIV/0!</v>
      </c>
      <c r="AC123" s="74">
        <f t="shared" si="77"/>
        <v>0</v>
      </c>
      <c r="AD123" s="233" t="e">
        <f>Q123*'Demand Calcs'!D$86</f>
        <v>#DIV/0!</v>
      </c>
      <c r="AE123" s="233" t="e">
        <f>R123*'Demand Calcs'!E$86</f>
        <v>#DIV/0!</v>
      </c>
      <c r="AF123" s="233" t="e">
        <f>S123*'Demand Calcs'!F$86</f>
        <v>#DIV/0!</v>
      </c>
      <c r="AG123" s="233" t="e">
        <f>T123*'Demand Calcs'!G$86</f>
        <v>#DIV/0!</v>
      </c>
      <c r="AH123" s="233" t="e">
        <f>U123*'Demand Calcs'!H$86</f>
        <v>#DIV/0!</v>
      </c>
      <c r="AI123" s="233" t="e">
        <f>V123*'Demand Calcs'!I$86</f>
        <v>#DIV/0!</v>
      </c>
      <c r="AJ123" s="233" t="e">
        <f>W123*'Demand Calcs'!J$86</f>
        <v>#DIV/0!</v>
      </c>
      <c r="AK123" s="233" t="e">
        <f>X123*'Demand Calcs'!K$86</f>
        <v>#DIV/0!</v>
      </c>
      <c r="AL123" s="233" t="e">
        <f>Y123*'Demand Calcs'!L$86</f>
        <v>#DIV/0!</v>
      </c>
      <c r="AM123" s="234" t="e">
        <f>Z123*'Demand Calcs'!M$86</f>
        <v>#DIV/0!</v>
      </c>
    </row>
    <row r="124" spans="3:39" x14ac:dyDescent="0.25">
      <c r="C124" s="74" t="str">
        <f>'Comp Index'!C125</f>
        <v>Proposed Hotel 1</v>
      </c>
      <c r="D124" s="29" t="e">
        <f>'Comp Index'!E125*'Fair Share'!E25</f>
        <v>#DIV/0!</v>
      </c>
      <c r="E124" s="29" t="e">
        <f>'Comp Index'!F125*'Fair Share'!F25</f>
        <v>#DIV/0!</v>
      </c>
      <c r="F124" s="29" t="e">
        <f>'Comp Index'!G125*'Fair Share'!G25</f>
        <v>#DIV/0!</v>
      </c>
      <c r="G124" s="29" t="e">
        <f>'Comp Index'!H125*'Fair Share'!H25</f>
        <v>#DIV/0!</v>
      </c>
      <c r="H124" s="29" t="e">
        <f>'Comp Index'!I125*'Fair Share'!I25</f>
        <v>#DIV/0!</v>
      </c>
      <c r="I124" s="29" t="e">
        <f>'Comp Index'!J125*'Fair Share'!J25</f>
        <v>#DIV/0!</v>
      </c>
      <c r="J124" s="29" t="e">
        <f>'Comp Index'!K125*'Fair Share'!K25</f>
        <v>#DIV/0!</v>
      </c>
      <c r="K124" s="29" t="e">
        <f>'Comp Index'!L125*'Fair Share'!L25</f>
        <v>#DIV/0!</v>
      </c>
      <c r="L124" s="29" t="e">
        <f>'Comp Index'!M125*'Fair Share'!M25</f>
        <v>#DIV/0!</v>
      </c>
      <c r="M124" s="135" t="e">
        <f>'Comp Index'!N125*'Fair Share'!N25</f>
        <v>#DIV/0!</v>
      </c>
      <c r="P124" s="74" t="str">
        <f t="shared" si="76"/>
        <v>Proposed Hotel 1</v>
      </c>
      <c r="Q124" s="30" t="e">
        <f t="shared" si="66"/>
        <v>#DIV/0!</v>
      </c>
      <c r="R124" s="30" t="e">
        <f t="shared" si="67"/>
        <v>#DIV/0!</v>
      </c>
      <c r="S124" s="30" t="e">
        <f t="shared" si="68"/>
        <v>#DIV/0!</v>
      </c>
      <c r="T124" s="30" t="e">
        <f t="shared" si="69"/>
        <v>#DIV/0!</v>
      </c>
      <c r="U124" s="30" t="e">
        <f t="shared" si="70"/>
        <v>#DIV/0!</v>
      </c>
      <c r="V124" s="30" t="e">
        <f t="shared" si="71"/>
        <v>#DIV/0!</v>
      </c>
      <c r="W124" s="30" t="e">
        <f t="shared" si="72"/>
        <v>#DIV/0!</v>
      </c>
      <c r="X124" s="30" t="e">
        <f t="shared" si="73"/>
        <v>#DIV/0!</v>
      </c>
      <c r="Y124" s="30" t="e">
        <f t="shared" si="74"/>
        <v>#DIV/0!</v>
      </c>
      <c r="Z124" s="216" t="e">
        <f t="shared" si="75"/>
        <v>#DIV/0!</v>
      </c>
      <c r="AC124" s="74" t="str">
        <f t="shared" si="77"/>
        <v>Proposed Hotel 1</v>
      </c>
      <c r="AD124" s="233" t="e">
        <f>Q124*'Demand Calcs'!D$86</f>
        <v>#DIV/0!</v>
      </c>
      <c r="AE124" s="233" t="e">
        <f>R124*'Demand Calcs'!E$86</f>
        <v>#DIV/0!</v>
      </c>
      <c r="AF124" s="233" t="e">
        <f>S124*'Demand Calcs'!F$86</f>
        <v>#DIV/0!</v>
      </c>
      <c r="AG124" s="233" t="e">
        <f>T124*'Demand Calcs'!G$86</f>
        <v>#DIV/0!</v>
      </c>
      <c r="AH124" s="233" t="e">
        <f>U124*'Demand Calcs'!H$86</f>
        <v>#DIV/0!</v>
      </c>
      <c r="AI124" s="233" t="e">
        <f>V124*'Demand Calcs'!I$86</f>
        <v>#DIV/0!</v>
      </c>
      <c r="AJ124" s="233" t="e">
        <f>W124*'Demand Calcs'!J$86</f>
        <v>#DIV/0!</v>
      </c>
      <c r="AK124" s="233" t="e">
        <f>X124*'Demand Calcs'!K$86</f>
        <v>#DIV/0!</v>
      </c>
      <c r="AL124" s="233" t="e">
        <f>Y124*'Demand Calcs'!L$86</f>
        <v>#DIV/0!</v>
      </c>
      <c r="AM124" s="234" t="e">
        <f>Z124*'Demand Calcs'!M$86</f>
        <v>#DIV/0!</v>
      </c>
    </row>
    <row r="125" spans="3:39" x14ac:dyDescent="0.25">
      <c r="C125" s="74" t="str">
        <f>'Comp Index'!C126</f>
        <v>Proposed Hotel 2</v>
      </c>
      <c r="D125" s="29" t="e">
        <f>'Comp Index'!E126*'Fair Share'!E26</f>
        <v>#DIV/0!</v>
      </c>
      <c r="E125" s="29" t="e">
        <f>'Comp Index'!F126*'Fair Share'!F26</f>
        <v>#DIV/0!</v>
      </c>
      <c r="F125" s="29" t="e">
        <f>'Comp Index'!G126*'Fair Share'!G26</f>
        <v>#DIV/0!</v>
      </c>
      <c r="G125" s="29" t="e">
        <f>'Comp Index'!H126*'Fair Share'!H26</f>
        <v>#DIV/0!</v>
      </c>
      <c r="H125" s="29" t="e">
        <f>'Comp Index'!I126*'Fair Share'!I26</f>
        <v>#DIV/0!</v>
      </c>
      <c r="I125" s="29" t="e">
        <f>'Comp Index'!J126*'Fair Share'!J26</f>
        <v>#DIV/0!</v>
      </c>
      <c r="J125" s="29" t="e">
        <f>'Comp Index'!K126*'Fair Share'!K26</f>
        <v>#DIV/0!</v>
      </c>
      <c r="K125" s="29" t="e">
        <f>'Comp Index'!L126*'Fair Share'!L26</f>
        <v>#DIV/0!</v>
      </c>
      <c r="L125" s="29" t="e">
        <f>'Comp Index'!M126*'Fair Share'!M26</f>
        <v>#DIV/0!</v>
      </c>
      <c r="M125" s="135" t="e">
        <f>'Comp Index'!N126*'Fair Share'!N26</f>
        <v>#DIV/0!</v>
      </c>
      <c r="P125" s="74" t="str">
        <f t="shared" si="76"/>
        <v>Proposed Hotel 2</v>
      </c>
      <c r="Q125" s="30" t="e">
        <f t="shared" si="66"/>
        <v>#DIV/0!</v>
      </c>
      <c r="R125" s="30" t="e">
        <f t="shared" si="67"/>
        <v>#DIV/0!</v>
      </c>
      <c r="S125" s="30" t="e">
        <f t="shared" si="68"/>
        <v>#DIV/0!</v>
      </c>
      <c r="T125" s="30" t="e">
        <f t="shared" si="69"/>
        <v>#DIV/0!</v>
      </c>
      <c r="U125" s="30" t="e">
        <f t="shared" si="70"/>
        <v>#DIV/0!</v>
      </c>
      <c r="V125" s="30" t="e">
        <f t="shared" si="71"/>
        <v>#DIV/0!</v>
      </c>
      <c r="W125" s="30" t="e">
        <f t="shared" si="72"/>
        <v>#DIV/0!</v>
      </c>
      <c r="X125" s="30" t="e">
        <f t="shared" si="73"/>
        <v>#DIV/0!</v>
      </c>
      <c r="Y125" s="30" t="e">
        <f t="shared" si="74"/>
        <v>#DIV/0!</v>
      </c>
      <c r="Z125" s="216" t="e">
        <f t="shared" si="75"/>
        <v>#DIV/0!</v>
      </c>
      <c r="AC125" s="74" t="str">
        <f t="shared" si="77"/>
        <v>Proposed Hotel 2</v>
      </c>
      <c r="AD125" s="233" t="e">
        <f>Q125*'Demand Calcs'!D$86</f>
        <v>#DIV/0!</v>
      </c>
      <c r="AE125" s="233" t="e">
        <f>R125*'Demand Calcs'!E$86</f>
        <v>#DIV/0!</v>
      </c>
      <c r="AF125" s="233" t="e">
        <f>S125*'Demand Calcs'!F$86</f>
        <v>#DIV/0!</v>
      </c>
      <c r="AG125" s="233" t="e">
        <f>T125*'Demand Calcs'!G$86</f>
        <v>#DIV/0!</v>
      </c>
      <c r="AH125" s="233" t="e">
        <f>U125*'Demand Calcs'!H$86</f>
        <v>#DIV/0!</v>
      </c>
      <c r="AI125" s="233" t="e">
        <f>V125*'Demand Calcs'!I$86</f>
        <v>#DIV/0!</v>
      </c>
      <c r="AJ125" s="233" t="e">
        <f>W125*'Demand Calcs'!J$86</f>
        <v>#DIV/0!</v>
      </c>
      <c r="AK125" s="233" t="e">
        <f>X125*'Demand Calcs'!K$86</f>
        <v>#DIV/0!</v>
      </c>
      <c r="AL125" s="233" t="e">
        <f>Y125*'Demand Calcs'!L$86</f>
        <v>#DIV/0!</v>
      </c>
      <c r="AM125" s="234" t="e">
        <f>Z125*'Demand Calcs'!M$86</f>
        <v>#DIV/0!</v>
      </c>
    </row>
    <row r="126" spans="3:39" x14ac:dyDescent="0.25">
      <c r="C126" s="74">
        <f>'Comp Index'!C127</f>
        <v>0</v>
      </c>
      <c r="D126" s="29" t="e">
        <f>'Comp Index'!E127*'Fair Share'!E27</f>
        <v>#DIV/0!</v>
      </c>
      <c r="E126" s="29" t="e">
        <f>'Comp Index'!F127*'Fair Share'!F27</f>
        <v>#DIV/0!</v>
      </c>
      <c r="F126" s="29" t="e">
        <f>'Comp Index'!G127*'Fair Share'!G27</f>
        <v>#DIV/0!</v>
      </c>
      <c r="G126" s="29" t="e">
        <f>'Comp Index'!H127*'Fair Share'!H27</f>
        <v>#DIV/0!</v>
      </c>
      <c r="H126" s="29" t="e">
        <f>'Comp Index'!I127*'Fair Share'!I27</f>
        <v>#DIV/0!</v>
      </c>
      <c r="I126" s="29" t="e">
        <f>'Comp Index'!J127*'Fair Share'!J27</f>
        <v>#DIV/0!</v>
      </c>
      <c r="J126" s="29" t="e">
        <f>'Comp Index'!K127*'Fair Share'!K27</f>
        <v>#DIV/0!</v>
      </c>
      <c r="K126" s="29" t="e">
        <f>'Comp Index'!L127*'Fair Share'!L27</f>
        <v>#DIV/0!</v>
      </c>
      <c r="L126" s="29" t="e">
        <f>'Comp Index'!M127*'Fair Share'!M27</f>
        <v>#DIV/0!</v>
      </c>
      <c r="M126" s="135" t="e">
        <f>'Comp Index'!N127*'Fair Share'!N27</f>
        <v>#DIV/0!</v>
      </c>
      <c r="P126" s="74">
        <f t="shared" si="76"/>
        <v>0</v>
      </c>
      <c r="Q126" s="30" t="e">
        <f t="shared" si="66"/>
        <v>#DIV/0!</v>
      </c>
      <c r="R126" s="30" t="e">
        <f t="shared" si="67"/>
        <v>#DIV/0!</v>
      </c>
      <c r="S126" s="30" t="e">
        <f t="shared" si="68"/>
        <v>#DIV/0!</v>
      </c>
      <c r="T126" s="30" t="e">
        <f t="shared" si="69"/>
        <v>#DIV/0!</v>
      </c>
      <c r="U126" s="30" t="e">
        <f t="shared" si="70"/>
        <v>#DIV/0!</v>
      </c>
      <c r="V126" s="30" t="e">
        <f t="shared" si="71"/>
        <v>#DIV/0!</v>
      </c>
      <c r="W126" s="30" t="e">
        <f t="shared" si="72"/>
        <v>#DIV/0!</v>
      </c>
      <c r="X126" s="30" t="e">
        <f t="shared" si="73"/>
        <v>#DIV/0!</v>
      </c>
      <c r="Y126" s="30" t="e">
        <f t="shared" si="74"/>
        <v>#DIV/0!</v>
      </c>
      <c r="Z126" s="216" t="e">
        <f t="shared" si="75"/>
        <v>#DIV/0!</v>
      </c>
      <c r="AC126" s="74">
        <f t="shared" si="77"/>
        <v>0</v>
      </c>
      <c r="AD126" s="233" t="e">
        <f>Q126*'Demand Calcs'!D$86</f>
        <v>#DIV/0!</v>
      </c>
      <c r="AE126" s="233" t="e">
        <f>R126*'Demand Calcs'!E$86</f>
        <v>#DIV/0!</v>
      </c>
      <c r="AF126" s="233" t="e">
        <f>S126*'Demand Calcs'!F$86</f>
        <v>#DIV/0!</v>
      </c>
      <c r="AG126" s="233" t="e">
        <f>T126*'Demand Calcs'!G$86</f>
        <v>#DIV/0!</v>
      </c>
      <c r="AH126" s="233" t="e">
        <f>U126*'Demand Calcs'!H$86</f>
        <v>#DIV/0!</v>
      </c>
      <c r="AI126" s="233" t="e">
        <f>V126*'Demand Calcs'!I$86</f>
        <v>#DIV/0!</v>
      </c>
      <c r="AJ126" s="233" t="e">
        <f>W126*'Demand Calcs'!J$86</f>
        <v>#DIV/0!</v>
      </c>
      <c r="AK126" s="233" t="e">
        <f>X126*'Demand Calcs'!K$86</f>
        <v>#DIV/0!</v>
      </c>
      <c r="AL126" s="233" t="e">
        <f>Y126*'Demand Calcs'!L$86</f>
        <v>#DIV/0!</v>
      </c>
      <c r="AM126" s="234" t="e">
        <f>Z126*'Demand Calcs'!M$86</f>
        <v>#DIV/0!</v>
      </c>
    </row>
    <row r="127" spans="3:39" x14ac:dyDescent="0.25">
      <c r="C127" s="74">
        <f>'Comp Index'!C128</f>
        <v>0</v>
      </c>
      <c r="D127" s="29" t="e">
        <f>'Comp Index'!E128*'Fair Share'!E28</f>
        <v>#DIV/0!</v>
      </c>
      <c r="E127" s="29" t="e">
        <f>'Comp Index'!F128*'Fair Share'!F28</f>
        <v>#DIV/0!</v>
      </c>
      <c r="F127" s="29" t="e">
        <f>'Comp Index'!G128*'Fair Share'!G28</f>
        <v>#DIV/0!</v>
      </c>
      <c r="G127" s="29" t="e">
        <f>'Comp Index'!H128*'Fair Share'!H28</f>
        <v>#DIV/0!</v>
      </c>
      <c r="H127" s="29" t="e">
        <f>'Comp Index'!I128*'Fair Share'!I28</f>
        <v>#DIV/0!</v>
      </c>
      <c r="I127" s="29" t="e">
        <f>'Comp Index'!J128*'Fair Share'!J28</f>
        <v>#DIV/0!</v>
      </c>
      <c r="J127" s="29" t="e">
        <f>'Comp Index'!K128*'Fair Share'!K28</f>
        <v>#DIV/0!</v>
      </c>
      <c r="K127" s="29" t="e">
        <f>'Comp Index'!L128*'Fair Share'!L28</f>
        <v>#DIV/0!</v>
      </c>
      <c r="L127" s="29" t="e">
        <f>'Comp Index'!M128*'Fair Share'!M28</f>
        <v>#DIV/0!</v>
      </c>
      <c r="M127" s="135" t="e">
        <f>'Comp Index'!N128*'Fair Share'!N28</f>
        <v>#DIV/0!</v>
      </c>
      <c r="P127" s="74">
        <f t="shared" si="76"/>
        <v>0</v>
      </c>
      <c r="Q127" s="30" t="e">
        <f t="shared" si="66"/>
        <v>#DIV/0!</v>
      </c>
      <c r="R127" s="30" t="e">
        <f t="shared" si="67"/>
        <v>#DIV/0!</v>
      </c>
      <c r="S127" s="30" t="e">
        <f t="shared" si="68"/>
        <v>#DIV/0!</v>
      </c>
      <c r="T127" s="30" t="e">
        <f t="shared" si="69"/>
        <v>#DIV/0!</v>
      </c>
      <c r="U127" s="30" t="e">
        <f t="shared" si="70"/>
        <v>#DIV/0!</v>
      </c>
      <c r="V127" s="30" t="e">
        <f t="shared" si="71"/>
        <v>#DIV/0!</v>
      </c>
      <c r="W127" s="30" t="e">
        <f t="shared" si="72"/>
        <v>#DIV/0!</v>
      </c>
      <c r="X127" s="30" t="e">
        <f t="shared" si="73"/>
        <v>#DIV/0!</v>
      </c>
      <c r="Y127" s="30" t="e">
        <f t="shared" si="74"/>
        <v>#DIV/0!</v>
      </c>
      <c r="Z127" s="216" t="e">
        <f t="shared" si="75"/>
        <v>#DIV/0!</v>
      </c>
      <c r="AC127" s="74">
        <f t="shared" si="77"/>
        <v>0</v>
      </c>
      <c r="AD127" s="233" t="e">
        <f>Q127*'Demand Calcs'!D$86</f>
        <v>#DIV/0!</v>
      </c>
      <c r="AE127" s="233" t="e">
        <f>R127*'Demand Calcs'!E$86</f>
        <v>#DIV/0!</v>
      </c>
      <c r="AF127" s="233" t="e">
        <f>S127*'Demand Calcs'!F$86</f>
        <v>#DIV/0!</v>
      </c>
      <c r="AG127" s="233" t="e">
        <f>T127*'Demand Calcs'!G$86</f>
        <v>#DIV/0!</v>
      </c>
      <c r="AH127" s="233" t="e">
        <f>U127*'Demand Calcs'!H$86</f>
        <v>#DIV/0!</v>
      </c>
      <c r="AI127" s="233" t="e">
        <f>V127*'Demand Calcs'!I$86</f>
        <v>#DIV/0!</v>
      </c>
      <c r="AJ127" s="233" t="e">
        <f>W127*'Demand Calcs'!J$86</f>
        <v>#DIV/0!</v>
      </c>
      <c r="AK127" s="233" t="e">
        <f>X127*'Demand Calcs'!K$86</f>
        <v>#DIV/0!</v>
      </c>
      <c r="AL127" s="233" t="e">
        <f>Y127*'Demand Calcs'!L$86</f>
        <v>#DIV/0!</v>
      </c>
      <c r="AM127" s="234" t="e">
        <f>Z127*'Demand Calcs'!M$86</f>
        <v>#DIV/0!</v>
      </c>
    </row>
    <row r="128" spans="3:39" x14ac:dyDescent="0.25">
      <c r="C128" s="74">
        <f>'Comp Index'!C129</f>
        <v>0</v>
      </c>
      <c r="D128" s="29" t="e">
        <f>'Comp Index'!E129*'Fair Share'!E29</f>
        <v>#DIV/0!</v>
      </c>
      <c r="E128" s="29" t="e">
        <f>'Comp Index'!F129*'Fair Share'!F29</f>
        <v>#DIV/0!</v>
      </c>
      <c r="F128" s="29" t="e">
        <f>'Comp Index'!G129*'Fair Share'!G29</f>
        <v>#DIV/0!</v>
      </c>
      <c r="G128" s="29" t="e">
        <f>'Comp Index'!H129*'Fair Share'!H29</f>
        <v>#DIV/0!</v>
      </c>
      <c r="H128" s="29" t="e">
        <f>'Comp Index'!I129*'Fair Share'!I29</f>
        <v>#DIV/0!</v>
      </c>
      <c r="I128" s="29" t="e">
        <f>'Comp Index'!J129*'Fair Share'!J29</f>
        <v>#DIV/0!</v>
      </c>
      <c r="J128" s="29" t="e">
        <f>'Comp Index'!K129*'Fair Share'!K29</f>
        <v>#DIV/0!</v>
      </c>
      <c r="K128" s="29" t="e">
        <f>'Comp Index'!L129*'Fair Share'!L29</f>
        <v>#DIV/0!</v>
      </c>
      <c r="L128" s="29" t="e">
        <f>'Comp Index'!M129*'Fair Share'!M29</f>
        <v>#DIV/0!</v>
      </c>
      <c r="M128" s="135" t="e">
        <f>'Comp Index'!N129*'Fair Share'!N29</f>
        <v>#DIV/0!</v>
      </c>
      <c r="P128" s="74">
        <f t="shared" si="76"/>
        <v>0</v>
      </c>
      <c r="Q128" s="30" t="e">
        <f t="shared" si="66"/>
        <v>#DIV/0!</v>
      </c>
      <c r="R128" s="30" t="e">
        <f t="shared" si="67"/>
        <v>#DIV/0!</v>
      </c>
      <c r="S128" s="30" t="e">
        <f t="shared" si="68"/>
        <v>#DIV/0!</v>
      </c>
      <c r="T128" s="30" t="e">
        <f t="shared" si="69"/>
        <v>#DIV/0!</v>
      </c>
      <c r="U128" s="30" t="e">
        <f t="shared" si="70"/>
        <v>#DIV/0!</v>
      </c>
      <c r="V128" s="30" t="e">
        <f t="shared" si="71"/>
        <v>#DIV/0!</v>
      </c>
      <c r="W128" s="30" t="e">
        <f t="shared" si="72"/>
        <v>#DIV/0!</v>
      </c>
      <c r="X128" s="30" t="e">
        <f t="shared" si="73"/>
        <v>#DIV/0!</v>
      </c>
      <c r="Y128" s="30" t="e">
        <f t="shared" si="74"/>
        <v>#DIV/0!</v>
      </c>
      <c r="Z128" s="216" t="e">
        <f t="shared" si="75"/>
        <v>#DIV/0!</v>
      </c>
      <c r="AC128" s="74">
        <f t="shared" si="77"/>
        <v>0</v>
      </c>
      <c r="AD128" s="233" t="e">
        <f>Q128*'Demand Calcs'!D$86</f>
        <v>#DIV/0!</v>
      </c>
      <c r="AE128" s="233" t="e">
        <f>R128*'Demand Calcs'!E$86</f>
        <v>#DIV/0!</v>
      </c>
      <c r="AF128" s="233" t="e">
        <f>S128*'Demand Calcs'!F$86</f>
        <v>#DIV/0!</v>
      </c>
      <c r="AG128" s="233" t="e">
        <f>T128*'Demand Calcs'!G$86</f>
        <v>#DIV/0!</v>
      </c>
      <c r="AH128" s="233" t="e">
        <f>U128*'Demand Calcs'!H$86</f>
        <v>#DIV/0!</v>
      </c>
      <c r="AI128" s="233" t="e">
        <f>V128*'Demand Calcs'!I$86</f>
        <v>#DIV/0!</v>
      </c>
      <c r="AJ128" s="233" t="e">
        <f>W128*'Demand Calcs'!J$86</f>
        <v>#DIV/0!</v>
      </c>
      <c r="AK128" s="233" t="e">
        <f>X128*'Demand Calcs'!K$86</f>
        <v>#DIV/0!</v>
      </c>
      <c r="AL128" s="233" t="e">
        <f>Y128*'Demand Calcs'!L$86</f>
        <v>#DIV/0!</v>
      </c>
      <c r="AM128" s="234" t="e">
        <f>Z128*'Demand Calcs'!M$86</f>
        <v>#DIV/0!</v>
      </c>
    </row>
    <row r="129" spans="3:39" x14ac:dyDescent="0.25">
      <c r="C129" s="74">
        <f>'Comp Index'!C130</f>
        <v>0</v>
      </c>
      <c r="D129" s="29" t="e">
        <f>'Comp Index'!E130*'Fair Share'!E30</f>
        <v>#DIV/0!</v>
      </c>
      <c r="E129" s="29" t="e">
        <f>'Comp Index'!F130*'Fair Share'!F30</f>
        <v>#DIV/0!</v>
      </c>
      <c r="F129" s="29" t="e">
        <f>'Comp Index'!G130*'Fair Share'!G30</f>
        <v>#DIV/0!</v>
      </c>
      <c r="G129" s="29" t="e">
        <f>'Comp Index'!H130*'Fair Share'!H30</f>
        <v>#DIV/0!</v>
      </c>
      <c r="H129" s="29" t="e">
        <f>'Comp Index'!I130*'Fair Share'!I30</f>
        <v>#DIV/0!</v>
      </c>
      <c r="I129" s="29" t="e">
        <f>'Comp Index'!J130*'Fair Share'!J30</f>
        <v>#DIV/0!</v>
      </c>
      <c r="J129" s="29" t="e">
        <f>'Comp Index'!K130*'Fair Share'!K30</f>
        <v>#DIV/0!</v>
      </c>
      <c r="K129" s="29" t="e">
        <f>'Comp Index'!L130*'Fair Share'!L30</f>
        <v>#DIV/0!</v>
      </c>
      <c r="L129" s="29" t="e">
        <f>'Comp Index'!M130*'Fair Share'!M30</f>
        <v>#DIV/0!</v>
      </c>
      <c r="M129" s="135" t="e">
        <f>'Comp Index'!N130*'Fair Share'!N30</f>
        <v>#DIV/0!</v>
      </c>
      <c r="P129" s="74">
        <f t="shared" si="76"/>
        <v>0</v>
      </c>
      <c r="Q129" s="30" t="e">
        <f t="shared" si="66"/>
        <v>#DIV/0!</v>
      </c>
      <c r="R129" s="30" t="e">
        <f t="shared" si="67"/>
        <v>#DIV/0!</v>
      </c>
      <c r="S129" s="30" t="e">
        <f t="shared" si="68"/>
        <v>#DIV/0!</v>
      </c>
      <c r="T129" s="30" t="e">
        <f t="shared" si="69"/>
        <v>#DIV/0!</v>
      </c>
      <c r="U129" s="30" t="e">
        <f t="shared" si="70"/>
        <v>#DIV/0!</v>
      </c>
      <c r="V129" s="30" t="e">
        <f t="shared" si="71"/>
        <v>#DIV/0!</v>
      </c>
      <c r="W129" s="30" t="e">
        <f t="shared" si="72"/>
        <v>#DIV/0!</v>
      </c>
      <c r="X129" s="30" t="e">
        <f t="shared" si="73"/>
        <v>#DIV/0!</v>
      </c>
      <c r="Y129" s="30" t="e">
        <f t="shared" si="74"/>
        <v>#DIV/0!</v>
      </c>
      <c r="Z129" s="216" t="e">
        <f t="shared" si="75"/>
        <v>#DIV/0!</v>
      </c>
      <c r="AC129" s="74">
        <f t="shared" si="77"/>
        <v>0</v>
      </c>
      <c r="AD129" s="233" t="e">
        <f>Q129*'Demand Calcs'!D$86</f>
        <v>#DIV/0!</v>
      </c>
      <c r="AE129" s="233" t="e">
        <f>R129*'Demand Calcs'!E$86</f>
        <v>#DIV/0!</v>
      </c>
      <c r="AF129" s="233" t="e">
        <f>S129*'Demand Calcs'!F$86</f>
        <v>#DIV/0!</v>
      </c>
      <c r="AG129" s="233" t="e">
        <f>T129*'Demand Calcs'!G$86</f>
        <v>#DIV/0!</v>
      </c>
      <c r="AH129" s="233" t="e">
        <f>U129*'Demand Calcs'!H$86</f>
        <v>#DIV/0!</v>
      </c>
      <c r="AI129" s="233" t="e">
        <f>V129*'Demand Calcs'!I$86</f>
        <v>#DIV/0!</v>
      </c>
      <c r="AJ129" s="233" t="e">
        <f>W129*'Demand Calcs'!J$86</f>
        <v>#DIV/0!</v>
      </c>
      <c r="AK129" s="233" t="e">
        <f>X129*'Demand Calcs'!K$86</f>
        <v>#DIV/0!</v>
      </c>
      <c r="AL129" s="233" t="e">
        <f>Y129*'Demand Calcs'!L$86</f>
        <v>#DIV/0!</v>
      </c>
      <c r="AM129" s="234" t="e">
        <f>Z129*'Demand Calcs'!M$86</f>
        <v>#DIV/0!</v>
      </c>
    </row>
    <row r="130" spans="3:39" x14ac:dyDescent="0.25">
      <c r="C130" s="74">
        <f>'Comp Index'!C131</f>
        <v>0</v>
      </c>
      <c r="D130" s="29" t="e">
        <f>'Comp Index'!E131*'Fair Share'!E31</f>
        <v>#DIV/0!</v>
      </c>
      <c r="E130" s="29" t="e">
        <f>'Comp Index'!F131*'Fair Share'!F31</f>
        <v>#DIV/0!</v>
      </c>
      <c r="F130" s="29" t="e">
        <f>'Comp Index'!G131*'Fair Share'!G31</f>
        <v>#DIV/0!</v>
      </c>
      <c r="G130" s="29" t="e">
        <f>'Comp Index'!H131*'Fair Share'!H31</f>
        <v>#DIV/0!</v>
      </c>
      <c r="H130" s="29" t="e">
        <f>'Comp Index'!I131*'Fair Share'!I31</f>
        <v>#DIV/0!</v>
      </c>
      <c r="I130" s="29" t="e">
        <f>'Comp Index'!J131*'Fair Share'!J31</f>
        <v>#DIV/0!</v>
      </c>
      <c r="J130" s="29" t="e">
        <f>'Comp Index'!K131*'Fair Share'!K31</f>
        <v>#DIV/0!</v>
      </c>
      <c r="K130" s="29" t="e">
        <f>'Comp Index'!L131*'Fair Share'!L31</f>
        <v>#DIV/0!</v>
      </c>
      <c r="L130" s="29" t="e">
        <f>'Comp Index'!M131*'Fair Share'!M31</f>
        <v>#DIV/0!</v>
      </c>
      <c r="M130" s="135" t="e">
        <f>'Comp Index'!N131*'Fair Share'!N31</f>
        <v>#DIV/0!</v>
      </c>
      <c r="P130" s="74">
        <f t="shared" si="76"/>
        <v>0</v>
      </c>
      <c r="Q130" s="30" t="e">
        <f t="shared" si="66"/>
        <v>#DIV/0!</v>
      </c>
      <c r="R130" s="30" t="e">
        <f t="shared" si="67"/>
        <v>#DIV/0!</v>
      </c>
      <c r="S130" s="30" t="e">
        <f t="shared" si="68"/>
        <v>#DIV/0!</v>
      </c>
      <c r="T130" s="30" t="e">
        <f t="shared" si="69"/>
        <v>#DIV/0!</v>
      </c>
      <c r="U130" s="30" t="e">
        <f t="shared" si="70"/>
        <v>#DIV/0!</v>
      </c>
      <c r="V130" s="30" t="e">
        <f t="shared" si="71"/>
        <v>#DIV/0!</v>
      </c>
      <c r="W130" s="30" t="e">
        <f t="shared" si="72"/>
        <v>#DIV/0!</v>
      </c>
      <c r="X130" s="30" t="e">
        <f t="shared" si="73"/>
        <v>#DIV/0!</v>
      </c>
      <c r="Y130" s="30" t="e">
        <f t="shared" si="74"/>
        <v>#DIV/0!</v>
      </c>
      <c r="Z130" s="216" t="e">
        <f t="shared" si="75"/>
        <v>#DIV/0!</v>
      </c>
      <c r="AC130" s="74">
        <f t="shared" si="77"/>
        <v>0</v>
      </c>
      <c r="AD130" s="233" t="e">
        <f>Q130*'Demand Calcs'!D$86</f>
        <v>#DIV/0!</v>
      </c>
      <c r="AE130" s="233" t="e">
        <f>R130*'Demand Calcs'!E$86</f>
        <v>#DIV/0!</v>
      </c>
      <c r="AF130" s="233" t="e">
        <f>S130*'Demand Calcs'!F$86</f>
        <v>#DIV/0!</v>
      </c>
      <c r="AG130" s="233" t="e">
        <f>T130*'Demand Calcs'!G$86</f>
        <v>#DIV/0!</v>
      </c>
      <c r="AH130" s="233" t="e">
        <f>U130*'Demand Calcs'!H$86</f>
        <v>#DIV/0!</v>
      </c>
      <c r="AI130" s="233" t="e">
        <f>V130*'Demand Calcs'!I$86</f>
        <v>#DIV/0!</v>
      </c>
      <c r="AJ130" s="233" t="e">
        <f>W130*'Demand Calcs'!J$86</f>
        <v>#DIV/0!</v>
      </c>
      <c r="AK130" s="233" t="e">
        <f>X130*'Demand Calcs'!K$86</f>
        <v>#DIV/0!</v>
      </c>
      <c r="AL130" s="233" t="e">
        <f>Y130*'Demand Calcs'!L$86</f>
        <v>#DIV/0!</v>
      </c>
      <c r="AM130" s="234" t="e">
        <f>Z130*'Demand Calcs'!M$86</f>
        <v>#DIV/0!</v>
      </c>
    </row>
    <row r="131" spans="3:39" x14ac:dyDescent="0.25">
      <c r="C131" s="74">
        <f>'Comp Index'!C132</f>
        <v>0</v>
      </c>
      <c r="D131" s="29" t="e">
        <f>'Comp Index'!E132*'Fair Share'!E32</f>
        <v>#DIV/0!</v>
      </c>
      <c r="E131" s="29" t="e">
        <f>'Comp Index'!F132*'Fair Share'!F32</f>
        <v>#DIV/0!</v>
      </c>
      <c r="F131" s="29" t="e">
        <f>'Comp Index'!G132*'Fair Share'!G32</f>
        <v>#DIV/0!</v>
      </c>
      <c r="G131" s="29" t="e">
        <f>'Comp Index'!H132*'Fair Share'!H32</f>
        <v>#DIV/0!</v>
      </c>
      <c r="H131" s="29" t="e">
        <f>'Comp Index'!I132*'Fair Share'!I32</f>
        <v>#DIV/0!</v>
      </c>
      <c r="I131" s="29" t="e">
        <f>'Comp Index'!J132*'Fair Share'!J32</f>
        <v>#DIV/0!</v>
      </c>
      <c r="J131" s="29" t="e">
        <f>'Comp Index'!K132*'Fair Share'!K32</f>
        <v>#DIV/0!</v>
      </c>
      <c r="K131" s="29" t="e">
        <f>'Comp Index'!L132*'Fair Share'!L32</f>
        <v>#DIV/0!</v>
      </c>
      <c r="L131" s="29" t="e">
        <f>'Comp Index'!M132*'Fair Share'!M32</f>
        <v>#DIV/0!</v>
      </c>
      <c r="M131" s="135" t="e">
        <f>'Comp Index'!N132*'Fair Share'!N32</f>
        <v>#DIV/0!</v>
      </c>
      <c r="P131" s="74">
        <f t="shared" si="76"/>
        <v>0</v>
      </c>
      <c r="Q131" s="30" t="e">
        <f t="shared" si="66"/>
        <v>#DIV/0!</v>
      </c>
      <c r="R131" s="30" t="e">
        <f t="shared" si="67"/>
        <v>#DIV/0!</v>
      </c>
      <c r="S131" s="30" t="e">
        <f t="shared" si="68"/>
        <v>#DIV/0!</v>
      </c>
      <c r="T131" s="30" t="e">
        <f t="shared" si="69"/>
        <v>#DIV/0!</v>
      </c>
      <c r="U131" s="30" t="e">
        <f t="shared" si="70"/>
        <v>#DIV/0!</v>
      </c>
      <c r="V131" s="30" t="e">
        <f t="shared" si="71"/>
        <v>#DIV/0!</v>
      </c>
      <c r="W131" s="30" t="e">
        <f t="shared" si="72"/>
        <v>#DIV/0!</v>
      </c>
      <c r="X131" s="30" t="e">
        <f t="shared" si="73"/>
        <v>#DIV/0!</v>
      </c>
      <c r="Y131" s="30" t="e">
        <f t="shared" si="74"/>
        <v>#DIV/0!</v>
      </c>
      <c r="Z131" s="216" t="e">
        <f t="shared" si="75"/>
        <v>#DIV/0!</v>
      </c>
      <c r="AC131" s="74">
        <f t="shared" si="77"/>
        <v>0</v>
      </c>
      <c r="AD131" s="233" t="e">
        <f>Q131*'Demand Calcs'!D$86</f>
        <v>#DIV/0!</v>
      </c>
      <c r="AE131" s="233" t="e">
        <f>R131*'Demand Calcs'!E$86</f>
        <v>#DIV/0!</v>
      </c>
      <c r="AF131" s="233" t="e">
        <f>S131*'Demand Calcs'!F$86</f>
        <v>#DIV/0!</v>
      </c>
      <c r="AG131" s="233" t="e">
        <f>T131*'Demand Calcs'!G$86</f>
        <v>#DIV/0!</v>
      </c>
      <c r="AH131" s="233" t="e">
        <f>U131*'Demand Calcs'!H$86</f>
        <v>#DIV/0!</v>
      </c>
      <c r="AI131" s="233" t="e">
        <f>V131*'Demand Calcs'!I$86</f>
        <v>#DIV/0!</v>
      </c>
      <c r="AJ131" s="233" t="e">
        <f>W131*'Demand Calcs'!J$86</f>
        <v>#DIV/0!</v>
      </c>
      <c r="AK131" s="233" t="e">
        <f>X131*'Demand Calcs'!K$86</f>
        <v>#DIV/0!</v>
      </c>
      <c r="AL131" s="233" t="e">
        <f>Y131*'Demand Calcs'!L$86</f>
        <v>#DIV/0!</v>
      </c>
      <c r="AM131" s="234" t="e">
        <f>Z131*'Demand Calcs'!M$86</f>
        <v>#DIV/0!</v>
      </c>
    </row>
    <row r="132" spans="3:39" x14ac:dyDescent="0.25">
      <c r="C132" s="74">
        <f>'Comp Index'!C133</f>
        <v>0</v>
      </c>
      <c r="D132" s="29" t="e">
        <f>'Comp Index'!E133*'Fair Share'!E33</f>
        <v>#DIV/0!</v>
      </c>
      <c r="E132" s="29" t="e">
        <f>'Comp Index'!F133*'Fair Share'!F33</f>
        <v>#DIV/0!</v>
      </c>
      <c r="F132" s="29" t="e">
        <f>'Comp Index'!G133*'Fair Share'!G33</f>
        <v>#DIV/0!</v>
      </c>
      <c r="G132" s="29" t="e">
        <f>'Comp Index'!H133*'Fair Share'!H33</f>
        <v>#DIV/0!</v>
      </c>
      <c r="H132" s="29" t="e">
        <f>'Comp Index'!I133*'Fair Share'!I33</f>
        <v>#DIV/0!</v>
      </c>
      <c r="I132" s="29" t="e">
        <f>'Comp Index'!J133*'Fair Share'!J33</f>
        <v>#DIV/0!</v>
      </c>
      <c r="J132" s="29" t="e">
        <f>'Comp Index'!K133*'Fair Share'!K33</f>
        <v>#DIV/0!</v>
      </c>
      <c r="K132" s="29" t="e">
        <f>'Comp Index'!L133*'Fair Share'!L33</f>
        <v>#DIV/0!</v>
      </c>
      <c r="L132" s="29" t="e">
        <f>'Comp Index'!M133*'Fair Share'!M33</f>
        <v>#DIV/0!</v>
      </c>
      <c r="M132" s="135" t="e">
        <f>'Comp Index'!N133*'Fair Share'!N33</f>
        <v>#DIV/0!</v>
      </c>
      <c r="P132" s="74">
        <f t="shared" si="76"/>
        <v>0</v>
      </c>
      <c r="Q132" s="30" t="e">
        <f t="shared" si="66"/>
        <v>#DIV/0!</v>
      </c>
      <c r="R132" s="30" t="e">
        <f t="shared" si="67"/>
        <v>#DIV/0!</v>
      </c>
      <c r="S132" s="30" t="e">
        <f t="shared" si="68"/>
        <v>#DIV/0!</v>
      </c>
      <c r="T132" s="30" t="e">
        <f t="shared" si="69"/>
        <v>#DIV/0!</v>
      </c>
      <c r="U132" s="30" t="e">
        <f t="shared" si="70"/>
        <v>#DIV/0!</v>
      </c>
      <c r="V132" s="30" t="e">
        <f t="shared" si="71"/>
        <v>#DIV/0!</v>
      </c>
      <c r="W132" s="30" t="e">
        <f t="shared" si="72"/>
        <v>#DIV/0!</v>
      </c>
      <c r="X132" s="30" t="e">
        <f t="shared" si="73"/>
        <v>#DIV/0!</v>
      </c>
      <c r="Y132" s="30" t="e">
        <f t="shared" si="74"/>
        <v>#DIV/0!</v>
      </c>
      <c r="Z132" s="216" t="e">
        <f t="shared" si="75"/>
        <v>#DIV/0!</v>
      </c>
      <c r="AC132" s="74">
        <f t="shared" si="77"/>
        <v>0</v>
      </c>
      <c r="AD132" s="233" t="e">
        <f>Q132*'Demand Calcs'!D$86</f>
        <v>#DIV/0!</v>
      </c>
      <c r="AE132" s="233" t="e">
        <f>R132*'Demand Calcs'!E$86</f>
        <v>#DIV/0!</v>
      </c>
      <c r="AF132" s="233" t="e">
        <f>S132*'Demand Calcs'!F$86</f>
        <v>#DIV/0!</v>
      </c>
      <c r="AG132" s="233" t="e">
        <f>T132*'Demand Calcs'!G$86</f>
        <v>#DIV/0!</v>
      </c>
      <c r="AH132" s="233" t="e">
        <f>U132*'Demand Calcs'!H$86</f>
        <v>#DIV/0!</v>
      </c>
      <c r="AI132" s="233" t="e">
        <f>V132*'Demand Calcs'!I$86</f>
        <v>#DIV/0!</v>
      </c>
      <c r="AJ132" s="233" t="e">
        <f>W132*'Demand Calcs'!J$86</f>
        <v>#DIV/0!</v>
      </c>
      <c r="AK132" s="233" t="e">
        <f>X132*'Demand Calcs'!K$86</f>
        <v>#DIV/0!</v>
      </c>
      <c r="AL132" s="233" t="e">
        <f>Y132*'Demand Calcs'!L$86</f>
        <v>#DIV/0!</v>
      </c>
      <c r="AM132" s="234" t="e">
        <f>Z132*'Demand Calcs'!M$86</f>
        <v>#DIV/0!</v>
      </c>
    </row>
    <row r="133" spans="3:39" ht="13" thickBot="1" x14ac:dyDescent="0.3">
      <c r="C133" s="217" t="str">
        <f>'Comp Index'!C134</f>
        <v>Long-Term Supply Growth</v>
      </c>
      <c r="D133" s="56" t="e">
        <f>'Comp Index'!E134*'Fair Share'!E34</f>
        <v>#DIV/0!</v>
      </c>
      <c r="E133" s="56" t="e">
        <f>'Comp Index'!F134*'Fair Share'!F34</f>
        <v>#DIV/0!</v>
      </c>
      <c r="F133" s="56" t="e">
        <f>'Comp Index'!G134*'Fair Share'!G34</f>
        <v>#DIV/0!</v>
      </c>
      <c r="G133" s="56" t="e">
        <f>'Comp Index'!H134*'Fair Share'!H34</f>
        <v>#DIV/0!</v>
      </c>
      <c r="H133" s="56" t="e">
        <f>'Comp Index'!I134*'Fair Share'!I34</f>
        <v>#DIV/0!</v>
      </c>
      <c r="I133" s="56" t="e">
        <f>'Comp Index'!J134*'Fair Share'!J34</f>
        <v>#DIV/0!</v>
      </c>
      <c r="J133" s="56" t="e">
        <f>'Comp Index'!K134*'Fair Share'!K34</f>
        <v>#DIV/0!</v>
      </c>
      <c r="K133" s="56" t="e">
        <f>'Comp Index'!L134*'Fair Share'!L34</f>
        <v>#DIV/0!</v>
      </c>
      <c r="L133" s="56" t="e">
        <f>'Comp Index'!M134*'Fair Share'!M34</f>
        <v>#DIV/0!</v>
      </c>
      <c r="M133" s="230" t="e">
        <f>'Comp Index'!N134*'Fair Share'!N34</f>
        <v>#DIV/0!</v>
      </c>
      <c r="P133" s="217" t="str">
        <f t="shared" si="76"/>
        <v>Long-Term Supply Growth</v>
      </c>
      <c r="Q133" s="133" t="e">
        <f>IF(D$134=0, 0,D133/D$134)</f>
        <v>#DIV/0!</v>
      </c>
      <c r="R133" s="133" t="e">
        <f t="shared" ref="R133:Z133" si="78">IF(E$134=0, 0,E133/E$134)</f>
        <v>#DIV/0!</v>
      </c>
      <c r="S133" s="133" t="e">
        <f t="shared" si="78"/>
        <v>#DIV/0!</v>
      </c>
      <c r="T133" s="133" t="e">
        <f t="shared" si="78"/>
        <v>#DIV/0!</v>
      </c>
      <c r="U133" s="133" t="e">
        <f t="shared" si="78"/>
        <v>#DIV/0!</v>
      </c>
      <c r="V133" s="133" t="e">
        <f t="shared" si="78"/>
        <v>#DIV/0!</v>
      </c>
      <c r="W133" s="133" t="e">
        <f t="shared" si="78"/>
        <v>#DIV/0!</v>
      </c>
      <c r="X133" s="133" t="e">
        <f t="shared" si="78"/>
        <v>#DIV/0!</v>
      </c>
      <c r="Y133" s="133" t="e">
        <f t="shared" si="78"/>
        <v>#DIV/0!</v>
      </c>
      <c r="Z133" s="218" t="e">
        <f t="shared" si="78"/>
        <v>#DIV/0!</v>
      </c>
      <c r="AC133" s="217" t="str">
        <f t="shared" si="77"/>
        <v>Long-Term Supply Growth</v>
      </c>
      <c r="AD133" s="235" t="e">
        <f>Q133*'Demand Calcs'!D$86</f>
        <v>#DIV/0!</v>
      </c>
      <c r="AE133" s="235" t="e">
        <f>R133*'Demand Calcs'!E$86</f>
        <v>#DIV/0!</v>
      </c>
      <c r="AF133" s="235" t="e">
        <f>S133*'Demand Calcs'!F$86</f>
        <v>#DIV/0!</v>
      </c>
      <c r="AG133" s="235" t="e">
        <f>T133*'Demand Calcs'!G$86</f>
        <v>#DIV/0!</v>
      </c>
      <c r="AH133" s="235" t="e">
        <f>U133*'Demand Calcs'!H$86</f>
        <v>#DIV/0!</v>
      </c>
      <c r="AI133" s="235" t="e">
        <f>V133*'Demand Calcs'!I$86</f>
        <v>#DIV/0!</v>
      </c>
      <c r="AJ133" s="235" t="e">
        <f>W133*'Demand Calcs'!J$86</f>
        <v>#DIV/0!</v>
      </c>
      <c r="AK133" s="235" t="e">
        <f>X133*'Demand Calcs'!K$86</f>
        <v>#DIV/0!</v>
      </c>
      <c r="AL133" s="235" t="e">
        <f>Y133*'Demand Calcs'!L$86</f>
        <v>#DIV/0!</v>
      </c>
      <c r="AM133" s="236" t="e">
        <f>Z133*'Demand Calcs'!M$86</f>
        <v>#DIV/0!</v>
      </c>
    </row>
    <row r="134" spans="3:39" x14ac:dyDescent="0.25">
      <c r="C134" s="242" t="s">
        <v>104</v>
      </c>
      <c r="D134" s="243" t="e">
        <f>SUM(D104:D133)</f>
        <v>#DIV/0!</v>
      </c>
      <c r="E134" s="243" t="e">
        <f t="shared" ref="E134:M134" si="79">SUM(E104:E133)</f>
        <v>#DIV/0!</v>
      </c>
      <c r="F134" s="243" t="e">
        <f t="shared" si="79"/>
        <v>#DIV/0!</v>
      </c>
      <c r="G134" s="243" t="e">
        <f t="shared" si="79"/>
        <v>#DIV/0!</v>
      </c>
      <c r="H134" s="243" t="e">
        <f t="shared" si="79"/>
        <v>#DIV/0!</v>
      </c>
      <c r="I134" s="243" t="e">
        <f t="shared" si="79"/>
        <v>#DIV/0!</v>
      </c>
      <c r="J134" s="243" t="e">
        <f t="shared" si="79"/>
        <v>#DIV/0!</v>
      </c>
      <c r="K134" s="243" t="e">
        <f t="shared" si="79"/>
        <v>#DIV/0!</v>
      </c>
      <c r="L134" s="243" t="e">
        <f t="shared" si="79"/>
        <v>#DIV/0!</v>
      </c>
      <c r="M134" s="244" t="e">
        <f t="shared" si="79"/>
        <v>#DIV/0!</v>
      </c>
    </row>
    <row r="135" spans="3:39" x14ac:dyDescent="0.25">
      <c r="D135" s="29"/>
      <c r="E135" s="29"/>
      <c r="F135" s="29"/>
      <c r="G135" s="29"/>
      <c r="H135" s="29"/>
      <c r="I135" s="29"/>
      <c r="J135" s="29"/>
      <c r="K135" s="29"/>
      <c r="L135" s="29"/>
      <c r="M135" s="29"/>
    </row>
    <row r="136" spans="3:39" x14ac:dyDescent="0.25">
      <c r="C136" s="273" t="str">
        <f>CONCATENATE(Primary!C9," Segment")</f>
        <v xml:space="preserve"> Segment</v>
      </c>
      <c r="D136" s="60">
        <f>Primary!$F$8+1</f>
        <v>2021</v>
      </c>
      <c r="E136" s="60">
        <f>D136+1</f>
        <v>2022</v>
      </c>
      <c r="F136" s="60">
        <f t="shared" ref="F136:M136" si="80">E136+1</f>
        <v>2023</v>
      </c>
      <c r="G136" s="60">
        <f t="shared" si="80"/>
        <v>2024</v>
      </c>
      <c r="H136" s="60">
        <f t="shared" si="80"/>
        <v>2025</v>
      </c>
      <c r="I136" s="60">
        <f t="shared" si="80"/>
        <v>2026</v>
      </c>
      <c r="J136" s="60">
        <f t="shared" si="80"/>
        <v>2027</v>
      </c>
      <c r="K136" s="60">
        <f t="shared" si="80"/>
        <v>2028</v>
      </c>
      <c r="L136" s="60">
        <f t="shared" si="80"/>
        <v>2029</v>
      </c>
      <c r="M136" s="223">
        <f t="shared" si="80"/>
        <v>2030</v>
      </c>
      <c r="P136" s="273" t="str">
        <f>CONCATENATE(Primary!C9," Segment")</f>
        <v xml:space="preserve"> Segment</v>
      </c>
      <c r="Q136" s="60">
        <f>Primary!$F$8+1</f>
        <v>2021</v>
      </c>
      <c r="R136" s="60">
        <f>Q136+1</f>
        <v>2022</v>
      </c>
      <c r="S136" s="60">
        <f t="shared" ref="S136:Z136" si="81">R136+1</f>
        <v>2023</v>
      </c>
      <c r="T136" s="60">
        <f t="shared" si="81"/>
        <v>2024</v>
      </c>
      <c r="U136" s="60">
        <f t="shared" si="81"/>
        <v>2025</v>
      </c>
      <c r="V136" s="60">
        <f t="shared" si="81"/>
        <v>2026</v>
      </c>
      <c r="W136" s="60">
        <f t="shared" si="81"/>
        <v>2027</v>
      </c>
      <c r="X136" s="60">
        <f t="shared" si="81"/>
        <v>2028</v>
      </c>
      <c r="Y136" s="60">
        <f t="shared" si="81"/>
        <v>2029</v>
      </c>
      <c r="Z136" s="223">
        <f t="shared" si="81"/>
        <v>2030</v>
      </c>
      <c r="AC136" s="273" t="str">
        <f>CONCATENATE(Primary!C9," Segment")</f>
        <v xml:space="preserve"> Segment</v>
      </c>
      <c r="AD136" s="60" t="s">
        <v>23</v>
      </c>
      <c r="AE136" s="60" t="s">
        <v>24</v>
      </c>
      <c r="AF136" s="60" t="s">
        <v>25</v>
      </c>
      <c r="AG136" s="60" t="s">
        <v>26</v>
      </c>
      <c r="AH136" s="60" t="s">
        <v>27</v>
      </c>
      <c r="AI136" s="60" t="s">
        <v>28</v>
      </c>
      <c r="AJ136" s="60" t="s">
        <v>29</v>
      </c>
      <c r="AK136" s="60" t="s">
        <v>30</v>
      </c>
      <c r="AL136" s="60" t="s">
        <v>31</v>
      </c>
      <c r="AM136" s="223" t="s">
        <v>32</v>
      </c>
    </row>
    <row r="137" spans="3:39" x14ac:dyDescent="0.25">
      <c r="C137" s="227" t="str">
        <f>'Comp Index'!C137</f>
        <v>Secondary Competition</v>
      </c>
      <c r="D137" s="228" t="e">
        <f>'Comp Index'!E137*'Fair Share'!E5</f>
        <v>#DIV/0!</v>
      </c>
      <c r="E137" s="228" t="e">
        <f>'Comp Index'!F137*'Fair Share'!F5</f>
        <v>#DIV/0!</v>
      </c>
      <c r="F137" s="228" t="e">
        <f>'Comp Index'!G137*'Fair Share'!G5</f>
        <v>#DIV/0!</v>
      </c>
      <c r="G137" s="228" t="e">
        <f>'Comp Index'!H137*'Fair Share'!H5</f>
        <v>#DIV/0!</v>
      </c>
      <c r="H137" s="228" t="e">
        <f>'Comp Index'!I137*'Fair Share'!I5</f>
        <v>#DIV/0!</v>
      </c>
      <c r="I137" s="228" t="e">
        <f>'Comp Index'!J137*'Fair Share'!J5</f>
        <v>#DIV/0!</v>
      </c>
      <c r="J137" s="228" t="e">
        <f>'Comp Index'!K137*'Fair Share'!K5</f>
        <v>#DIV/0!</v>
      </c>
      <c r="K137" s="228" t="e">
        <f>'Comp Index'!L137*'Fair Share'!L5</f>
        <v>#DIV/0!</v>
      </c>
      <c r="L137" s="228" t="e">
        <f>'Comp Index'!M137*'Fair Share'!M5</f>
        <v>#DIV/0!</v>
      </c>
      <c r="M137" s="229" t="e">
        <f>'Comp Index'!N137*'Fair Share'!N5</f>
        <v>#DIV/0!</v>
      </c>
      <c r="P137" s="227" t="str">
        <f>C137</f>
        <v>Secondary Competition</v>
      </c>
      <c r="Q137" s="213" t="e">
        <f t="shared" ref="Q137:Q144" si="82">IF(D$167=0, 0,D137/D$167)</f>
        <v>#DIV/0!</v>
      </c>
      <c r="R137" s="213" t="e">
        <f t="shared" ref="R137:R144" si="83">IF(E$167=0, 0,E137/E$167)</f>
        <v>#DIV/0!</v>
      </c>
      <c r="S137" s="213" t="e">
        <f t="shared" ref="S137:S144" si="84">IF(F$167=0, 0,F137/F$167)</f>
        <v>#DIV/0!</v>
      </c>
      <c r="T137" s="213" t="e">
        <f t="shared" ref="T137:T144" si="85">IF(G$167=0, 0,G137/G$167)</f>
        <v>#DIV/0!</v>
      </c>
      <c r="U137" s="213" t="e">
        <f t="shared" ref="U137:U144" si="86">IF(H$167=0, 0,H137/H$167)</f>
        <v>#DIV/0!</v>
      </c>
      <c r="V137" s="213" t="e">
        <f t="shared" ref="V137:V144" si="87">IF(I$167=0, 0,I137/I$167)</f>
        <v>#DIV/0!</v>
      </c>
      <c r="W137" s="213" t="e">
        <f t="shared" ref="W137:W144" si="88">IF(J$167=0, 0,J137/J$167)</f>
        <v>#DIV/0!</v>
      </c>
      <c r="X137" s="213" t="e">
        <f t="shared" ref="X137:X144" si="89">IF(K$167=0, 0,K137/K$167)</f>
        <v>#DIV/0!</v>
      </c>
      <c r="Y137" s="213" t="e">
        <f t="shared" ref="Y137:Y144" si="90">IF(L$167=0, 0,L137/L$167)</f>
        <v>#DIV/0!</v>
      </c>
      <c r="Z137" s="214" t="e">
        <f t="shared" ref="Z137:Z144" si="91">IF(M$167=0, 0,M137/M$167)</f>
        <v>#DIV/0!</v>
      </c>
      <c r="AC137" s="227" t="str">
        <f>P137</f>
        <v>Secondary Competition</v>
      </c>
      <c r="AD137" s="231" t="e">
        <f>Q137*'Demand Calcs'!D$87</f>
        <v>#DIV/0!</v>
      </c>
      <c r="AE137" s="231" t="e">
        <f>R137*'Demand Calcs'!E$87</f>
        <v>#DIV/0!</v>
      </c>
      <c r="AF137" s="231" t="e">
        <f>S137*'Demand Calcs'!F$87</f>
        <v>#DIV/0!</v>
      </c>
      <c r="AG137" s="231" t="e">
        <f>T137*'Demand Calcs'!G$87</f>
        <v>#DIV/0!</v>
      </c>
      <c r="AH137" s="231" t="e">
        <f>U137*'Demand Calcs'!H$87</f>
        <v>#DIV/0!</v>
      </c>
      <c r="AI137" s="231" t="e">
        <f>V137*'Demand Calcs'!I$87</f>
        <v>#DIV/0!</v>
      </c>
      <c r="AJ137" s="231" t="e">
        <f>W137*'Demand Calcs'!J$87</f>
        <v>#DIV/0!</v>
      </c>
      <c r="AK137" s="231" t="e">
        <f>X137*'Demand Calcs'!K$87</f>
        <v>#DIV/0!</v>
      </c>
      <c r="AL137" s="231" t="e">
        <f>Y137*'Demand Calcs'!L$87</f>
        <v>#DIV/0!</v>
      </c>
      <c r="AM137" s="232" t="e">
        <f>Z137*'Demand Calcs'!M$87</f>
        <v>#DIV/0!</v>
      </c>
    </row>
    <row r="138" spans="3:39" x14ac:dyDescent="0.25">
      <c r="C138" s="74" t="str">
        <f>'Comp Index'!C138</f>
        <v>Primary Hotel 1</v>
      </c>
      <c r="D138" s="29" t="e">
        <f>'Comp Index'!E138*'Fair Share'!E6</f>
        <v>#DIV/0!</v>
      </c>
      <c r="E138" s="29" t="e">
        <f>'Comp Index'!F138*'Fair Share'!F6</f>
        <v>#DIV/0!</v>
      </c>
      <c r="F138" s="29" t="e">
        <f>'Comp Index'!G138*'Fair Share'!G6</f>
        <v>#DIV/0!</v>
      </c>
      <c r="G138" s="29" t="e">
        <f>'Comp Index'!H138*'Fair Share'!H6</f>
        <v>#DIV/0!</v>
      </c>
      <c r="H138" s="29" t="e">
        <f>'Comp Index'!I138*'Fair Share'!I6</f>
        <v>#DIV/0!</v>
      </c>
      <c r="I138" s="29" t="e">
        <f>'Comp Index'!J138*'Fair Share'!J6</f>
        <v>#DIV/0!</v>
      </c>
      <c r="J138" s="29" t="e">
        <f>'Comp Index'!K138*'Fair Share'!K6</f>
        <v>#DIV/0!</v>
      </c>
      <c r="K138" s="29" t="e">
        <f>'Comp Index'!L138*'Fair Share'!L6</f>
        <v>#DIV/0!</v>
      </c>
      <c r="L138" s="29" t="e">
        <f>'Comp Index'!M138*'Fair Share'!M6</f>
        <v>#DIV/0!</v>
      </c>
      <c r="M138" s="135" t="e">
        <f>'Comp Index'!N138*'Fair Share'!N6</f>
        <v>#DIV/0!</v>
      </c>
      <c r="P138" s="74" t="str">
        <f>C138</f>
        <v>Primary Hotel 1</v>
      </c>
      <c r="Q138" s="30" t="e">
        <f t="shared" si="82"/>
        <v>#DIV/0!</v>
      </c>
      <c r="R138" s="30" t="e">
        <f t="shared" si="83"/>
        <v>#DIV/0!</v>
      </c>
      <c r="S138" s="30" t="e">
        <f t="shared" si="84"/>
        <v>#DIV/0!</v>
      </c>
      <c r="T138" s="30" t="e">
        <f t="shared" si="85"/>
        <v>#DIV/0!</v>
      </c>
      <c r="U138" s="30" t="e">
        <f t="shared" si="86"/>
        <v>#DIV/0!</v>
      </c>
      <c r="V138" s="30" t="e">
        <f t="shared" si="87"/>
        <v>#DIV/0!</v>
      </c>
      <c r="W138" s="30" t="e">
        <f t="shared" si="88"/>
        <v>#DIV/0!</v>
      </c>
      <c r="X138" s="30" t="e">
        <f t="shared" si="89"/>
        <v>#DIV/0!</v>
      </c>
      <c r="Y138" s="30" t="e">
        <f t="shared" si="90"/>
        <v>#DIV/0!</v>
      </c>
      <c r="Z138" s="216" t="e">
        <f t="shared" si="91"/>
        <v>#DIV/0!</v>
      </c>
      <c r="AC138" s="74" t="str">
        <f>P138</f>
        <v>Primary Hotel 1</v>
      </c>
      <c r="AD138" s="233" t="e">
        <f>Q138*'Demand Calcs'!D$87</f>
        <v>#DIV/0!</v>
      </c>
      <c r="AE138" s="233" t="e">
        <f>R138*'Demand Calcs'!E$87</f>
        <v>#DIV/0!</v>
      </c>
      <c r="AF138" s="233" t="e">
        <f>S138*'Demand Calcs'!F$87</f>
        <v>#DIV/0!</v>
      </c>
      <c r="AG138" s="233" t="e">
        <f>T138*'Demand Calcs'!G$87</f>
        <v>#DIV/0!</v>
      </c>
      <c r="AH138" s="233" t="e">
        <f>U138*'Demand Calcs'!H$87</f>
        <v>#DIV/0!</v>
      </c>
      <c r="AI138" s="233" t="e">
        <f>V138*'Demand Calcs'!I$87</f>
        <v>#DIV/0!</v>
      </c>
      <c r="AJ138" s="233" t="e">
        <f>W138*'Demand Calcs'!J$87</f>
        <v>#DIV/0!</v>
      </c>
      <c r="AK138" s="233" t="e">
        <f>X138*'Demand Calcs'!K$87</f>
        <v>#DIV/0!</v>
      </c>
      <c r="AL138" s="233" t="e">
        <f>Y138*'Demand Calcs'!L$87</f>
        <v>#DIV/0!</v>
      </c>
      <c r="AM138" s="234" t="e">
        <f>Z138*'Demand Calcs'!M$87</f>
        <v>#DIV/0!</v>
      </c>
    </row>
    <row r="139" spans="3:39" x14ac:dyDescent="0.25">
      <c r="C139" s="74" t="str">
        <f>'Comp Index'!C139</f>
        <v>Primary Hotel 2</v>
      </c>
      <c r="D139" s="29" t="e">
        <f>'Comp Index'!E139*'Fair Share'!E7</f>
        <v>#DIV/0!</v>
      </c>
      <c r="E139" s="29" t="e">
        <f>'Comp Index'!F139*'Fair Share'!F7</f>
        <v>#DIV/0!</v>
      </c>
      <c r="F139" s="29" t="e">
        <f>'Comp Index'!G139*'Fair Share'!G7</f>
        <v>#DIV/0!</v>
      </c>
      <c r="G139" s="29" t="e">
        <f>'Comp Index'!H139*'Fair Share'!H7</f>
        <v>#DIV/0!</v>
      </c>
      <c r="H139" s="29" t="e">
        <f>'Comp Index'!I139*'Fair Share'!I7</f>
        <v>#DIV/0!</v>
      </c>
      <c r="I139" s="29" t="e">
        <f>'Comp Index'!J139*'Fair Share'!J7</f>
        <v>#DIV/0!</v>
      </c>
      <c r="J139" s="29" t="e">
        <f>'Comp Index'!K139*'Fair Share'!K7</f>
        <v>#DIV/0!</v>
      </c>
      <c r="K139" s="29" t="e">
        <f>'Comp Index'!L139*'Fair Share'!L7</f>
        <v>#DIV/0!</v>
      </c>
      <c r="L139" s="29" t="e">
        <f>'Comp Index'!M139*'Fair Share'!M7</f>
        <v>#DIV/0!</v>
      </c>
      <c r="M139" s="135" t="e">
        <f>'Comp Index'!N139*'Fair Share'!N7</f>
        <v>#DIV/0!</v>
      </c>
      <c r="P139" s="74" t="str">
        <f t="shared" ref="P139:P166" si="92">C139</f>
        <v>Primary Hotel 2</v>
      </c>
      <c r="Q139" s="30" t="e">
        <f t="shared" si="82"/>
        <v>#DIV/0!</v>
      </c>
      <c r="R139" s="30" t="e">
        <f t="shared" si="83"/>
        <v>#DIV/0!</v>
      </c>
      <c r="S139" s="30" t="e">
        <f t="shared" si="84"/>
        <v>#DIV/0!</v>
      </c>
      <c r="T139" s="30" t="e">
        <f t="shared" si="85"/>
        <v>#DIV/0!</v>
      </c>
      <c r="U139" s="30" t="e">
        <f t="shared" si="86"/>
        <v>#DIV/0!</v>
      </c>
      <c r="V139" s="30" t="e">
        <f t="shared" si="87"/>
        <v>#DIV/0!</v>
      </c>
      <c r="W139" s="30" t="e">
        <f t="shared" si="88"/>
        <v>#DIV/0!</v>
      </c>
      <c r="X139" s="30" t="e">
        <f t="shared" si="89"/>
        <v>#DIV/0!</v>
      </c>
      <c r="Y139" s="30" t="e">
        <f t="shared" si="90"/>
        <v>#DIV/0!</v>
      </c>
      <c r="Z139" s="216" t="e">
        <f t="shared" si="91"/>
        <v>#DIV/0!</v>
      </c>
      <c r="AC139" s="74" t="str">
        <f t="shared" ref="AC139:AC166" si="93">P139</f>
        <v>Primary Hotel 2</v>
      </c>
      <c r="AD139" s="233" t="e">
        <f>Q139*'Demand Calcs'!D$87</f>
        <v>#DIV/0!</v>
      </c>
      <c r="AE139" s="233" t="e">
        <f>R139*'Demand Calcs'!E$87</f>
        <v>#DIV/0!</v>
      </c>
      <c r="AF139" s="233" t="e">
        <f>S139*'Demand Calcs'!F$87</f>
        <v>#DIV/0!</v>
      </c>
      <c r="AG139" s="233" t="e">
        <f>T139*'Demand Calcs'!G$87</f>
        <v>#DIV/0!</v>
      </c>
      <c r="AH139" s="233" t="e">
        <f>U139*'Demand Calcs'!H$87</f>
        <v>#DIV/0!</v>
      </c>
      <c r="AI139" s="233" t="e">
        <f>V139*'Demand Calcs'!I$87</f>
        <v>#DIV/0!</v>
      </c>
      <c r="AJ139" s="233" t="e">
        <f>W139*'Demand Calcs'!J$87</f>
        <v>#DIV/0!</v>
      </c>
      <c r="AK139" s="233" t="e">
        <f>X139*'Demand Calcs'!K$87</f>
        <v>#DIV/0!</v>
      </c>
      <c r="AL139" s="233" t="e">
        <f>Y139*'Demand Calcs'!L$87</f>
        <v>#DIV/0!</v>
      </c>
      <c r="AM139" s="234" t="e">
        <f>Z139*'Demand Calcs'!M$87</f>
        <v>#DIV/0!</v>
      </c>
    </row>
    <row r="140" spans="3:39" x14ac:dyDescent="0.25">
      <c r="C140" s="74">
        <f>'Comp Index'!C140</f>
        <v>0</v>
      </c>
      <c r="D140" s="29" t="e">
        <f>'Comp Index'!E140*'Fair Share'!E8</f>
        <v>#DIV/0!</v>
      </c>
      <c r="E140" s="29" t="e">
        <f>'Comp Index'!F140*'Fair Share'!F8</f>
        <v>#DIV/0!</v>
      </c>
      <c r="F140" s="29" t="e">
        <f>'Comp Index'!G140*'Fair Share'!G8</f>
        <v>#DIV/0!</v>
      </c>
      <c r="G140" s="29" t="e">
        <f>'Comp Index'!H140*'Fair Share'!H8</f>
        <v>#DIV/0!</v>
      </c>
      <c r="H140" s="29" t="e">
        <f>'Comp Index'!I140*'Fair Share'!I8</f>
        <v>#DIV/0!</v>
      </c>
      <c r="I140" s="29" t="e">
        <f>'Comp Index'!J140*'Fair Share'!J8</f>
        <v>#DIV/0!</v>
      </c>
      <c r="J140" s="29" t="e">
        <f>'Comp Index'!K140*'Fair Share'!K8</f>
        <v>#DIV/0!</v>
      </c>
      <c r="K140" s="29" t="e">
        <f>'Comp Index'!L140*'Fair Share'!L8</f>
        <v>#DIV/0!</v>
      </c>
      <c r="L140" s="29" t="e">
        <f>'Comp Index'!M140*'Fair Share'!M8</f>
        <v>#DIV/0!</v>
      </c>
      <c r="M140" s="135" t="e">
        <f>'Comp Index'!N140*'Fair Share'!N8</f>
        <v>#DIV/0!</v>
      </c>
      <c r="P140" s="74">
        <f t="shared" si="92"/>
        <v>0</v>
      </c>
      <c r="Q140" s="30" t="e">
        <f t="shared" si="82"/>
        <v>#DIV/0!</v>
      </c>
      <c r="R140" s="30" t="e">
        <f t="shared" si="83"/>
        <v>#DIV/0!</v>
      </c>
      <c r="S140" s="30" t="e">
        <f t="shared" si="84"/>
        <v>#DIV/0!</v>
      </c>
      <c r="T140" s="30" t="e">
        <f t="shared" si="85"/>
        <v>#DIV/0!</v>
      </c>
      <c r="U140" s="30" t="e">
        <f t="shared" si="86"/>
        <v>#DIV/0!</v>
      </c>
      <c r="V140" s="30" t="e">
        <f t="shared" si="87"/>
        <v>#DIV/0!</v>
      </c>
      <c r="W140" s="30" t="e">
        <f t="shared" si="88"/>
        <v>#DIV/0!</v>
      </c>
      <c r="X140" s="30" t="e">
        <f t="shared" si="89"/>
        <v>#DIV/0!</v>
      </c>
      <c r="Y140" s="30" t="e">
        <f t="shared" si="90"/>
        <v>#DIV/0!</v>
      </c>
      <c r="Z140" s="216" t="e">
        <f t="shared" si="91"/>
        <v>#DIV/0!</v>
      </c>
      <c r="AC140" s="74">
        <f t="shared" si="93"/>
        <v>0</v>
      </c>
      <c r="AD140" s="233" t="e">
        <f>Q140*'Demand Calcs'!D$87</f>
        <v>#DIV/0!</v>
      </c>
      <c r="AE140" s="233" t="e">
        <f>R140*'Demand Calcs'!E$87</f>
        <v>#DIV/0!</v>
      </c>
      <c r="AF140" s="233" t="e">
        <f>S140*'Demand Calcs'!F$87</f>
        <v>#DIV/0!</v>
      </c>
      <c r="AG140" s="233" t="e">
        <f>T140*'Demand Calcs'!G$87</f>
        <v>#DIV/0!</v>
      </c>
      <c r="AH140" s="233" t="e">
        <f>U140*'Demand Calcs'!H$87</f>
        <v>#DIV/0!</v>
      </c>
      <c r="AI140" s="233" t="e">
        <f>V140*'Demand Calcs'!I$87</f>
        <v>#DIV/0!</v>
      </c>
      <c r="AJ140" s="233" t="e">
        <f>W140*'Demand Calcs'!J$87</f>
        <v>#DIV/0!</v>
      </c>
      <c r="AK140" s="233" t="e">
        <f>X140*'Demand Calcs'!K$87</f>
        <v>#DIV/0!</v>
      </c>
      <c r="AL140" s="233" t="e">
        <f>Y140*'Demand Calcs'!L$87</f>
        <v>#DIV/0!</v>
      </c>
      <c r="AM140" s="234" t="e">
        <f>Z140*'Demand Calcs'!M$87</f>
        <v>#DIV/0!</v>
      </c>
    </row>
    <row r="141" spans="3:39" x14ac:dyDescent="0.25">
      <c r="C141" s="74">
        <f>'Comp Index'!C141</f>
        <v>0</v>
      </c>
      <c r="D141" s="29" t="e">
        <f>'Comp Index'!E141*'Fair Share'!E9</f>
        <v>#DIV/0!</v>
      </c>
      <c r="E141" s="29" t="e">
        <f>'Comp Index'!F141*'Fair Share'!F9</f>
        <v>#DIV/0!</v>
      </c>
      <c r="F141" s="29" t="e">
        <f>'Comp Index'!G141*'Fair Share'!G9</f>
        <v>#DIV/0!</v>
      </c>
      <c r="G141" s="29" t="e">
        <f>'Comp Index'!H141*'Fair Share'!H9</f>
        <v>#DIV/0!</v>
      </c>
      <c r="H141" s="29" t="e">
        <f>'Comp Index'!I141*'Fair Share'!I9</f>
        <v>#DIV/0!</v>
      </c>
      <c r="I141" s="29" t="e">
        <f>'Comp Index'!J141*'Fair Share'!J9</f>
        <v>#DIV/0!</v>
      </c>
      <c r="J141" s="29" t="e">
        <f>'Comp Index'!K141*'Fair Share'!K9</f>
        <v>#DIV/0!</v>
      </c>
      <c r="K141" s="29" t="e">
        <f>'Comp Index'!L141*'Fair Share'!L9</f>
        <v>#DIV/0!</v>
      </c>
      <c r="L141" s="29" t="e">
        <f>'Comp Index'!M141*'Fair Share'!M9</f>
        <v>#DIV/0!</v>
      </c>
      <c r="M141" s="135" t="e">
        <f>'Comp Index'!N141*'Fair Share'!N9</f>
        <v>#DIV/0!</v>
      </c>
      <c r="P141" s="74">
        <f t="shared" si="92"/>
        <v>0</v>
      </c>
      <c r="Q141" s="30" t="e">
        <f t="shared" si="82"/>
        <v>#DIV/0!</v>
      </c>
      <c r="R141" s="30" t="e">
        <f t="shared" si="83"/>
        <v>#DIV/0!</v>
      </c>
      <c r="S141" s="30" t="e">
        <f t="shared" si="84"/>
        <v>#DIV/0!</v>
      </c>
      <c r="T141" s="30" t="e">
        <f t="shared" si="85"/>
        <v>#DIV/0!</v>
      </c>
      <c r="U141" s="30" t="e">
        <f t="shared" si="86"/>
        <v>#DIV/0!</v>
      </c>
      <c r="V141" s="30" t="e">
        <f t="shared" si="87"/>
        <v>#DIV/0!</v>
      </c>
      <c r="W141" s="30" t="e">
        <f t="shared" si="88"/>
        <v>#DIV/0!</v>
      </c>
      <c r="X141" s="30" t="e">
        <f t="shared" si="89"/>
        <v>#DIV/0!</v>
      </c>
      <c r="Y141" s="30" t="e">
        <f t="shared" si="90"/>
        <v>#DIV/0!</v>
      </c>
      <c r="Z141" s="216" t="e">
        <f t="shared" si="91"/>
        <v>#DIV/0!</v>
      </c>
      <c r="AC141" s="74">
        <f t="shared" si="93"/>
        <v>0</v>
      </c>
      <c r="AD141" s="233" t="e">
        <f>Q141*'Demand Calcs'!D$87</f>
        <v>#DIV/0!</v>
      </c>
      <c r="AE141" s="233" t="e">
        <f>R141*'Demand Calcs'!E$87</f>
        <v>#DIV/0!</v>
      </c>
      <c r="AF141" s="233" t="e">
        <f>S141*'Demand Calcs'!F$87</f>
        <v>#DIV/0!</v>
      </c>
      <c r="AG141" s="233" t="e">
        <f>T141*'Demand Calcs'!G$87</f>
        <v>#DIV/0!</v>
      </c>
      <c r="AH141" s="233" t="e">
        <f>U141*'Demand Calcs'!H$87</f>
        <v>#DIV/0!</v>
      </c>
      <c r="AI141" s="233" t="e">
        <f>V141*'Demand Calcs'!I$87</f>
        <v>#DIV/0!</v>
      </c>
      <c r="AJ141" s="233" t="e">
        <f>W141*'Demand Calcs'!J$87</f>
        <v>#DIV/0!</v>
      </c>
      <c r="AK141" s="233" t="e">
        <f>X141*'Demand Calcs'!K$87</f>
        <v>#DIV/0!</v>
      </c>
      <c r="AL141" s="233" t="e">
        <f>Y141*'Demand Calcs'!L$87</f>
        <v>#DIV/0!</v>
      </c>
      <c r="AM141" s="234" t="e">
        <f>Z141*'Demand Calcs'!M$87</f>
        <v>#DIV/0!</v>
      </c>
    </row>
    <row r="142" spans="3:39" x14ac:dyDescent="0.25">
      <c r="C142" s="74">
        <f>'Comp Index'!C142</f>
        <v>0</v>
      </c>
      <c r="D142" s="29" t="e">
        <f>'Comp Index'!E142*'Fair Share'!E10</f>
        <v>#DIV/0!</v>
      </c>
      <c r="E142" s="29" t="e">
        <f>'Comp Index'!F142*'Fair Share'!F10</f>
        <v>#DIV/0!</v>
      </c>
      <c r="F142" s="29" t="e">
        <f>'Comp Index'!G142*'Fair Share'!G10</f>
        <v>#DIV/0!</v>
      </c>
      <c r="G142" s="29" t="e">
        <f>'Comp Index'!H142*'Fair Share'!H10</f>
        <v>#DIV/0!</v>
      </c>
      <c r="H142" s="29" t="e">
        <f>'Comp Index'!I142*'Fair Share'!I10</f>
        <v>#DIV/0!</v>
      </c>
      <c r="I142" s="29" t="e">
        <f>'Comp Index'!J142*'Fair Share'!J10</f>
        <v>#DIV/0!</v>
      </c>
      <c r="J142" s="29" t="e">
        <f>'Comp Index'!K142*'Fair Share'!K10</f>
        <v>#DIV/0!</v>
      </c>
      <c r="K142" s="29" t="e">
        <f>'Comp Index'!L142*'Fair Share'!L10</f>
        <v>#DIV/0!</v>
      </c>
      <c r="L142" s="29" t="e">
        <f>'Comp Index'!M142*'Fair Share'!M10</f>
        <v>#DIV/0!</v>
      </c>
      <c r="M142" s="135" t="e">
        <f>'Comp Index'!N142*'Fair Share'!N10</f>
        <v>#DIV/0!</v>
      </c>
      <c r="P142" s="74">
        <f t="shared" si="92"/>
        <v>0</v>
      </c>
      <c r="Q142" s="30" t="e">
        <f t="shared" si="82"/>
        <v>#DIV/0!</v>
      </c>
      <c r="R142" s="30" t="e">
        <f t="shared" si="83"/>
        <v>#DIV/0!</v>
      </c>
      <c r="S142" s="30" t="e">
        <f t="shared" si="84"/>
        <v>#DIV/0!</v>
      </c>
      <c r="T142" s="30" t="e">
        <f t="shared" si="85"/>
        <v>#DIV/0!</v>
      </c>
      <c r="U142" s="30" t="e">
        <f t="shared" si="86"/>
        <v>#DIV/0!</v>
      </c>
      <c r="V142" s="30" t="e">
        <f t="shared" si="87"/>
        <v>#DIV/0!</v>
      </c>
      <c r="W142" s="30" t="e">
        <f t="shared" si="88"/>
        <v>#DIV/0!</v>
      </c>
      <c r="X142" s="30" t="e">
        <f t="shared" si="89"/>
        <v>#DIV/0!</v>
      </c>
      <c r="Y142" s="30" t="e">
        <f t="shared" si="90"/>
        <v>#DIV/0!</v>
      </c>
      <c r="Z142" s="216" t="e">
        <f t="shared" si="91"/>
        <v>#DIV/0!</v>
      </c>
      <c r="AC142" s="74">
        <f t="shared" si="93"/>
        <v>0</v>
      </c>
      <c r="AD142" s="233" t="e">
        <f>Q142*'Demand Calcs'!D$87</f>
        <v>#DIV/0!</v>
      </c>
      <c r="AE142" s="233" t="e">
        <f>R142*'Demand Calcs'!E$87</f>
        <v>#DIV/0!</v>
      </c>
      <c r="AF142" s="233" t="e">
        <f>S142*'Demand Calcs'!F$87</f>
        <v>#DIV/0!</v>
      </c>
      <c r="AG142" s="233" t="e">
        <f>T142*'Demand Calcs'!G$87</f>
        <v>#DIV/0!</v>
      </c>
      <c r="AH142" s="233" t="e">
        <f>U142*'Demand Calcs'!H$87</f>
        <v>#DIV/0!</v>
      </c>
      <c r="AI142" s="233" t="e">
        <f>V142*'Demand Calcs'!I$87</f>
        <v>#DIV/0!</v>
      </c>
      <c r="AJ142" s="233" t="e">
        <f>W142*'Demand Calcs'!J$87</f>
        <v>#DIV/0!</v>
      </c>
      <c r="AK142" s="233" t="e">
        <f>X142*'Demand Calcs'!K$87</f>
        <v>#DIV/0!</v>
      </c>
      <c r="AL142" s="233" t="e">
        <f>Y142*'Demand Calcs'!L$87</f>
        <v>#DIV/0!</v>
      </c>
      <c r="AM142" s="234" t="e">
        <f>Z142*'Demand Calcs'!M$87</f>
        <v>#DIV/0!</v>
      </c>
    </row>
    <row r="143" spans="3:39" x14ac:dyDescent="0.25">
      <c r="C143" s="74">
        <f>'Comp Index'!C143</f>
        <v>0</v>
      </c>
      <c r="D143" s="29" t="e">
        <f>'Comp Index'!E143*'Fair Share'!E11</f>
        <v>#DIV/0!</v>
      </c>
      <c r="E143" s="29" t="e">
        <f>'Comp Index'!F143*'Fair Share'!F11</f>
        <v>#DIV/0!</v>
      </c>
      <c r="F143" s="29" t="e">
        <f>'Comp Index'!G143*'Fair Share'!G11</f>
        <v>#DIV/0!</v>
      </c>
      <c r="G143" s="29" t="e">
        <f>'Comp Index'!H143*'Fair Share'!H11</f>
        <v>#DIV/0!</v>
      </c>
      <c r="H143" s="29" t="e">
        <f>'Comp Index'!I143*'Fair Share'!I11</f>
        <v>#DIV/0!</v>
      </c>
      <c r="I143" s="29" t="e">
        <f>'Comp Index'!J143*'Fair Share'!J11</f>
        <v>#DIV/0!</v>
      </c>
      <c r="J143" s="29" t="e">
        <f>'Comp Index'!K143*'Fair Share'!K11</f>
        <v>#DIV/0!</v>
      </c>
      <c r="K143" s="29" t="e">
        <f>'Comp Index'!L143*'Fair Share'!L11</f>
        <v>#DIV/0!</v>
      </c>
      <c r="L143" s="29" t="e">
        <f>'Comp Index'!M143*'Fair Share'!M11</f>
        <v>#DIV/0!</v>
      </c>
      <c r="M143" s="135" t="e">
        <f>'Comp Index'!N143*'Fair Share'!N11</f>
        <v>#DIV/0!</v>
      </c>
      <c r="P143" s="74">
        <f t="shared" si="92"/>
        <v>0</v>
      </c>
      <c r="Q143" s="30" t="e">
        <f t="shared" si="82"/>
        <v>#DIV/0!</v>
      </c>
      <c r="R143" s="30" t="e">
        <f t="shared" si="83"/>
        <v>#DIV/0!</v>
      </c>
      <c r="S143" s="30" t="e">
        <f t="shared" si="84"/>
        <v>#DIV/0!</v>
      </c>
      <c r="T143" s="30" t="e">
        <f t="shared" si="85"/>
        <v>#DIV/0!</v>
      </c>
      <c r="U143" s="30" t="e">
        <f t="shared" si="86"/>
        <v>#DIV/0!</v>
      </c>
      <c r="V143" s="30" t="e">
        <f t="shared" si="87"/>
        <v>#DIV/0!</v>
      </c>
      <c r="W143" s="30" t="e">
        <f t="shared" si="88"/>
        <v>#DIV/0!</v>
      </c>
      <c r="X143" s="30" t="e">
        <f t="shared" si="89"/>
        <v>#DIV/0!</v>
      </c>
      <c r="Y143" s="30" t="e">
        <f t="shared" si="90"/>
        <v>#DIV/0!</v>
      </c>
      <c r="Z143" s="216" t="e">
        <f t="shared" si="91"/>
        <v>#DIV/0!</v>
      </c>
      <c r="AC143" s="74">
        <f t="shared" si="93"/>
        <v>0</v>
      </c>
      <c r="AD143" s="233" t="e">
        <f>Q143*'Demand Calcs'!D$87</f>
        <v>#DIV/0!</v>
      </c>
      <c r="AE143" s="233" t="e">
        <f>R143*'Demand Calcs'!E$87</f>
        <v>#DIV/0!</v>
      </c>
      <c r="AF143" s="233" t="e">
        <f>S143*'Demand Calcs'!F$87</f>
        <v>#DIV/0!</v>
      </c>
      <c r="AG143" s="233" t="e">
        <f>T143*'Demand Calcs'!G$87</f>
        <v>#DIV/0!</v>
      </c>
      <c r="AH143" s="233" t="e">
        <f>U143*'Demand Calcs'!H$87</f>
        <v>#DIV/0!</v>
      </c>
      <c r="AI143" s="233" t="e">
        <f>V143*'Demand Calcs'!I$87</f>
        <v>#DIV/0!</v>
      </c>
      <c r="AJ143" s="233" t="e">
        <f>W143*'Demand Calcs'!J$87</f>
        <v>#DIV/0!</v>
      </c>
      <c r="AK143" s="233" t="e">
        <f>X143*'Demand Calcs'!K$87</f>
        <v>#DIV/0!</v>
      </c>
      <c r="AL143" s="233" t="e">
        <f>Y143*'Demand Calcs'!L$87</f>
        <v>#DIV/0!</v>
      </c>
      <c r="AM143" s="234" t="e">
        <f>Z143*'Demand Calcs'!M$87</f>
        <v>#DIV/0!</v>
      </c>
    </row>
    <row r="144" spans="3:39" x14ac:dyDescent="0.25">
      <c r="C144" s="74">
        <f>'Comp Index'!C144</f>
        <v>0</v>
      </c>
      <c r="D144" s="29" t="e">
        <f>'Comp Index'!E144*'Fair Share'!E12</f>
        <v>#DIV/0!</v>
      </c>
      <c r="E144" s="29" t="e">
        <f>'Comp Index'!F144*'Fair Share'!F12</f>
        <v>#DIV/0!</v>
      </c>
      <c r="F144" s="29" t="e">
        <f>'Comp Index'!G144*'Fair Share'!G12</f>
        <v>#DIV/0!</v>
      </c>
      <c r="G144" s="29" t="e">
        <f>'Comp Index'!H144*'Fair Share'!H12</f>
        <v>#DIV/0!</v>
      </c>
      <c r="H144" s="29" t="e">
        <f>'Comp Index'!I144*'Fair Share'!I12</f>
        <v>#DIV/0!</v>
      </c>
      <c r="I144" s="29" t="e">
        <f>'Comp Index'!J144*'Fair Share'!J12</f>
        <v>#DIV/0!</v>
      </c>
      <c r="J144" s="29" t="e">
        <f>'Comp Index'!K144*'Fair Share'!K12</f>
        <v>#DIV/0!</v>
      </c>
      <c r="K144" s="29" t="e">
        <f>'Comp Index'!L144*'Fair Share'!L12</f>
        <v>#DIV/0!</v>
      </c>
      <c r="L144" s="29" t="e">
        <f>'Comp Index'!M144*'Fair Share'!M12</f>
        <v>#DIV/0!</v>
      </c>
      <c r="M144" s="135" t="e">
        <f>'Comp Index'!N144*'Fair Share'!N12</f>
        <v>#DIV/0!</v>
      </c>
      <c r="P144" s="74">
        <f t="shared" si="92"/>
        <v>0</v>
      </c>
      <c r="Q144" s="30" t="e">
        <f t="shared" si="82"/>
        <v>#DIV/0!</v>
      </c>
      <c r="R144" s="30" t="e">
        <f t="shared" si="83"/>
        <v>#DIV/0!</v>
      </c>
      <c r="S144" s="30" t="e">
        <f t="shared" si="84"/>
        <v>#DIV/0!</v>
      </c>
      <c r="T144" s="30" t="e">
        <f t="shared" si="85"/>
        <v>#DIV/0!</v>
      </c>
      <c r="U144" s="30" t="e">
        <f t="shared" si="86"/>
        <v>#DIV/0!</v>
      </c>
      <c r="V144" s="30" t="e">
        <f t="shared" si="87"/>
        <v>#DIV/0!</v>
      </c>
      <c r="W144" s="30" t="e">
        <f t="shared" si="88"/>
        <v>#DIV/0!</v>
      </c>
      <c r="X144" s="30" t="e">
        <f t="shared" si="89"/>
        <v>#DIV/0!</v>
      </c>
      <c r="Y144" s="30" t="e">
        <f t="shared" si="90"/>
        <v>#DIV/0!</v>
      </c>
      <c r="Z144" s="216" t="e">
        <f t="shared" si="91"/>
        <v>#DIV/0!</v>
      </c>
      <c r="AC144" s="74">
        <f t="shared" si="93"/>
        <v>0</v>
      </c>
      <c r="AD144" s="233" t="e">
        <f>Q144*'Demand Calcs'!D$87</f>
        <v>#DIV/0!</v>
      </c>
      <c r="AE144" s="233" t="e">
        <f>R144*'Demand Calcs'!E$87</f>
        <v>#DIV/0!</v>
      </c>
      <c r="AF144" s="233" t="e">
        <f>S144*'Demand Calcs'!F$87</f>
        <v>#DIV/0!</v>
      </c>
      <c r="AG144" s="233" t="e">
        <f>T144*'Demand Calcs'!G$87</f>
        <v>#DIV/0!</v>
      </c>
      <c r="AH144" s="233" t="e">
        <f>U144*'Demand Calcs'!H$87</f>
        <v>#DIV/0!</v>
      </c>
      <c r="AI144" s="233" t="e">
        <f>V144*'Demand Calcs'!I$87</f>
        <v>#DIV/0!</v>
      </c>
      <c r="AJ144" s="233" t="e">
        <f>W144*'Demand Calcs'!J$87</f>
        <v>#DIV/0!</v>
      </c>
      <c r="AK144" s="233" t="e">
        <f>X144*'Demand Calcs'!K$87</f>
        <v>#DIV/0!</v>
      </c>
      <c r="AL144" s="233" t="e">
        <f>Y144*'Demand Calcs'!L$87</f>
        <v>#DIV/0!</v>
      </c>
      <c r="AM144" s="234" t="e">
        <f>Z144*'Demand Calcs'!M$87</f>
        <v>#DIV/0!</v>
      </c>
    </row>
    <row r="145" spans="3:39" x14ac:dyDescent="0.25">
      <c r="C145" s="74">
        <f>'Comp Index'!C145</f>
        <v>0</v>
      </c>
      <c r="D145" s="29" t="e">
        <f>'Comp Index'!E145*'Fair Share'!E13</f>
        <v>#DIV/0!</v>
      </c>
      <c r="E145" s="29" t="e">
        <f>'Comp Index'!F145*'Fair Share'!F13</f>
        <v>#DIV/0!</v>
      </c>
      <c r="F145" s="29" t="e">
        <f>'Comp Index'!G145*'Fair Share'!G13</f>
        <v>#DIV/0!</v>
      </c>
      <c r="G145" s="29" t="e">
        <f>'Comp Index'!H145*'Fair Share'!H13</f>
        <v>#DIV/0!</v>
      </c>
      <c r="H145" s="29" t="e">
        <f>'Comp Index'!I145*'Fair Share'!I13</f>
        <v>#DIV/0!</v>
      </c>
      <c r="I145" s="29" t="e">
        <f>'Comp Index'!J145*'Fair Share'!J13</f>
        <v>#DIV/0!</v>
      </c>
      <c r="J145" s="29" t="e">
        <f>'Comp Index'!K145*'Fair Share'!K13</f>
        <v>#DIV/0!</v>
      </c>
      <c r="K145" s="29" t="e">
        <f>'Comp Index'!L145*'Fair Share'!L13</f>
        <v>#DIV/0!</v>
      </c>
      <c r="L145" s="29" t="e">
        <f>'Comp Index'!M145*'Fair Share'!M13</f>
        <v>#DIV/0!</v>
      </c>
      <c r="M145" s="135" t="e">
        <f>'Comp Index'!N145*'Fair Share'!N13</f>
        <v>#DIV/0!</v>
      </c>
      <c r="P145" s="74">
        <f t="shared" si="92"/>
        <v>0</v>
      </c>
      <c r="Q145" s="30" t="e">
        <f t="shared" ref="Q145:Q156" si="94">IF(D$167=0, 0,D145/D$167)</f>
        <v>#DIV/0!</v>
      </c>
      <c r="R145" s="30" t="e">
        <f t="shared" ref="R145:R156" si="95">IF(E$167=0, 0,E145/E$167)</f>
        <v>#DIV/0!</v>
      </c>
      <c r="S145" s="30" t="e">
        <f t="shared" ref="S145:S156" si="96">IF(F$167=0, 0,F145/F$167)</f>
        <v>#DIV/0!</v>
      </c>
      <c r="T145" s="30" t="e">
        <f t="shared" ref="T145:T156" si="97">IF(G$167=0, 0,G145/G$167)</f>
        <v>#DIV/0!</v>
      </c>
      <c r="U145" s="30" t="e">
        <f t="shared" ref="U145:U156" si="98">IF(H$167=0, 0,H145/H$167)</f>
        <v>#DIV/0!</v>
      </c>
      <c r="V145" s="30" t="e">
        <f t="shared" ref="V145:V156" si="99">IF(I$167=0, 0,I145/I$167)</f>
        <v>#DIV/0!</v>
      </c>
      <c r="W145" s="30" t="e">
        <f t="shared" ref="W145:W156" si="100">IF(J$167=0, 0,J145/J$167)</f>
        <v>#DIV/0!</v>
      </c>
      <c r="X145" s="30" t="e">
        <f t="shared" ref="X145:X156" si="101">IF(K$167=0, 0,K145/K$167)</f>
        <v>#DIV/0!</v>
      </c>
      <c r="Y145" s="30" t="e">
        <f t="shared" ref="Y145:Y156" si="102">IF(L$167=0, 0,L145/L$167)</f>
        <v>#DIV/0!</v>
      </c>
      <c r="Z145" s="216" t="e">
        <f t="shared" ref="Z145:Z156" si="103">IF(M$167=0, 0,M145/M$167)</f>
        <v>#DIV/0!</v>
      </c>
      <c r="AC145" s="74">
        <f t="shared" si="93"/>
        <v>0</v>
      </c>
      <c r="AD145" s="233" t="e">
        <f>Q145*'Demand Calcs'!D$87</f>
        <v>#DIV/0!</v>
      </c>
      <c r="AE145" s="233" t="e">
        <f>R145*'Demand Calcs'!E$87</f>
        <v>#DIV/0!</v>
      </c>
      <c r="AF145" s="233" t="e">
        <f>S145*'Demand Calcs'!F$87</f>
        <v>#DIV/0!</v>
      </c>
      <c r="AG145" s="233" t="e">
        <f>T145*'Demand Calcs'!G$87</f>
        <v>#DIV/0!</v>
      </c>
      <c r="AH145" s="233" t="e">
        <f>U145*'Demand Calcs'!H$87</f>
        <v>#DIV/0!</v>
      </c>
      <c r="AI145" s="233" t="e">
        <f>V145*'Demand Calcs'!I$87</f>
        <v>#DIV/0!</v>
      </c>
      <c r="AJ145" s="233" t="e">
        <f>W145*'Demand Calcs'!J$87</f>
        <v>#DIV/0!</v>
      </c>
      <c r="AK145" s="233" t="e">
        <f>X145*'Demand Calcs'!K$87</f>
        <v>#DIV/0!</v>
      </c>
      <c r="AL145" s="233" t="e">
        <f>Y145*'Demand Calcs'!L$87</f>
        <v>#DIV/0!</v>
      </c>
      <c r="AM145" s="234" t="e">
        <f>Z145*'Demand Calcs'!M$87</f>
        <v>#DIV/0!</v>
      </c>
    </row>
    <row r="146" spans="3:39" x14ac:dyDescent="0.25">
      <c r="C146" s="74">
        <f>'Comp Index'!C146</f>
        <v>0</v>
      </c>
      <c r="D146" s="29" t="e">
        <f>'Comp Index'!E146*'Fair Share'!E14</f>
        <v>#DIV/0!</v>
      </c>
      <c r="E146" s="29" t="e">
        <f>'Comp Index'!F146*'Fair Share'!F14</f>
        <v>#DIV/0!</v>
      </c>
      <c r="F146" s="29" t="e">
        <f>'Comp Index'!G146*'Fair Share'!G14</f>
        <v>#DIV/0!</v>
      </c>
      <c r="G146" s="29" t="e">
        <f>'Comp Index'!H146*'Fair Share'!H14</f>
        <v>#DIV/0!</v>
      </c>
      <c r="H146" s="29" t="e">
        <f>'Comp Index'!I146*'Fair Share'!I14</f>
        <v>#DIV/0!</v>
      </c>
      <c r="I146" s="29" t="e">
        <f>'Comp Index'!J146*'Fair Share'!J14</f>
        <v>#DIV/0!</v>
      </c>
      <c r="J146" s="29" t="e">
        <f>'Comp Index'!K146*'Fair Share'!K14</f>
        <v>#DIV/0!</v>
      </c>
      <c r="K146" s="29" t="e">
        <f>'Comp Index'!L146*'Fair Share'!L14</f>
        <v>#DIV/0!</v>
      </c>
      <c r="L146" s="29" t="e">
        <f>'Comp Index'!M146*'Fair Share'!M14</f>
        <v>#DIV/0!</v>
      </c>
      <c r="M146" s="135" t="e">
        <f>'Comp Index'!N146*'Fair Share'!N14</f>
        <v>#DIV/0!</v>
      </c>
      <c r="P146" s="74">
        <f t="shared" si="92"/>
        <v>0</v>
      </c>
      <c r="Q146" s="30" t="e">
        <f t="shared" si="94"/>
        <v>#DIV/0!</v>
      </c>
      <c r="R146" s="30" t="e">
        <f t="shared" si="95"/>
        <v>#DIV/0!</v>
      </c>
      <c r="S146" s="30" t="e">
        <f t="shared" si="96"/>
        <v>#DIV/0!</v>
      </c>
      <c r="T146" s="30" t="e">
        <f t="shared" si="97"/>
        <v>#DIV/0!</v>
      </c>
      <c r="U146" s="30" t="e">
        <f t="shared" si="98"/>
        <v>#DIV/0!</v>
      </c>
      <c r="V146" s="30" t="e">
        <f t="shared" si="99"/>
        <v>#DIV/0!</v>
      </c>
      <c r="W146" s="30" t="e">
        <f t="shared" si="100"/>
        <v>#DIV/0!</v>
      </c>
      <c r="X146" s="30" t="e">
        <f t="shared" si="101"/>
        <v>#DIV/0!</v>
      </c>
      <c r="Y146" s="30" t="e">
        <f t="shared" si="102"/>
        <v>#DIV/0!</v>
      </c>
      <c r="Z146" s="216" t="e">
        <f t="shared" si="103"/>
        <v>#DIV/0!</v>
      </c>
      <c r="AC146" s="74">
        <f t="shared" si="93"/>
        <v>0</v>
      </c>
      <c r="AD146" s="233" t="e">
        <f>Q146*'Demand Calcs'!D$87</f>
        <v>#DIV/0!</v>
      </c>
      <c r="AE146" s="233" t="e">
        <f>R146*'Demand Calcs'!E$87</f>
        <v>#DIV/0!</v>
      </c>
      <c r="AF146" s="233" t="e">
        <f>S146*'Demand Calcs'!F$87</f>
        <v>#DIV/0!</v>
      </c>
      <c r="AG146" s="233" t="e">
        <f>T146*'Demand Calcs'!G$87</f>
        <v>#DIV/0!</v>
      </c>
      <c r="AH146" s="233" t="e">
        <f>U146*'Demand Calcs'!H$87</f>
        <v>#DIV/0!</v>
      </c>
      <c r="AI146" s="233" t="e">
        <f>V146*'Demand Calcs'!I$87</f>
        <v>#DIV/0!</v>
      </c>
      <c r="AJ146" s="233" t="e">
        <f>W146*'Demand Calcs'!J$87</f>
        <v>#DIV/0!</v>
      </c>
      <c r="AK146" s="233" t="e">
        <f>X146*'Demand Calcs'!K$87</f>
        <v>#DIV/0!</v>
      </c>
      <c r="AL146" s="233" t="e">
        <f>Y146*'Demand Calcs'!L$87</f>
        <v>#DIV/0!</v>
      </c>
      <c r="AM146" s="234" t="e">
        <f>Z146*'Demand Calcs'!M$87</f>
        <v>#DIV/0!</v>
      </c>
    </row>
    <row r="147" spans="3:39" x14ac:dyDescent="0.25">
      <c r="C147" s="74">
        <f>'Comp Index'!C147</f>
        <v>0</v>
      </c>
      <c r="D147" s="29" t="e">
        <f>'Comp Index'!E147*'Fair Share'!E15</f>
        <v>#DIV/0!</v>
      </c>
      <c r="E147" s="29" t="e">
        <f>'Comp Index'!F147*'Fair Share'!F15</f>
        <v>#DIV/0!</v>
      </c>
      <c r="F147" s="29" t="e">
        <f>'Comp Index'!G147*'Fair Share'!G15</f>
        <v>#DIV/0!</v>
      </c>
      <c r="G147" s="29" t="e">
        <f>'Comp Index'!H147*'Fair Share'!H15</f>
        <v>#DIV/0!</v>
      </c>
      <c r="H147" s="29" t="e">
        <f>'Comp Index'!I147*'Fair Share'!I15</f>
        <v>#DIV/0!</v>
      </c>
      <c r="I147" s="29" t="e">
        <f>'Comp Index'!J147*'Fair Share'!J15</f>
        <v>#DIV/0!</v>
      </c>
      <c r="J147" s="29" t="e">
        <f>'Comp Index'!K147*'Fair Share'!K15</f>
        <v>#DIV/0!</v>
      </c>
      <c r="K147" s="29" t="e">
        <f>'Comp Index'!L147*'Fair Share'!L15</f>
        <v>#DIV/0!</v>
      </c>
      <c r="L147" s="29" t="e">
        <f>'Comp Index'!M147*'Fair Share'!M15</f>
        <v>#DIV/0!</v>
      </c>
      <c r="M147" s="135" t="e">
        <f>'Comp Index'!N147*'Fair Share'!N15</f>
        <v>#DIV/0!</v>
      </c>
      <c r="P147" s="74">
        <f t="shared" si="92"/>
        <v>0</v>
      </c>
      <c r="Q147" s="30" t="e">
        <f t="shared" si="94"/>
        <v>#DIV/0!</v>
      </c>
      <c r="R147" s="30" t="e">
        <f t="shared" si="95"/>
        <v>#DIV/0!</v>
      </c>
      <c r="S147" s="30" t="e">
        <f t="shared" si="96"/>
        <v>#DIV/0!</v>
      </c>
      <c r="T147" s="30" t="e">
        <f t="shared" si="97"/>
        <v>#DIV/0!</v>
      </c>
      <c r="U147" s="30" t="e">
        <f t="shared" si="98"/>
        <v>#DIV/0!</v>
      </c>
      <c r="V147" s="30" t="e">
        <f t="shared" si="99"/>
        <v>#DIV/0!</v>
      </c>
      <c r="W147" s="30" t="e">
        <f t="shared" si="100"/>
        <v>#DIV/0!</v>
      </c>
      <c r="X147" s="30" t="e">
        <f t="shared" si="101"/>
        <v>#DIV/0!</v>
      </c>
      <c r="Y147" s="30" t="e">
        <f t="shared" si="102"/>
        <v>#DIV/0!</v>
      </c>
      <c r="Z147" s="216" t="e">
        <f t="shared" si="103"/>
        <v>#DIV/0!</v>
      </c>
      <c r="AC147" s="74">
        <f t="shared" si="93"/>
        <v>0</v>
      </c>
      <c r="AD147" s="233" t="e">
        <f>Q147*'Demand Calcs'!D$87</f>
        <v>#DIV/0!</v>
      </c>
      <c r="AE147" s="233" t="e">
        <f>R147*'Demand Calcs'!E$87</f>
        <v>#DIV/0!</v>
      </c>
      <c r="AF147" s="233" t="e">
        <f>S147*'Demand Calcs'!F$87</f>
        <v>#DIV/0!</v>
      </c>
      <c r="AG147" s="233" t="e">
        <f>T147*'Demand Calcs'!G$87</f>
        <v>#DIV/0!</v>
      </c>
      <c r="AH147" s="233" t="e">
        <f>U147*'Demand Calcs'!H$87</f>
        <v>#DIV/0!</v>
      </c>
      <c r="AI147" s="233" t="e">
        <f>V147*'Demand Calcs'!I$87</f>
        <v>#DIV/0!</v>
      </c>
      <c r="AJ147" s="233" t="e">
        <f>W147*'Demand Calcs'!J$87</f>
        <v>#DIV/0!</v>
      </c>
      <c r="AK147" s="233" t="e">
        <f>X147*'Demand Calcs'!K$87</f>
        <v>#DIV/0!</v>
      </c>
      <c r="AL147" s="233" t="e">
        <f>Y147*'Demand Calcs'!L$87</f>
        <v>#DIV/0!</v>
      </c>
      <c r="AM147" s="234" t="e">
        <f>Z147*'Demand Calcs'!M$87</f>
        <v>#DIV/0!</v>
      </c>
    </row>
    <row r="148" spans="3:39" x14ac:dyDescent="0.25">
      <c r="C148" s="74">
        <f>'Comp Index'!C148</f>
        <v>0</v>
      </c>
      <c r="D148" s="29" t="e">
        <f>'Comp Index'!E148*'Fair Share'!E16</f>
        <v>#DIV/0!</v>
      </c>
      <c r="E148" s="29" t="e">
        <f>'Comp Index'!F148*'Fair Share'!F16</f>
        <v>#DIV/0!</v>
      </c>
      <c r="F148" s="29" t="e">
        <f>'Comp Index'!G148*'Fair Share'!G16</f>
        <v>#DIV/0!</v>
      </c>
      <c r="G148" s="29" t="e">
        <f>'Comp Index'!H148*'Fair Share'!H16</f>
        <v>#DIV/0!</v>
      </c>
      <c r="H148" s="29" t="e">
        <f>'Comp Index'!I148*'Fair Share'!I16</f>
        <v>#DIV/0!</v>
      </c>
      <c r="I148" s="29" t="e">
        <f>'Comp Index'!J148*'Fair Share'!J16</f>
        <v>#DIV/0!</v>
      </c>
      <c r="J148" s="29" t="e">
        <f>'Comp Index'!K148*'Fair Share'!K16</f>
        <v>#DIV/0!</v>
      </c>
      <c r="K148" s="29" t="e">
        <f>'Comp Index'!L148*'Fair Share'!L16</f>
        <v>#DIV/0!</v>
      </c>
      <c r="L148" s="29" t="e">
        <f>'Comp Index'!M148*'Fair Share'!M16</f>
        <v>#DIV/0!</v>
      </c>
      <c r="M148" s="135" t="e">
        <f>'Comp Index'!N148*'Fair Share'!N16</f>
        <v>#DIV/0!</v>
      </c>
      <c r="P148" s="74">
        <f t="shared" si="92"/>
        <v>0</v>
      </c>
      <c r="Q148" s="30" t="e">
        <f t="shared" si="94"/>
        <v>#DIV/0!</v>
      </c>
      <c r="R148" s="30" t="e">
        <f t="shared" si="95"/>
        <v>#DIV/0!</v>
      </c>
      <c r="S148" s="30" t="e">
        <f t="shared" si="96"/>
        <v>#DIV/0!</v>
      </c>
      <c r="T148" s="30" t="e">
        <f t="shared" si="97"/>
        <v>#DIV/0!</v>
      </c>
      <c r="U148" s="30" t="e">
        <f t="shared" si="98"/>
        <v>#DIV/0!</v>
      </c>
      <c r="V148" s="30" t="e">
        <f t="shared" si="99"/>
        <v>#DIV/0!</v>
      </c>
      <c r="W148" s="30" t="e">
        <f t="shared" si="100"/>
        <v>#DIV/0!</v>
      </c>
      <c r="X148" s="30" t="e">
        <f t="shared" si="101"/>
        <v>#DIV/0!</v>
      </c>
      <c r="Y148" s="30" t="e">
        <f t="shared" si="102"/>
        <v>#DIV/0!</v>
      </c>
      <c r="Z148" s="216" t="e">
        <f t="shared" si="103"/>
        <v>#DIV/0!</v>
      </c>
      <c r="AC148" s="74">
        <f t="shared" si="93"/>
        <v>0</v>
      </c>
      <c r="AD148" s="233" t="e">
        <f>Q148*'Demand Calcs'!D$87</f>
        <v>#DIV/0!</v>
      </c>
      <c r="AE148" s="233" t="e">
        <f>R148*'Demand Calcs'!E$87</f>
        <v>#DIV/0!</v>
      </c>
      <c r="AF148" s="233" t="e">
        <f>S148*'Demand Calcs'!F$87</f>
        <v>#DIV/0!</v>
      </c>
      <c r="AG148" s="233" t="e">
        <f>T148*'Demand Calcs'!G$87</f>
        <v>#DIV/0!</v>
      </c>
      <c r="AH148" s="233" t="e">
        <f>U148*'Demand Calcs'!H$87</f>
        <v>#DIV/0!</v>
      </c>
      <c r="AI148" s="233" t="e">
        <f>V148*'Demand Calcs'!I$87</f>
        <v>#DIV/0!</v>
      </c>
      <c r="AJ148" s="233" t="e">
        <f>W148*'Demand Calcs'!J$87</f>
        <v>#DIV/0!</v>
      </c>
      <c r="AK148" s="233" t="e">
        <f>X148*'Demand Calcs'!K$87</f>
        <v>#DIV/0!</v>
      </c>
      <c r="AL148" s="233" t="e">
        <f>Y148*'Demand Calcs'!L$87</f>
        <v>#DIV/0!</v>
      </c>
      <c r="AM148" s="234" t="e">
        <f>Z148*'Demand Calcs'!M$87</f>
        <v>#DIV/0!</v>
      </c>
    </row>
    <row r="149" spans="3:39" x14ac:dyDescent="0.25">
      <c r="C149" s="74">
        <f>'Comp Index'!C149</f>
        <v>0</v>
      </c>
      <c r="D149" s="29" t="e">
        <f>'Comp Index'!E149*'Fair Share'!E17</f>
        <v>#DIV/0!</v>
      </c>
      <c r="E149" s="29" t="e">
        <f>'Comp Index'!F149*'Fair Share'!F17</f>
        <v>#DIV/0!</v>
      </c>
      <c r="F149" s="29" t="e">
        <f>'Comp Index'!G149*'Fair Share'!G17</f>
        <v>#DIV/0!</v>
      </c>
      <c r="G149" s="29" t="e">
        <f>'Comp Index'!H149*'Fair Share'!H17</f>
        <v>#DIV/0!</v>
      </c>
      <c r="H149" s="29" t="e">
        <f>'Comp Index'!I149*'Fair Share'!I17</f>
        <v>#DIV/0!</v>
      </c>
      <c r="I149" s="29" t="e">
        <f>'Comp Index'!J149*'Fair Share'!J17</f>
        <v>#DIV/0!</v>
      </c>
      <c r="J149" s="29" t="e">
        <f>'Comp Index'!K149*'Fair Share'!K17</f>
        <v>#DIV/0!</v>
      </c>
      <c r="K149" s="29" t="e">
        <f>'Comp Index'!L149*'Fair Share'!L17</f>
        <v>#DIV/0!</v>
      </c>
      <c r="L149" s="29" t="e">
        <f>'Comp Index'!M149*'Fair Share'!M17</f>
        <v>#DIV/0!</v>
      </c>
      <c r="M149" s="135" t="e">
        <f>'Comp Index'!N149*'Fair Share'!N17</f>
        <v>#DIV/0!</v>
      </c>
      <c r="P149" s="74">
        <f t="shared" si="92"/>
        <v>0</v>
      </c>
      <c r="Q149" s="30" t="e">
        <f t="shared" si="94"/>
        <v>#DIV/0!</v>
      </c>
      <c r="R149" s="30" t="e">
        <f t="shared" si="95"/>
        <v>#DIV/0!</v>
      </c>
      <c r="S149" s="30" t="e">
        <f t="shared" si="96"/>
        <v>#DIV/0!</v>
      </c>
      <c r="T149" s="30" t="e">
        <f t="shared" si="97"/>
        <v>#DIV/0!</v>
      </c>
      <c r="U149" s="30" t="e">
        <f t="shared" si="98"/>
        <v>#DIV/0!</v>
      </c>
      <c r="V149" s="30" t="e">
        <f t="shared" si="99"/>
        <v>#DIV/0!</v>
      </c>
      <c r="W149" s="30" t="e">
        <f t="shared" si="100"/>
        <v>#DIV/0!</v>
      </c>
      <c r="X149" s="30" t="e">
        <f t="shared" si="101"/>
        <v>#DIV/0!</v>
      </c>
      <c r="Y149" s="30" t="e">
        <f t="shared" si="102"/>
        <v>#DIV/0!</v>
      </c>
      <c r="Z149" s="216" t="e">
        <f t="shared" si="103"/>
        <v>#DIV/0!</v>
      </c>
      <c r="AC149" s="74">
        <f t="shared" si="93"/>
        <v>0</v>
      </c>
      <c r="AD149" s="233" t="e">
        <f>Q149*'Demand Calcs'!D$87</f>
        <v>#DIV/0!</v>
      </c>
      <c r="AE149" s="233" t="e">
        <f>R149*'Demand Calcs'!E$87</f>
        <v>#DIV/0!</v>
      </c>
      <c r="AF149" s="233" t="e">
        <f>S149*'Demand Calcs'!F$87</f>
        <v>#DIV/0!</v>
      </c>
      <c r="AG149" s="233" t="e">
        <f>T149*'Demand Calcs'!G$87</f>
        <v>#DIV/0!</v>
      </c>
      <c r="AH149" s="233" t="e">
        <f>U149*'Demand Calcs'!H$87</f>
        <v>#DIV/0!</v>
      </c>
      <c r="AI149" s="233" t="e">
        <f>V149*'Demand Calcs'!I$87</f>
        <v>#DIV/0!</v>
      </c>
      <c r="AJ149" s="233" t="e">
        <f>W149*'Demand Calcs'!J$87</f>
        <v>#DIV/0!</v>
      </c>
      <c r="AK149" s="233" t="e">
        <f>X149*'Demand Calcs'!K$87</f>
        <v>#DIV/0!</v>
      </c>
      <c r="AL149" s="233" t="e">
        <f>Y149*'Demand Calcs'!L$87</f>
        <v>#DIV/0!</v>
      </c>
      <c r="AM149" s="234" t="e">
        <f>Z149*'Demand Calcs'!M$87</f>
        <v>#DIV/0!</v>
      </c>
    </row>
    <row r="150" spans="3:39" x14ac:dyDescent="0.25">
      <c r="C150" s="74">
        <f>'Comp Index'!C150</f>
        <v>0</v>
      </c>
      <c r="D150" s="29" t="e">
        <f>'Comp Index'!E150*'Fair Share'!E18</f>
        <v>#DIV/0!</v>
      </c>
      <c r="E150" s="29" t="e">
        <f>'Comp Index'!F150*'Fair Share'!F18</f>
        <v>#DIV/0!</v>
      </c>
      <c r="F150" s="29" t="e">
        <f>'Comp Index'!G150*'Fair Share'!G18</f>
        <v>#DIV/0!</v>
      </c>
      <c r="G150" s="29" t="e">
        <f>'Comp Index'!H150*'Fair Share'!H18</f>
        <v>#DIV/0!</v>
      </c>
      <c r="H150" s="29" t="e">
        <f>'Comp Index'!I150*'Fair Share'!I18</f>
        <v>#DIV/0!</v>
      </c>
      <c r="I150" s="29" t="e">
        <f>'Comp Index'!J150*'Fair Share'!J18</f>
        <v>#DIV/0!</v>
      </c>
      <c r="J150" s="29" t="e">
        <f>'Comp Index'!K150*'Fair Share'!K18</f>
        <v>#DIV/0!</v>
      </c>
      <c r="K150" s="29" t="e">
        <f>'Comp Index'!L150*'Fair Share'!L18</f>
        <v>#DIV/0!</v>
      </c>
      <c r="L150" s="29" t="e">
        <f>'Comp Index'!M150*'Fair Share'!M18</f>
        <v>#DIV/0!</v>
      </c>
      <c r="M150" s="135" t="e">
        <f>'Comp Index'!N150*'Fair Share'!N18</f>
        <v>#DIV/0!</v>
      </c>
      <c r="P150" s="74">
        <f t="shared" si="92"/>
        <v>0</v>
      </c>
      <c r="Q150" s="30" t="e">
        <f t="shared" si="94"/>
        <v>#DIV/0!</v>
      </c>
      <c r="R150" s="30" t="e">
        <f t="shared" si="95"/>
        <v>#DIV/0!</v>
      </c>
      <c r="S150" s="30" t="e">
        <f t="shared" si="96"/>
        <v>#DIV/0!</v>
      </c>
      <c r="T150" s="30" t="e">
        <f t="shared" si="97"/>
        <v>#DIV/0!</v>
      </c>
      <c r="U150" s="30" t="e">
        <f t="shared" si="98"/>
        <v>#DIV/0!</v>
      </c>
      <c r="V150" s="30" t="e">
        <f t="shared" si="99"/>
        <v>#DIV/0!</v>
      </c>
      <c r="W150" s="30" t="e">
        <f t="shared" si="100"/>
        <v>#DIV/0!</v>
      </c>
      <c r="X150" s="30" t="e">
        <f t="shared" si="101"/>
        <v>#DIV/0!</v>
      </c>
      <c r="Y150" s="30" t="e">
        <f t="shared" si="102"/>
        <v>#DIV/0!</v>
      </c>
      <c r="Z150" s="216" t="e">
        <f t="shared" si="103"/>
        <v>#DIV/0!</v>
      </c>
      <c r="AC150" s="74">
        <f t="shared" si="93"/>
        <v>0</v>
      </c>
      <c r="AD150" s="233" t="e">
        <f>Q150*'Demand Calcs'!D$87</f>
        <v>#DIV/0!</v>
      </c>
      <c r="AE150" s="233" t="e">
        <f>R150*'Demand Calcs'!E$87</f>
        <v>#DIV/0!</v>
      </c>
      <c r="AF150" s="233" t="e">
        <f>S150*'Demand Calcs'!F$87</f>
        <v>#DIV/0!</v>
      </c>
      <c r="AG150" s="233" t="e">
        <f>T150*'Demand Calcs'!G$87</f>
        <v>#DIV/0!</v>
      </c>
      <c r="AH150" s="233" t="e">
        <f>U150*'Demand Calcs'!H$87</f>
        <v>#DIV/0!</v>
      </c>
      <c r="AI150" s="233" t="e">
        <f>V150*'Demand Calcs'!I$87</f>
        <v>#DIV/0!</v>
      </c>
      <c r="AJ150" s="233" t="e">
        <f>W150*'Demand Calcs'!J$87</f>
        <v>#DIV/0!</v>
      </c>
      <c r="AK150" s="233" t="e">
        <f>X150*'Demand Calcs'!K$87</f>
        <v>#DIV/0!</v>
      </c>
      <c r="AL150" s="233" t="e">
        <f>Y150*'Demand Calcs'!L$87</f>
        <v>#DIV/0!</v>
      </c>
      <c r="AM150" s="234" t="e">
        <f>Z150*'Demand Calcs'!M$87</f>
        <v>#DIV/0!</v>
      </c>
    </row>
    <row r="151" spans="3:39" x14ac:dyDescent="0.25">
      <c r="C151" s="74">
        <f>'Comp Index'!C151</f>
        <v>0</v>
      </c>
      <c r="D151" s="29" t="e">
        <f>'Comp Index'!E151*'Fair Share'!E19</f>
        <v>#DIV/0!</v>
      </c>
      <c r="E151" s="29" t="e">
        <f>'Comp Index'!F151*'Fair Share'!F19</f>
        <v>#DIV/0!</v>
      </c>
      <c r="F151" s="29" t="e">
        <f>'Comp Index'!G151*'Fair Share'!G19</f>
        <v>#DIV/0!</v>
      </c>
      <c r="G151" s="29" t="e">
        <f>'Comp Index'!H151*'Fair Share'!H19</f>
        <v>#DIV/0!</v>
      </c>
      <c r="H151" s="29" t="e">
        <f>'Comp Index'!I151*'Fair Share'!I19</f>
        <v>#DIV/0!</v>
      </c>
      <c r="I151" s="29" t="e">
        <f>'Comp Index'!J151*'Fair Share'!J19</f>
        <v>#DIV/0!</v>
      </c>
      <c r="J151" s="29" t="e">
        <f>'Comp Index'!K151*'Fair Share'!K19</f>
        <v>#DIV/0!</v>
      </c>
      <c r="K151" s="29" t="e">
        <f>'Comp Index'!L151*'Fair Share'!L19</f>
        <v>#DIV/0!</v>
      </c>
      <c r="L151" s="29" t="e">
        <f>'Comp Index'!M151*'Fair Share'!M19</f>
        <v>#DIV/0!</v>
      </c>
      <c r="M151" s="135" t="e">
        <f>'Comp Index'!N151*'Fair Share'!N19</f>
        <v>#DIV/0!</v>
      </c>
      <c r="P151" s="74">
        <f t="shared" si="92"/>
        <v>0</v>
      </c>
      <c r="Q151" s="30" t="e">
        <f t="shared" si="94"/>
        <v>#DIV/0!</v>
      </c>
      <c r="R151" s="30" t="e">
        <f t="shared" si="95"/>
        <v>#DIV/0!</v>
      </c>
      <c r="S151" s="30" t="e">
        <f t="shared" si="96"/>
        <v>#DIV/0!</v>
      </c>
      <c r="T151" s="30" t="e">
        <f t="shared" si="97"/>
        <v>#DIV/0!</v>
      </c>
      <c r="U151" s="30" t="e">
        <f t="shared" si="98"/>
        <v>#DIV/0!</v>
      </c>
      <c r="V151" s="30" t="e">
        <f t="shared" si="99"/>
        <v>#DIV/0!</v>
      </c>
      <c r="W151" s="30" t="e">
        <f t="shared" si="100"/>
        <v>#DIV/0!</v>
      </c>
      <c r="X151" s="30" t="e">
        <f t="shared" si="101"/>
        <v>#DIV/0!</v>
      </c>
      <c r="Y151" s="30" t="e">
        <f t="shared" si="102"/>
        <v>#DIV/0!</v>
      </c>
      <c r="Z151" s="216" t="e">
        <f t="shared" si="103"/>
        <v>#DIV/0!</v>
      </c>
      <c r="AC151" s="74">
        <f t="shared" si="93"/>
        <v>0</v>
      </c>
      <c r="AD151" s="233" t="e">
        <f>Q151*'Demand Calcs'!D$87</f>
        <v>#DIV/0!</v>
      </c>
      <c r="AE151" s="233" t="e">
        <f>R151*'Demand Calcs'!E$87</f>
        <v>#DIV/0!</v>
      </c>
      <c r="AF151" s="233" t="e">
        <f>S151*'Demand Calcs'!F$87</f>
        <v>#DIV/0!</v>
      </c>
      <c r="AG151" s="233" t="e">
        <f>T151*'Demand Calcs'!G$87</f>
        <v>#DIV/0!</v>
      </c>
      <c r="AH151" s="233" t="e">
        <f>U151*'Demand Calcs'!H$87</f>
        <v>#DIV/0!</v>
      </c>
      <c r="AI151" s="233" t="e">
        <f>V151*'Demand Calcs'!I$87</f>
        <v>#DIV/0!</v>
      </c>
      <c r="AJ151" s="233" t="e">
        <f>W151*'Demand Calcs'!J$87</f>
        <v>#DIV/0!</v>
      </c>
      <c r="AK151" s="233" t="e">
        <f>X151*'Demand Calcs'!K$87</f>
        <v>#DIV/0!</v>
      </c>
      <c r="AL151" s="233" t="e">
        <f>Y151*'Demand Calcs'!L$87</f>
        <v>#DIV/0!</v>
      </c>
      <c r="AM151" s="234" t="e">
        <f>Z151*'Demand Calcs'!M$87</f>
        <v>#DIV/0!</v>
      </c>
    </row>
    <row r="152" spans="3:39" x14ac:dyDescent="0.25">
      <c r="C152" s="74">
        <f>'Comp Index'!C152</f>
        <v>0</v>
      </c>
      <c r="D152" s="29" t="e">
        <f>'Comp Index'!E152*'Fair Share'!E20</f>
        <v>#DIV/0!</v>
      </c>
      <c r="E152" s="29" t="e">
        <f>'Comp Index'!F152*'Fair Share'!F20</f>
        <v>#DIV/0!</v>
      </c>
      <c r="F152" s="29" t="e">
        <f>'Comp Index'!G152*'Fair Share'!G20</f>
        <v>#DIV/0!</v>
      </c>
      <c r="G152" s="29" t="e">
        <f>'Comp Index'!H152*'Fair Share'!H20</f>
        <v>#DIV/0!</v>
      </c>
      <c r="H152" s="29" t="e">
        <f>'Comp Index'!I152*'Fair Share'!I20</f>
        <v>#DIV/0!</v>
      </c>
      <c r="I152" s="29" t="e">
        <f>'Comp Index'!J152*'Fair Share'!J20</f>
        <v>#DIV/0!</v>
      </c>
      <c r="J152" s="29" t="e">
        <f>'Comp Index'!K152*'Fair Share'!K20</f>
        <v>#DIV/0!</v>
      </c>
      <c r="K152" s="29" t="e">
        <f>'Comp Index'!L152*'Fair Share'!L20</f>
        <v>#DIV/0!</v>
      </c>
      <c r="L152" s="29" t="e">
        <f>'Comp Index'!M152*'Fair Share'!M20</f>
        <v>#DIV/0!</v>
      </c>
      <c r="M152" s="135" t="e">
        <f>'Comp Index'!N152*'Fair Share'!N20</f>
        <v>#DIV/0!</v>
      </c>
      <c r="P152" s="74">
        <f t="shared" si="92"/>
        <v>0</v>
      </c>
      <c r="Q152" s="30" t="e">
        <f t="shared" si="94"/>
        <v>#DIV/0!</v>
      </c>
      <c r="R152" s="30" t="e">
        <f t="shared" si="95"/>
        <v>#DIV/0!</v>
      </c>
      <c r="S152" s="30" t="e">
        <f t="shared" si="96"/>
        <v>#DIV/0!</v>
      </c>
      <c r="T152" s="30" t="e">
        <f t="shared" si="97"/>
        <v>#DIV/0!</v>
      </c>
      <c r="U152" s="30" t="e">
        <f t="shared" si="98"/>
        <v>#DIV/0!</v>
      </c>
      <c r="V152" s="30" t="e">
        <f t="shared" si="99"/>
        <v>#DIV/0!</v>
      </c>
      <c r="W152" s="30" t="e">
        <f t="shared" si="100"/>
        <v>#DIV/0!</v>
      </c>
      <c r="X152" s="30" t="e">
        <f t="shared" si="101"/>
        <v>#DIV/0!</v>
      </c>
      <c r="Y152" s="30" t="e">
        <f t="shared" si="102"/>
        <v>#DIV/0!</v>
      </c>
      <c r="Z152" s="216" t="e">
        <f t="shared" si="103"/>
        <v>#DIV/0!</v>
      </c>
      <c r="AC152" s="74">
        <f t="shared" si="93"/>
        <v>0</v>
      </c>
      <c r="AD152" s="233" t="e">
        <f>Q152*'Demand Calcs'!D$87</f>
        <v>#DIV/0!</v>
      </c>
      <c r="AE152" s="233" t="e">
        <f>R152*'Demand Calcs'!E$87</f>
        <v>#DIV/0!</v>
      </c>
      <c r="AF152" s="233" t="e">
        <f>S152*'Demand Calcs'!F$87</f>
        <v>#DIV/0!</v>
      </c>
      <c r="AG152" s="233" t="e">
        <f>T152*'Demand Calcs'!G$87</f>
        <v>#DIV/0!</v>
      </c>
      <c r="AH152" s="233" t="e">
        <f>U152*'Demand Calcs'!H$87</f>
        <v>#DIV/0!</v>
      </c>
      <c r="AI152" s="233" t="e">
        <f>V152*'Demand Calcs'!I$87</f>
        <v>#DIV/0!</v>
      </c>
      <c r="AJ152" s="233" t="e">
        <f>W152*'Demand Calcs'!J$87</f>
        <v>#DIV/0!</v>
      </c>
      <c r="AK152" s="233" t="e">
        <f>X152*'Demand Calcs'!K$87</f>
        <v>#DIV/0!</v>
      </c>
      <c r="AL152" s="233" t="e">
        <f>Y152*'Demand Calcs'!L$87</f>
        <v>#DIV/0!</v>
      </c>
      <c r="AM152" s="234" t="e">
        <f>Z152*'Demand Calcs'!M$87</f>
        <v>#DIV/0!</v>
      </c>
    </row>
    <row r="153" spans="3:39" x14ac:dyDescent="0.25">
      <c r="C153" s="74">
        <f>'Comp Index'!C153</f>
        <v>0</v>
      </c>
      <c r="D153" s="29" t="e">
        <f>'Comp Index'!E153*'Fair Share'!E21</f>
        <v>#DIV/0!</v>
      </c>
      <c r="E153" s="29" t="e">
        <f>'Comp Index'!F153*'Fair Share'!F21</f>
        <v>#DIV/0!</v>
      </c>
      <c r="F153" s="29" t="e">
        <f>'Comp Index'!G153*'Fair Share'!G21</f>
        <v>#DIV/0!</v>
      </c>
      <c r="G153" s="29" t="e">
        <f>'Comp Index'!H153*'Fair Share'!H21</f>
        <v>#DIV/0!</v>
      </c>
      <c r="H153" s="29" t="e">
        <f>'Comp Index'!I153*'Fair Share'!I21</f>
        <v>#DIV/0!</v>
      </c>
      <c r="I153" s="29" t="e">
        <f>'Comp Index'!J153*'Fair Share'!J21</f>
        <v>#DIV/0!</v>
      </c>
      <c r="J153" s="29" t="e">
        <f>'Comp Index'!K153*'Fair Share'!K21</f>
        <v>#DIV/0!</v>
      </c>
      <c r="K153" s="29" t="e">
        <f>'Comp Index'!L153*'Fair Share'!L21</f>
        <v>#DIV/0!</v>
      </c>
      <c r="L153" s="29" t="e">
        <f>'Comp Index'!M153*'Fair Share'!M21</f>
        <v>#DIV/0!</v>
      </c>
      <c r="M153" s="135" t="e">
        <f>'Comp Index'!N153*'Fair Share'!N21</f>
        <v>#DIV/0!</v>
      </c>
      <c r="P153" s="74">
        <f t="shared" si="92"/>
        <v>0</v>
      </c>
      <c r="Q153" s="30" t="e">
        <f t="shared" si="94"/>
        <v>#DIV/0!</v>
      </c>
      <c r="R153" s="30" t="e">
        <f t="shared" si="95"/>
        <v>#DIV/0!</v>
      </c>
      <c r="S153" s="30" t="e">
        <f t="shared" si="96"/>
        <v>#DIV/0!</v>
      </c>
      <c r="T153" s="30" t="e">
        <f t="shared" si="97"/>
        <v>#DIV/0!</v>
      </c>
      <c r="U153" s="30" t="e">
        <f t="shared" si="98"/>
        <v>#DIV/0!</v>
      </c>
      <c r="V153" s="30" t="e">
        <f t="shared" si="99"/>
        <v>#DIV/0!</v>
      </c>
      <c r="W153" s="30" t="e">
        <f t="shared" si="100"/>
        <v>#DIV/0!</v>
      </c>
      <c r="X153" s="30" t="e">
        <f t="shared" si="101"/>
        <v>#DIV/0!</v>
      </c>
      <c r="Y153" s="30" t="e">
        <f t="shared" si="102"/>
        <v>#DIV/0!</v>
      </c>
      <c r="Z153" s="216" t="e">
        <f t="shared" si="103"/>
        <v>#DIV/0!</v>
      </c>
      <c r="AC153" s="74">
        <f t="shared" si="93"/>
        <v>0</v>
      </c>
      <c r="AD153" s="233" t="e">
        <f>Q153*'Demand Calcs'!D$87</f>
        <v>#DIV/0!</v>
      </c>
      <c r="AE153" s="233" t="e">
        <f>R153*'Demand Calcs'!E$87</f>
        <v>#DIV/0!</v>
      </c>
      <c r="AF153" s="233" t="e">
        <f>S153*'Demand Calcs'!F$87</f>
        <v>#DIV/0!</v>
      </c>
      <c r="AG153" s="233" t="e">
        <f>T153*'Demand Calcs'!G$87</f>
        <v>#DIV/0!</v>
      </c>
      <c r="AH153" s="233" t="e">
        <f>U153*'Demand Calcs'!H$87</f>
        <v>#DIV/0!</v>
      </c>
      <c r="AI153" s="233" t="e">
        <f>V153*'Demand Calcs'!I$87</f>
        <v>#DIV/0!</v>
      </c>
      <c r="AJ153" s="233" t="e">
        <f>W153*'Demand Calcs'!J$87</f>
        <v>#DIV/0!</v>
      </c>
      <c r="AK153" s="233" t="e">
        <f>X153*'Demand Calcs'!K$87</f>
        <v>#DIV/0!</v>
      </c>
      <c r="AL153" s="233" t="e">
        <f>Y153*'Demand Calcs'!L$87</f>
        <v>#DIV/0!</v>
      </c>
      <c r="AM153" s="234" t="e">
        <f>Z153*'Demand Calcs'!M$87</f>
        <v>#DIV/0!</v>
      </c>
    </row>
    <row r="154" spans="3:39" x14ac:dyDescent="0.25">
      <c r="C154" s="74">
        <f>'Comp Index'!C154</f>
        <v>0</v>
      </c>
      <c r="D154" s="29" t="e">
        <f>'Comp Index'!E154*'Fair Share'!E22</f>
        <v>#DIV/0!</v>
      </c>
      <c r="E154" s="29" t="e">
        <f>'Comp Index'!F154*'Fair Share'!F22</f>
        <v>#DIV/0!</v>
      </c>
      <c r="F154" s="29" t="e">
        <f>'Comp Index'!G154*'Fair Share'!G22</f>
        <v>#DIV/0!</v>
      </c>
      <c r="G154" s="29" t="e">
        <f>'Comp Index'!H154*'Fair Share'!H22</f>
        <v>#DIV/0!</v>
      </c>
      <c r="H154" s="29" t="e">
        <f>'Comp Index'!I154*'Fair Share'!I22</f>
        <v>#DIV/0!</v>
      </c>
      <c r="I154" s="29" t="e">
        <f>'Comp Index'!J154*'Fair Share'!J22</f>
        <v>#DIV/0!</v>
      </c>
      <c r="J154" s="29" t="e">
        <f>'Comp Index'!K154*'Fair Share'!K22</f>
        <v>#DIV/0!</v>
      </c>
      <c r="K154" s="29" t="e">
        <f>'Comp Index'!L154*'Fair Share'!L22</f>
        <v>#DIV/0!</v>
      </c>
      <c r="L154" s="29" t="e">
        <f>'Comp Index'!M154*'Fair Share'!M22</f>
        <v>#DIV/0!</v>
      </c>
      <c r="M154" s="135" t="e">
        <f>'Comp Index'!N154*'Fair Share'!N22</f>
        <v>#DIV/0!</v>
      </c>
      <c r="P154" s="74">
        <f t="shared" si="92"/>
        <v>0</v>
      </c>
      <c r="Q154" s="30" t="e">
        <f t="shared" si="94"/>
        <v>#DIV/0!</v>
      </c>
      <c r="R154" s="30" t="e">
        <f t="shared" si="95"/>
        <v>#DIV/0!</v>
      </c>
      <c r="S154" s="30" t="e">
        <f t="shared" si="96"/>
        <v>#DIV/0!</v>
      </c>
      <c r="T154" s="30" t="e">
        <f t="shared" si="97"/>
        <v>#DIV/0!</v>
      </c>
      <c r="U154" s="30" t="e">
        <f t="shared" si="98"/>
        <v>#DIV/0!</v>
      </c>
      <c r="V154" s="30" t="e">
        <f t="shared" si="99"/>
        <v>#DIV/0!</v>
      </c>
      <c r="W154" s="30" t="e">
        <f t="shared" si="100"/>
        <v>#DIV/0!</v>
      </c>
      <c r="X154" s="30" t="e">
        <f t="shared" si="101"/>
        <v>#DIV/0!</v>
      </c>
      <c r="Y154" s="30" t="e">
        <f t="shared" si="102"/>
        <v>#DIV/0!</v>
      </c>
      <c r="Z154" s="216" t="e">
        <f t="shared" si="103"/>
        <v>#DIV/0!</v>
      </c>
      <c r="AC154" s="74">
        <f t="shared" si="93"/>
        <v>0</v>
      </c>
      <c r="AD154" s="233" t="e">
        <f>Q154*'Demand Calcs'!D$87</f>
        <v>#DIV/0!</v>
      </c>
      <c r="AE154" s="233" t="e">
        <f>R154*'Demand Calcs'!E$87</f>
        <v>#DIV/0!</v>
      </c>
      <c r="AF154" s="233" t="e">
        <f>S154*'Demand Calcs'!F$87</f>
        <v>#DIV/0!</v>
      </c>
      <c r="AG154" s="233" t="e">
        <f>T154*'Demand Calcs'!G$87</f>
        <v>#DIV/0!</v>
      </c>
      <c r="AH154" s="233" t="e">
        <f>U154*'Demand Calcs'!H$87</f>
        <v>#DIV/0!</v>
      </c>
      <c r="AI154" s="233" t="e">
        <f>V154*'Demand Calcs'!I$87</f>
        <v>#DIV/0!</v>
      </c>
      <c r="AJ154" s="233" t="e">
        <f>W154*'Demand Calcs'!J$87</f>
        <v>#DIV/0!</v>
      </c>
      <c r="AK154" s="233" t="e">
        <f>X154*'Demand Calcs'!K$87</f>
        <v>#DIV/0!</v>
      </c>
      <c r="AL154" s="233" t="e">
        <f>Y154*'Demand Calcs'!L$87</f>
        <v>#DIV/0!</v>
      </c>
      <c r="AM154" s="234" t="e">
        <f>Z154*'Demand Calcs'!M$87</f>
        <v>#DIV/0!</v>
      </c>
    </row>
    <row r="155" spans="3:39" x14ac:dyDescent="0.25">
      <c r="C155" s="74">
        <f>'Comp Index'!C155</f>
        <v>0</v>
      </c>
      <c r="D155" s="29" t="e">
        <f>'Comp Index'!E155*'Fair Share'!E23</f>
        <v>#DIV/0!</v>
      </c>
      <c r="E155" s="29" t="e">
        <f>'Comp Index'!F155*'Fair Share'!F23</f>
        <v>#DIV/0!</v>
      </c>
      <c r="F155" s="29" t="e">
        <f>'Comp Index'!G155*'Fair Share'!G23</f>
        <v>#DIV/0!</v>
      </c>
      <c r="G155" s="29" t="e">
        <f>'Comp Index'!H155*'Fair Share'!H23</f>
        <v>#DIV/0!</v>
      </c>
      <c r="H155" s="29" t="e">
        <f>'Comp Index'!I155*'Fair Share'!I23</f>
        <v>#DIV/0!</v>
      </c>
      <c r="I155" s="29" t="e">
        <f>'Comp Index'!J155*'Fair Share'!J23</f>
        <v>#DIV/0!</v>
      </c>
      <c r="J155" s="29" t="e">
        <f>'Comp Index'!K155*'Fair Share'!K23</f>
        <v>#DIV/0!</v>
      </c>
      <c r="K155" s="29" t="e">
        <f>'Comp Index'!L155*'Fair Share'!L23</f>
        <v>#DIV/0!</v>
      </c>
      <c r="L155" s="29" t="e">
        <f>'Comp Index'!M155*'Fair Share'!M23</f>
        <v>#DIV/0!</v>
      </c>
      <c r="M155" s="135" t="e">
        <f>'Comp Index'!N155*'Fair Share'!N23</f>
        <v>#DIV/0!</v>
      </c>
      <c r="P155" s="74">
        <f t="shared" si="92"/>
        <v>0</v>
      </c>
      <c r="Q155" s="30" t="e">
        <f t="shared" si="94"/>
        <v>#DIV/0!</v>
      </c>
      <c r="R155" s="30" t="e">
        <f t="shared" si="95"/>
        <v>#DIV/0!</v>
      </c>
      <c r="S155" s="30" t="e">
        <f t="shared" si="96"/>
        <v>#DIV/0!</v>
      </c>
      <c r="T155" s="30" t="e">
        <f t="shared" si="97"/>
        <v>#DIV/0!</v>
      </c>
      <c r="U155" s="30" t="e">
        <f t="shared" si="98"/>
        <v>#DIV/0!</v>
      </c>
      <c r="V155" s="30" t="e">
        <f t="shared" si="99"/>
        <v>#DIV/0!</v>
      </c>
      <c r="W155" s="30" t="e">
        <f t="shared" si="100"/>
        <v>#DIV/0!</v>
      </c>
      <c r="X155" s="30" t="e">
        <f t="shared" si="101"/>
        <v>#DIV/0!</v>
      </c>
      <c r="Y155" s="30" t="e">
        <f t="shared" si="102"/>
        <v>#DIV/0!</v>
      </c>
      <c r="Z155" s="216" t="e">
        <f t="shared" si="103"/>
        <v>#DIV/0!</v>
      </c>
      <c r="AC155" s="74">
        <f t="shared" si="93"/>
        <v>0</v>
      </c>
      <c r="AD155" s="233" t="e">
        <f>Q155*'Demand Calcs'!D$87</f>
        <v>#DIV/0!</v>
      </c>
      <c r="AE155" s="233" t="e">
        <f>R155*'Demand Calcs'!E$87</f>
        <v>#DIV/0!</v>
      </c>
      <c r="AF155" s="233" t="e">
        <f>S155*'Demand Calcs'!F$87</f>
        <v>#DIV/0!</v>
      </c>
      <c r="AG155" s="233" t="e">
        <f>T155*'Demand Calcs'!G$87</f>
        <v>#DIV/0!</v>
      </c>
      <c r="AH155" s="233" t="e">
        <f>U155*'Demand Calcs'!H$87</f>
        <v>#DIV/0!</v>
      </c>
      <c r="AI155" s="233" t="e">
        <f>V155*'Demand Calcs'!I$87</f>
        <v>#DIV/0!</v>
      </c>
      <c r="AJ155" s="233" t="e">
        <f>W155*'Demand Calcs'!J$87</f>
        <v>#DIV/0!</v>
      </c>
      <c r="AK155" s="233" t="e">
        <f>X155*'Demand Calcs'!K$87</f>
        <v>#DIV/0!</v>
      </c>
      <c r="AL155" s="233" t="e">
        <f>Y155*'Demand Calcs'!L$87</f>
        <v>#DIV/0!</v>
      </c>
      <c r="AM155" s="234" t="e">
        <f>Z155*'Demand Calcs'!M$87</f>
        <v>#DIV/0!</v>
      </c>
    </row>
    <row r="156" spans="3:39" x14ac:dyDescent="0.25">
      <c r="C156" s="74">
        <f>'Comp Index'!C156</f>
        <v>0</v>
      </c>
      <c r="D156" s="29" t="e">
        <f>'Comp Index'!E156*'Fair Share'!E24</f>
        <v>#DIV/0!</v>
      </c>
      <c r="E156" s="29" t="e">
        <f>'Comp Index'!F156*'Fair Share'!F24</f>
        <v>#DIV/0!</v>
      </c>
      <c r="F156" s="29" t="e">
        <f>'Comp Index'!G156*'Fair Share'!G24</f>
        <v>#DIV/0!</v>
      </c>
      <c r="G156" s="29" t="e">
        <f>'Comp Index'!H156*'Fair Share'!H24</f>
        <v>#DIV/0!</v>
      </c>
      <c r="H156" s="29" t="e">
        <f>'Comp Index'!I156*'Fair Share'!I24</f>
        <v>#DIV/0!</v>
      </c>
      <c r="I156" s="29" t="e">
        <f>'Comp Index'!J156*'Fair Share'!J24</f>
        <v>#DIV/0!</v>
      </c>
      <c r="J156" s="29" t="e">
        <f>'Comp Index'!K156*'Fair Share'!K24</f>
        <v>#DIV/0!</v>
      </c>
      <c r="K156" s="29" t="e">
        <f>'Comp Index'!L156*'Fair Share'!L24</f>
        <v>#DIV/0!</v>
      </c>
      <c r="L156" s="29" t="e">
        <f>'Comp Index'!M156*'Fair Share'!M24</f>
        <v>#DIV/0!</v>
      </c>
      <c r="M156" s="135" t="e">
        <f>'Comp Index'!N156*'Fair Share'!N24</f>
        <v>#DIV/0!</v>
      </c>
      <c r="P156" s="74">
        <f t="shared" si="92"/>
        <v>0</v>
      </c>
      <c r="Q156" s="30" t="e">
        <f t="shared" si="94"/>
        <v>#DIV/0!</v>
      </c>
      <c r="R156" s="30" t="e">
        <f t="shared" si="95"/>
        <v>#DIV/0!</v>
      </c>
      <c r="S156" s="30" t="e">
        <f t="shared" si="96"/>
        <v>#DIV/0!</v>
      </c>
      <c r="T156" s="30" t="e">
        <f t="shared" si="97"/>
        <v>#DIV/0!</v>
      </c>
      <c r="U156" s="30" t="e">
        <f t="shared" si="98"/>
        <v>#DIV/0!</v>
      </c>
      <c r="V156" s="30" t="e">
        <f t="shared" si="99"/>
        <v>#DIV/0!</v>
      </c>
      <c r="W156" s="30" t="e">
        <f t="shared" si="100"/>
        <v>#DIV/0!</v>
      </c>
      <c r="X156" s="30" t="e">
        <f t="shared" si="101"/>
        <v>#DIV/0!</v>
      </c>
      <c r="Y156" s="30" t="e">
        <f t="shared" si="102"/>
        <v>#DIV/0!</v>
      </c>
      <c r="Z156" s="216" t="e">
        <f t="shared" si="103"/>
        <v>#DIV/0!</v>
      </c>
      <c r="AC156" s="74">
        <f t="shared" si="93"/>
        <v>0</v>
      </c>
      <c r="AD156" s="233" t="e">
        <f>Q156*'Demand Calcs'!D$87</f>
        <v>#DIV/0!</v>
      </c>
      <c r="AE156" s="233" t="e">
        <f>R156*'Demand Calcs'!E$87</f>
        <v>#DIV/0!</v>
      </c>
      <c r="AF156" s="233" t="e">
        <f>S156*'Demand Calcs'!F$87</f>
        <v>#DIV/0!</v>
      </c>
      <c r="AG156" s="233" t="e">
        <f>T156*'Demand Calcs'!G$87</f>
        <v>#DIV/0!</v>
      </c>
      <c r="AH156" s="233" t="e">
        <f>U156*'Demand Calcs'!H$87</f>
        <v>#DIV/0!</v>
      </c>
      <c r="AI156" s="233" t="e">
        <f>V156*'Demand Calcs'!I$87</f>
        <v>#DIV/0!</v>
      </c>
      <c r="AJ156" s="233" t="e">
        <f>W156*'Demand Calcs'!J$87</f>
        <v>#DIV/0!</v>
      </c>
      <c r="AK156" s="233" t="e">
        <f>X156*'Demand Calcs'!K$87</f>
        <v>#DIV/0!</v>
      </c>
      <c r="AL156" s="233" t="e">
        <f>Y156*'Demand Calcs'!L$87</f>
        <v>#DIV/0!</v>
      </c>
      <c r="AM156" s="234" t="e">
        <f>Z156*'Demand Calcs'!M$87</f>
        <v>#DIV/0!</v>
      </c>
    </row>
    <row r="157" spans="3:39" x14ac:dyDescent="0.25">
      <c r="C157" s="74" t="str">
        <f>'Comp Index'!C158</f>
        <v>Proposed Hotel 1</v>
      </c>
      <c r="D157" s="29" t="e">
        <f>'Comp Index'!E158*'Fair Share'!E25</f>
        <v>#DIV/0!</v>
      </c>
      <c r="E157" s="29" t="e">
        <f>'Comp Index'!F158*'Fair Share'!F25</f>
        <v>#DIV/0!</v>
      </c>
      <c r="F157" s="29" t="e">
        <f>'Comp Index'!G158*'Fair Share'!G25</f>
        <v>#DIV/0!</v>
      </c>
      <c r="G157" s="29" t="e">
        <f>'Comp Index'!H158*'Fair Share'!H25</f>
        <v>#DIV/0!</v>
      </c>
      <c r="H157" s="29" t="e">
        <f>'Comp Index'!I158*'Fair Share'!I25</f>
        <v>#DIV/0!</v>
      </c>
      <c r="I157" s="29" t="e">
        <f>'Comp Index'!J158*'Fair Share'!J25</f>
        <v>#DIV/0!</v>
      </c>
      <c r="J157" s="29" t="e">
        <f>'Comp Index'!K158*'Fair Share'!K25</f>
        <v>#DIV/0!</v>
      </c>
      <c r="K157" s="29" t="e">
        <f>'Comp Index'!L158*'Fair Share'!L25</f>
        <v>#DIV/0!</v>
      </c>
      <c r="L157" s="29" t="e">
        <f>'Comp Index'!M158*'Fair Share'!M25</f>
        <v>#DIV/0!</v>
      </c>
      <c r="M157" s="135" t="e">
        <f>'Comp Index'!N158*'Fair Share'!N25</f>
        <v>#DIV/0!</v>
      </c>
      <c r="P157" s="74" t="str">
        <f t="shared" si="92"/>
        <v>Proposed Hotel 1</v>
      </c>
      <c r="Q157" s="30" t="e">
        <f t="shared" ref="Q157:Q166" si="104">IF(D$167=0, 0,D157/D$167)</f>
        <v>#DIV/0!</v>
      </c>
      <c r="R157" s="30" t="e">
        <f t="shared" ref="R157:R166" si="105">IF(E$167=0, 0,E157/E$167)</f>
        <v>#DIV/0!</v>
      </c>
      <c r="S157" s="30" t="e">
        <f t="shared" ref="S157:S166" si="106">IF(F$167=0, 0,F157/F$167)</f>
        <v>#DIV/0!</v>
      </c>
      <c r="T157" s="30" t="e">
        <f t="shared" ref="T157:T166" si="107">IF(G$167=0, 0,G157/G$167)</f>
        <v>#DIV/0!</v>
      </c>
      <c r="U157" s="30" t="e">
        <f t="shared" ref="U157:U166" si="108">IF(H$167=0, 0,H157/H$167)</f>
        <v>#DIV/0!</v>
      </c>
      <c r="V157" s="30" t="e">
        <f t="shared" ref="V157:V166" si="109">IF(I$167=0, 0,I157/I$167)</f>
        <v>#DIV/0!</v>
      </c>
      <c r="W157" s="30" t="e">
        <f t="shared" ref="W157:W166" si="110">IF(J$167=0, 0,J157/J$167)</f>
        <v>#DIV/0!</v>
      </c>
      <c r="X157" s="30" t="e">
        <f t="shared" ref="X157:X166" si="111">IF(K$167=0, 0,K157/K$167)</f>
        <v>#DIV/0!</v>
      </c>
      <c r="Y157" s="30" t="e">
        <f t="shared" ref="Y157:Y166" si="112">IF(L$167=0, 0,L157/L$167)</f>
        <v>#DIV/0!</v>
      </c>
      <c r="Z157" s="216" t="e">
        <f t="shared" ref="Z157:Z166" si="113">IF(M$167=0, 0,M157/M$167)</f>
        <v>#DIV/0!</v>
      </c>
      <c r="AC157" s="74" t="str">
        <f t="shared" si="93"/>
        <v>Proposed Hotel 1</v>
      </c>
      <c r="AD157" s="233" t="e">
        <f>Q157*'Demand Calcs'!D$87</f>
        <v>#DIV/0!</v>
      </c>
      <c r="AE157" s="233" t="e">
        <f>R157*'Demand Calcs'!E$87</f>
        <v>#DIV/0!</v>
      </c>
      <c r="AF157" s="233" t="e">
        <f>S157*'Demand Calcs'!F$87</f>
        <v>#DIV/0!</v>
      </c>
      <c r="AG157" s="233" t="e">
        <f>T157*'Demand Calcs'!G$87</f>
        <v>#DIV/0!</v>
      </c>
      <c r="AH157" s="233" t="e">
        <f>U157*'Demand Calcs'!H$87</f>
        <v>#DIV/0!</v>
      </c>
      <c r="AI157" s="233" t="e">
        <f>V157*'Demand Calcs'!I$87</f>
        <v>#DIV/0!</v>
      </c>
      <c r="AJ157" s="233" t="e">
        <f>W157*'Demand Calcs'!J$87</f>
        <v>#DIV/0!</v>
      </c>
      <c r="AK157" s="233" t="e">
        <f>X157*'Demand Calcs'!K$87</f>
        <v>#DIV/0!</v>
      </c>
      <c r="AL157" s="233" t="e">
        <f>Y157*'Demand Calcs'!L$87</f>
        <v>#DIV/0!</v>
      </c>
      <c r="AM157" s="234" t="e">
        <f>Z157*'Demand Calcs'!M$87</f>
        <v>#DIV/0!</v>
      </c>
    </row>
    <row r="158" spans="3:39" x14ac:dyDescent="0.25">
      <c r="C158" s="74" t="str">
        <f>'Comp Index'!C159</f>
        <v>Proposed Hotel 2</v>
      </c>
      <c r="D158" s="29" t="e">
        <f>'Comp Index'!E159*'Fair Share'!E26</f>
        <v>#DIV/0!</v>
      </c>
      <c r="E158" s="29" t="e">
        <f>'Comp Index'!F159*'Fair Share'!F26</f>
        <v>#DIV/0!</v>
      </c>
      <c r="F158" s="29" t="e">
        <f>'Comp Index'!G159*'Fair Share'!G26</f>
        <v>#DIV/0!</v>
      </c>
      <c r="G158" s="29" t="e">
        <f>'Comp Index'!H159*'Fair Share'!H26</f>
        <v>#DIV/0!</v>
      </c>
      <c r="H158" s="29" t="e">
        <f>'Comp Index'!I159*'Fair Share'!I26</f>
        <v>#DIV/0!</v>
      </c>
      <c r="I158" s="29" t="e">
        <f>'Comp Index'!J159*'Fair Share'!J26</f>
        <v>#DIV/0!</v>
      </c>
      <c r="J158" s="29" t="e">
        <f>'Comp Index'!K159*'Fair Share'!K26</f>
        <v>#DIV/0!</v>
      </c>
      <c r="K158" s="29" t="e">
        <f>'Comp Index'!L159*'Fair Share'!L26</f>
        <v>#DIV/0!</v>
      </c>
      <c r="L158" s="29" t="e">
        <f>'Comp Index'!M159*'Fair Share'!M26</f>
        <v>#DIV/0!</v>
      </c>
      <c r="M158" s="135" t="e">
        <f>'Comp Index'!N159*'Fair Share'!N26</f>
        <v>#DIV/0!</v>
      </c>
      <c r="P158" s="74" t="str">
        <f t="shared" si="92"/>
        <v>Proposed Hotel 2</v>
      </c>
      <c r="Q158" s="30" t="e">
        <f t="shared" si="104"/>
        <v>#DIV/0!</v>
      </c>
      <c r="R158" s="30" t="e">
        <f t="shared" si="105"/>
        <v>#DIV/0!</v>
      </c>
      <c r="S158" s="30" t="e">
        <f t="shared" si="106"/>
        <v>#DIV/0!</v>
      </c>
      <c r="T158" s="30" t="e">
        <f t="shared" si="107"/>
        <v>#DIV/0!</v>
      </c>
      <c r="U158" s="30" t="e">
        <f t="shared" si="108"/>
        <v>#DIV/0!</v>
      </c>
      <c r="V158" s="30" t="e">
        <f t="shared" si="109"/>
        <v>#DIV/0!</v>
      </c>
      <c r="W158" s="30" t="e">
        <f t="shared" si="110"/>
        <v>#DIV/0!</v>
      </c>
      <c r="X158" s="30" t="e">
        <f t="shared" si="111"/>
        <v>#DIV/0!</v>
      </c>
      <c r="Y158" s="30" t="e">
        <f t="shared" si="112"/>
        <v>#DIV/0!</v>
      </c>
      <c r="Z158" s="216" t="e">
        <f t="shared" si="113"/>
        <v>#DIV/0!</v>
      </c>
      <c r="AC158" s="74" t="str">
        <f t="shared" si="93"/>
        <v>Proposed Hotel 2</v>
      </c>
      <c r="AD158" s="233" t="e">
        <f>Q158*'Demand Calcs'!D$87</f>
        <v>#DIV/0!</v>
      </c>
      <c r="AE158" s="233" t="e">
        <f>R158*'Demand Calcs'!E$87</f>
        <v>#DIV/0!</v>
      </c>
      <c r="AF158" s="233" t="e">
        <f>S158*'Demand Calcs'!F$87</f>
        <v>#DIV/0!</v>
      </c>
      <c r="AG158" s="233" t="e">
        <f>T158*'Demand Calcs'!G$87</f>
        <v>#DIV/0!</v>
      </c>
      <c r="AH158" s="233" t="e">
        <f>U158*'Demand Calcs'!H$87</f>
        <v>#DIV/0!</v>
      </c>
      <c r="AI158" s="233" t="e">
        <f>V158*'Demand Calcs'!I$87</f>
        <v>#DIV/0!</v>
      </c>
      <c r="AJ158" s="233" t="e">
        <f>W158*'Demand Calcs'!J$87</f>
        <v>#DIV/0!</v>
      </c>
      <c r="AK158" s="233" t="e">
        <f>X158*'Demand Calcs'!K$87</f>
        <v>#DIV/0!</v>
      </c>
      <c r="AL158" s="233" t="e">
        <f>Y158*'Demand Calcs'!L$87</f>
        <v>#DIV/0!</v>
      </c>
      <c r="AM158" s="234" t="e">
        <f>Z158*'Demand Calcs'!M$87</f>
        <v>#DIV/0!</v>
      </c>
    </row>
    <row r="159" spans="3:39" x14ac:dyDescent="0.25">
      <c r="C159" s="74">
        <f>'Comp Index'!C160</f>
        <v>0</v>
      </c>
      <c r="D159" s="29" t="e">
        <f>'Comp Index'!E160*'Fair Share'!E27</f>
        <v>#DIV/0!</v>
      </c>
      <c r="E159" s="29" t="e">
        <f>'Comp Index'!F160*'Fair Share'!F27</f>
        <v>#DIV/0!</v>
      </c>
      <c r="F159" s="29" t="e">
        <f>'Comp Index'!G160*'Fair Share'!G27</f>
        <v>#DIV/0!</v>
      </c>
      <c r="G159" s="29" t="e">
        <f>'Comp Index'!H160*'Fair Share'!H27</f>
        <v>#DIV/0!</v>
      </c>
      <c r="H159" s="29" t="e">
        <f>'Comp Index'!I160*'Fair Share'!I27</f>
        <v>#DIV/0!</v>
      </c>
      <c r="I159" s="29" t="e">
        <f>'Comp Index'!J160*'Fair Share'!J27</f>
        <v>#DIV/0!</v>
      </c>
      <c r="J159" s="29" t="e">
        <f>'Comp Index'!K160*'Fair Share'!K27</f>
        <v>#DIV/0!</v>
      </c>
      <c r="K159" s="29" t="e">
        <f>'Comp Index'!L160*'Fair Share'!L27</f>
        <v>#DIV/0!</v>
      </c>
      <c r="L159" s="29" t="e">
        <f>'Comp Index'!M160*'Fair Share'!M27</f>
        <v>#DIV/0!</v>
      </c>
      <c r="M159" s="135" t="e">
        <f>'Comp Index'!N160*'Fair Share'!N27</f>
        <v>#DIV/0!</v>
      </c>
      <c r="P159" s="74">
        <f t="shared" si="92"/>
        <v>0</v>
      </c>
      <c r="Q159" s="30" t="e">
        <f t="shared" si="104"/>
        <v>#DIV/0!</v>
      </c>
      <c r="R159" s="30" t="e">
        <f t="shared" si="105"/>
        <v>#DIV/0!</v>
      </c>
      <c r="S159" s="30" t="e">
        <f t="shared" si="106"/>
        <v>#DIV/0!</v>
      </c>
      <c r="T159" s="30" t="e">
        <f t="shared" si="107"/>
        <v>#DIV/0!</v>
      </c>
      <c r="U159" s="30" t="e">
        <f t="shared" si="108"/>
        <v>#DIV/0!</v>
      </c>
      <c r="V159" s="30" t="e">
        <f t="shared" si="109"/>
        <v>#DIV/0!</v>
      </c>
      <c r="W159" s="30" t="e">
        <f t="shared" si="110"/>
        <v>#DIV/0!</v>
      </c>
      <c r="X159" s="30" t="e">
        <f t="shared" si="111"/>
        <v>#DIV/0!</v>
      </c>
      <c r="Y159" s="30" t="e">
        <f t="shared" si="112"/>
        <v>#DIV/0!</v>
      </c>
      <c r="Z159" s="216" t="e">
        <f t="shared" si="113"/>
        <v>#DIV/0!</v>
      </c>
      <c r="AC159" s="74">
        <f t="shared" si="93"/>
        <v>0</v>
      </c>
      <c r="AD159" s="233" t="e">
        <f>Q159*'Demand Calcs'!D$87</f>
        <v>#DIV/0!</v>
      </c>
      <c r="AE159" s="233" t="e">
        <f>R159*'Demand Calcs'!E$87</f>
        <v>#DIV/0!</v>
      </c>
      <c r="AF159" s="233" t="e">
        <f>S159*'Demand Calcs'!F$87</f>
        <v>#DIV/0!</v>
      </c>
      <c r="AG159" s="233" t="e">
        <f>T159*'Demand Calcs'!G$87</f>
        <v>#DIV/0!</v>
      </c>
      <c r="AH159" s="233" t="e">
        <f>U159*'Demand Calcs'!H$87</f>
        <v>#DIV/0!</v>
      </c>
      <c r="AI159" s="233" t="e">
        <f>V159*'Demand Calcs'!I$87</f>
        <v>#DIV/0!</v>
      </c>
      <c r="AJ159" s="233" t="e">
        <f>W159*'Demand Calcs'!J$87</f>
        <v>#DIV/0!</v>
      </c>
      <c r="AK159" s="233" t="e">
        <f>X159*'Demand Calcs'!K$87</f>
        <v>#DIV/0!</v>
      </c>
      <c r="AL159" s="233" t="e">
        <f>Y159*'Demand Calcs'!L$87</f>
        <v>#DIV/0!</v>
      </c>
      <c r="AM159" s="234" t="e">
        <f>Z159*'Demand Calcs'!M$87</f>
        <v>#DIV/0!</v>
      </c>
    </row>
    <row r="160" spans="3:39" x14ac:dyDescent="0.25">
      <c r="C160" s="74">
        <f>'Comp Index'!C161</f>
        <v>0</v>
      </c>
      <c r="D160" s="29" t="e">
        <f>'Comp Index'!E161*'Fair Share'!E28</f>
        <v>#DIV/0!</v>
      </c>
      <c r="E160" s="29" t="e">
        <f>'Comp Index'!F161*'Fair Share'!F28</f>
        <v>#DIV/0!</v>
      </c>
      <c r="F160" s="29" t="e">
        <f>'Comp Index'!G161*'Fair Share'!G28</f>
        <v>#DIV/0!</v>
      </c>
      <c r="G160" s="29" t="e">
        <f>'Comp Index'!H161*'Fair Share'!H28</f>
        <v>#DIV/0!</v>
      </c>
      <c r="H160" s="29" t="e">
        <f>'Comp Index'!I161*'Fair Share'!I28</f>
        <v>#DIV/0!</v>
      </c>
      <c r="I160" s="29" t="e">
        <f>'Comp Index'!J161*'Fair Share'!J28</f>
        <v>#DIV/0!</v>
      </c>
      <c r="J160" s="29" t="e">
        <f>'Comp Index'!K161*'Fair Share'!K28</f>
        <v>#DIV/0!</v>
      </c>
      <c r="K160" s="29" t="e">
        <f>'Comp Index'!L161*'Fair Share'!L28</f>
        <v>#DIV/0!</v>
      </c>
      <c r="L160" s="29" t="e">
        <f>'Comp Index'!M161*'Fair Share'!M28</f>
        <v>#DIV/0!</v>
      </c>
      <c r="M160" s="135" t="e">
        <f>'Comp Index'!N161*'Fair Share'!N28</f>
        <v>#DIV/0!</v>
      </c>
      <c r="P160" s="74">
        <f t="shared" si="92"/>
        <v>0</v>
      </c>
      <c r="Q160" s="30" t="e">
        <f t="shared" si="104"/>
        <v>#DIV/0!</v>
      </c>
      <c r="R160" s="30" t="e">
        <f t="shared" si="105"/>
        <v>#DIV/0!</v>
      </c>
      <c r="S160" s="30" t="e">
        <f t="shared" si="106"/>
        <v>#DIV/0!</v>
      </c>
      <c r="T160" s="30" t="e">
        <f t="shared" si="107"/>
        <v>#DIV/0!</v>
      </c>
      <c r="U160" s="30" t="e">
        <f t="shared" si="108"/>
        <v>#DIV/0!</v>
      </c>
      <c r="V160" s="30" t="e">
        <f t="shared" si="109"/>
        <v>#DIV/0!</v>
      </c>
      <c r="W160" s="30" t="e">
        <f t="shared" si="110"/>
        <v>#DIV/0!</v>
      </c>
      <c r="X160" s="30" t="e">
        <f t="shared" si="111"/>
        <v>#DIV/0!</v>
      </c>
      <c r="Y160" s="30" t="e">
        <f t="shared" si="112"/>
        <v>#DIV/0!</v>
      </c>
      <c r="Z160" s="216" t="e">
        <f t="shared" si="113"/>
        <v>#DIV/0!</v>
      </c>
      <c r="AC160" s="74">
        <f t="shared" si="93"/>
        <v>0</v>
      </c>
      <c r="AD160" s="233" t="e">
        <f>Q160*'Demand Calcs'!D$87</f>
        <v>#DIV/0!</v>
      </c>
      <c r="AE160" s="233" t="e">
        <f>R160*'Demand Calcs'!E$87</f>
        <v>#DIV/0!</v>
      </c>
      <c r="AF160" s="233" t="e">
        <f>S160*'Demand Calcs'!F$87</f>
        <v>#DIV/0!</v>
      </c>
      <c r="AG160" s="233" t="e">
        <f>T160*'Demand Calcs'!G$87</f>
        <v>#DIV/0!</v>
      </c>
      <c r="AH160" s="233" t="e">
        <f>U160*'Demand Calcs'!H$87</f>
        <v>#DIV/0!</v>
      </c>
      <c r="AI160" s="233" t="e">
        <f>V160*'Demand Calcs'!I$87</f>
        <v>#DIV/0!</v>
      </c>
      <c r="AJ160" s="233" t="e">
        <f>W160*'Demand Calcs'!J$87</f>
        <v>#DIV/0!</v>
      </c>
      <c r="AK160" s="233" t="e">
        <f>X160*'Demand Calcs'!K$87</f>
        <v>#DIV/0!</v>
      </c>
      <c r="AL160" s="233" t="e">
        <f>Y160*'Demand Calcs'!L$87</f>
        <v>#DIV/0!</v>
      </c>
      <c r="AM160" s="234" t="e">
        <f>Z160*'Demand Calcs'!M$87</f>
        <v>#DIV/0!</v>
      </c>
    </row>
    <row r="161" spans="3:39" x14ac:dyDescent="0.25">
      <c r="C161" s="74">
        <f>'Comp Index'!C162</f>
        <v>0</v>
      </c>
      <c r="D161" s="29" t="e">
        <f>'Comp Index'!E162*'Fair Share'!E29</f>
        <v>#DIV/0!</v>
      </c>
      <c r="E161" s="29" t="e">
        <f>'Comp Index'!F162*'Fair Share'!F29</f>
        <v>#DIV/0!</v>
      </c>
      <c r="F161" s="29" t="e">
        <f>'Comp Index'!G162*'Fair Share'!G29</f>
        <v>#DIV/0!</v>
      </c>
      <c r="G161" s="29" t="e">
        <f>'Comp Index'!H162*'Fair Share'!H29</f>
        <v>#DIV/0!</v>
      </c>
      <c r="H161" s="29" t="e">
        <f>'Comp Index'!I162*'Fair Share'!I29</f>
        <v>#DIV/0!</v>
      </c>
      <c r="I161" s="29" t="e">
        <f>'Comp Index'!J162*'Fair Share'!J29</f>
        <v>#DIV/0!</v>
      </c>
      <c r="J161" s="29" t="e">
        <f>'Comp Index'!K162*'Fair Share'!K29</f>
        <v>#DIV/0!</v>
      </c>
      <c r="K161" s="29" t="e">
        <f>'Comp Index'!L162*'Fair Share'!L29</f>
        <v>#DIV/0!</v>
      </c>
      <c r="L161" s="29" t="e">
        <f>'Comp Index'!M162*'Fair Share'!M29</f>
        <v>#DIV/0!</v>
      </c>
      <c r="M161" s="135" t="e">
        <f>'Comp Index'!N162*'Fair Share'!N29</f>
        <v>#DIV/0!</v>
      </c>
      <c r="P161" s="74">
        <f t="shared" si="92"/>
        <v>0</v>
      </c>
      <c r="Q161" s="30" t="e">
        <f t="shared" si="104"/>
        <v>#DIV/0!</v>
      </c>
      <c r="R161" s="30" t="e">
        <f t="shared" si="105"/>
        <v>#DIV/0!</v>
      </c>
      <c r="S161" s="30" t="e">
        <f t="shared" si="106"/>
        <v>#DIV/0!</v>
      </c>
      <c r="T161" s="30" t="e">
        <f t="shared" si="107"/>
        <v>#DIV/0!</v>
      </c>
      <c r="U161" s="30" t="e">
        <f t="shared" si="108"/>
        <v>#DIV/0!</v>
      </c>
      <c r="V161" s="30" t="e">
        <f t="shared" si="109"/>
        <v>#DIV/0!</v>
      </c>
      <c r="W161" s="30" t="e">
        <f t="shared" si="110"/>
        <v>#DIV/0!</v>
      </c>
      <c r="X161" s="30" t="e">
        <f t="shared" si="111"/>
        <v>#DIV/0!</v>
      </c>
      <c r="Y161" s="30" t="e">
        <f t="shared" si="112"/>
        <v>#DIV/0!</v>
      </c>
      <c r="Z161" s="216" t="e">
        <f t="shared" si="113"/>
        <v>#DIV/0!</v>
      </c>
      <c r="AC161" s="74">
        <f t="shared" si="93"/>
        <v>0</v>
      </c>
      <c r="AD161" s="233" t="e">
        <f>Q161*'Demand Calcs'!D$87</f>
        <v>#DIV/0!</v>
      </c>
      <c r="AE161" s="233" t="e">
        <f>R161*'Demand Calcs'!E$87</f>
        <v>#DIV/0!</v>
      </c>
      <c r="AF161" s="233" t="e">
        <f>S161*'Demand Calcs'!F$87</f>
        <v>#DIV/0!</v>
      </c>
      <c r="AG161" s="233" t="e">
        <f>T161*'Demand Calcs'!G$87</f>
        <v>#DIV/0!</v>
      </c>
      <c r="AH161" s="233" t="e">
        <f>U161*'Demand Calcs'!H$87</f>
        <v>#DIV/0!</v>
      </c>
      <c r="AI161" s="233" t="e">
        <f>V161*'Demand Calcs'!I$87</f>
        <v>#DIV/0!</v>
      </c>
      <c r="AJ161" s="233" t="e">
        <f>W161*'Demand Calcs'!J$87</f>
        <v>#DIV/0!</v>
      </c>
      <c r="AK161" s="233" t="e">
        <f>X161*'Demand Calcs'!K$87</f>
        <v>#DIV/0!</v>
      </c>
      <c r="AL161" s="233" t="e">
        <f>Y161*'Demand Calcs'!L$87</f>
        <v>#DIV/0!</v>
      </c>
      <c r="AM161" s="234" t="e">
        <f>Z161*'Demand Calcs'!M$87</f>
        <v>#DIV/0!</v>
      </c>
    </row>
    <row r="162" spans="3:39" x14ac:dyDescent="0.25">
      <c r="C162" s="74">
        <f>'Comp Index'!C163</f>
        <v>0</v>
      </c>
      <c r="D162" s="29" t="e">
        <f>'Comp Index'!E163*'Fair Share'!E30</f>
        <v>#DIV/0!</v>
      </c>
      <c r="E162" s="29" t="e">
        <f>'Comp Index'!F163*'Fair Share'!F30</f>
        <v>#DIV/0!</v>
      </c>
      <c r="F162" s="29" t="e">
        <f>'Comp Index'!G163*'Fair Share'!G30</f>
        <v>#DIV/0!</v>
      </c>
      <c r="G162" s="29" t="e">
        <f>'Comp Index'!H163*'Fair Share'!H30</f>
        <v>#DIV/0!</v>
      </c>
      <c r="H162" s="29" t="e">
        <f>'Comp Index'!I163*'Fair Share'!I30</f>
        <v>#DIV/0!</v>
      </c>
      <c r="I162" s="29" t="e">
        <f>'Comp Index'!J163*'Fair Share'!J30</f>
        <v>#DIV/0!</v>
      </c>
      <c r="J162" s="29" t="e">
        <f>'Comp Index'!K163*'Fair Share'!K30</f>
        <v>#DIV/0!</v>
      </c>
      <c r="K162" s="29" t="e">
        <f>'Comp Index'!L163*'Fair Share'!L30</f>
        <v>#DIV/0!</v>
      </c>
      <c r="L162" s="29" t="e">
        <f>'Comp Index'!M163*'Fair Share'!M30</f>
        <v>#DIV/0!</v>
      </c>
      <c r="M162" s="135" t="e">
        <f>'Comp Index'!N163*'Fair Share'!N30</f>
        <v>#DIV/0!</v>
      </c>
      <c r="P162" s="74">
        <f t="shared" si="92"/>
        <v>0</v>
      </c>
      <c r="Q162" s="30" t="e">
        <f t="shared" si="104"/>
        <v>#DIV/0!</v>
      </c>
      <c r="R162" s="30" t="e">
        <f t="shared" si="105"/>
        <v>#DIV/0!</v>
      </c>
      <c r="S162" s="30" t="e">
        <f t="shared" si="106"/>
        <v>#DIV/0!</v>
      </c>
      <c r="T162" s="30" t="e">
        <f t="shared" si="107"/>
        <v>#DIV/0!</v>
      </c>
      <c r="U162" s="30" t="e">
        <f t="shared" si="108"/>
        <v>#DIV/0!</v>
      </c>
      <c r="V162" s="30" t="e">
        <f t="shared" si="109"/>
        <v>#DIV/0!</v>
      </c>
      <c r="W162" s="30" t="e">
        <f t="shared" si="110"/>
        <v>#DIV/0!</v>
      </c>
      <c r="X162" s="30" t="e">
        <f t="shared" si="111"/>
        <v>#DIV/0!</v>
      </c>
      <c r="Y162" s="30" t="e">
        <f t="shared" si="112"/>
        <v>#DIV/0!</v>
      </c>
      <c r="Z162" s="216" t="e">
        <f t="shared" si="113"/>
        <v>#DIV/0!</v>
      </c>
      <c r="AC162" s="74">
        <f t="shared" si="93"/>
        <v>0</v>
      </c>
      <c r="AD162" s="233" t="e">
        <f>Q162*'Demand Calcs'!D$87</f>
        <v>#DIV/0!</v>
      </c>
      <c r="AE162" s="233" t="e">
        <f>R162*'Demand Calcs'!E$87</f>
        <v>#DIV/0!</v>
      </c>
      <c r="AF162" s="233" t="e">
        <f>S162*'Demand Calcs'!F$87</f>
        <v>#DIV/0!</v>
      </c>
      <c r="AG162" s="233" t="e">
        <f>T162*'Demand Calcs'!G$87</f>
        <v>#DIV/0!</v>
      </c>
      <c r="AH162" s="233" t="e">
        <f>U162*'Demand Calcs'!H$87</f>
        <v>#DIV/0!</v>
      </c>
      <c r="AI162" s="233" t="e">
        <f>V162*'Demand Calcs'!I$87</f>
        <v>#DIV/0!</v>
      </c>
      <c r="AJ162" s="233" t="e">
        <f>W162*'Demand Calcs'!J$87</f>
        <v>#DIV/0!</v>
      </c>
      <c r="AK162" s="233" t="e">
        <f>X162*'Demand Calcs'!K$87</f>
        <v>#DIV/0!</v>
      </c>
      <c r="AL162" s="233" t="e">
        <f>Y162*'Demand Calcs'!L$87</f>
        <v>#DIV/0!</v>
      </c>
      <c r="AM162" s="234" t="e">
        <f>Z162*'Demand Calcs'!M$87</f>
        <v>#DIV/0!</v>
      </c>
    </row>
    <row r="163" spans="3:39" x14ac:dyDescent="0.25">
      <c r="C163" s="74">
        <f>'Comp Index'!C164</f>
        <v>0</v>
      </c>
      <c r="D163" s="29" t="e">
        <f>'Comp Index'!E164*'Fair Share'!E31</f>
        <v>#DIV/0!</v>
      </c>
      <c r="E163" s="29" t="e">
        <f>'Comp Index'!F164*'Fair Share'!F31</f>
        <v>#DIV/0!</v>
      </c>
      <c r="F163" s="29" t="e">
        <f>'Comp Index'!G164*'Fair Share'!G31</f>
        <v>#DIV/0!</v>
      </c>
      <c r="G163" s="29" t="e">
        <f>'Comp Index'!H164*'Fair Share'!H31</f>
        <v>#DIV/0!</v>
      </c>
      <c r="H163" s="29" t="e">
        <f>'Comp Index'!I164*'Fair Share'!I31</f>
        <v>#DIV/0!</v>
      </c>
      <c r="I163" s="29" t="e">
        <f>'Comp Index'!J164*'Fair Share'!J31</f>
        <v>#DIV/0!</v>
      </c>
      <c r="J163" s="29" t="e">
        <f>'Comp Index'!K164*'Fair Share'!K31</f>
        <v>#DIV/0!</v>
      </c>
      <c r="K163" s="29" t="e">
        <f>'Comp Index'!L164*'Fair Share'!L31</f>
        <v>#DIV/0!</v>
      </c>
      <c r="L163" s="29" t="e">
        <f>'Comp Index'!M164*'Fair Share'!M31</f>
        <v>#DIV/0!</v>
      </c>
      <c r="M163" s="135" t="e">
        <f>'Comp Index'!N164*'Fair Share'!N31</f>
        <v>#DIV/0!</v>
      </c>
      <c r="P163" s="74">
        <f t="shared" si="92"/>
        <v>0</v>
      </c>
      <c r="Q163" s="30" t="e">
        <f t="shared" si="104"/>
        <v>#DIV/0!</v>
      </c>
      <c r="R163" s="30" t="e">
        <f t="shared" si="105"/>
        <v>#DIV/0!</v>
      </c>
      <c r="S163" s="30" t="e">
        <f t="shared" si="106"/>
        <v>#DIV/0!</v>
      </c>
      <c r="T163" s="30" t="e">
        <f t="shared" si="107"/>
        <v>#DIV/0!</v>
      </c>
      <c r="U163" s="30" t="e">
        <f t="shared" si="108"/>
        <v>#DIV/0!</v>
      </c>
      <c r="V163" s="30" t="e">
        <f t="shared" si="109"/>
        <v>#DIV/0!</v>
      </c>
      <c r="W163" s="30" t="e">
        <f t="shared" si="110"/>
        <v>#DIV/0!</v>
      </c>
      <c r="X163" s="30" t="e">
        <f t="shared" si="111"/>
        <v>#DIV/0!</v>
      </c>
      <c r="Y163" s="30" t="e">
        <f t="shared" si="112"/>
        <v>#DIV/0!</v>
      </c>
      <c r="Z163" s="216" t="e">
        <f t="shared" si="113"/>
        <v>#DIV/0!</v>
      </c>
      <c r="AC163" s="74">
        <f t="shared" si="93"/>
        <v>0</v>
      </c>
      <c r="AD163" s="233" t="e">
        <f>Q163*'Demand Calcs'!D$87</f>
        <v>#DIV/0!</v>
      </c>
      <c r="AE163" s="233" t="e">
        <f>R163*'Demand Calcs'!E$87</f>
        <v>#DIV/0!</v>
      </c>
      <c r="AF163" s="233" t="e">
        <f>S163*'Demand Calcs'!F$87</f>
        <v>#DIV/0!</v>
      </c>
      <c r="AG163" s="233" t="e">
        <f>T163*'Demand Calcs'!G$87</f>
        <v>#DIV/0!</v>
      </c>
      <c r="AH163" s="233" t="e">
        <f>U163*'Demand Calcs'!H$87</f>
        <v>#DIV/0!</v>
      </c>
      <c r="AI163" s="233" t="e">
        <f>V163*'Demand Calcs'!I$87</f>
        <v>#DIV/0!</v>
      </c>
      <c r="AJ163" s="233" t="e">
        <f>W163*'Demand Calcs'!J$87</f>
        <v>#DIV/0!</v>
      </c>
      <c r="AK163" s="233" t="e">
        <f>X163*'Demand Calcs'!K$87</f>
        <v>#DIV/0!</v>
      </c>
      <c r="AL163" s="233" t="e">
        <f>Y163*'Demand Calcs'!L$87</f>
        <v>#DIV/0!</v>
      </c>
      <c r="AM163" s="234" t="e">
        <f>Z163*'Demand Calcs'!M$87</f>
        <v>#DIV/0!</v>
      </c>
    </row>
    <row r="164" spans="3:39" x14ac:dyDescent="0.25">
      <c r="C164" s="74">
        <f>'Comp Index'!C165</f>
        <v>0</v>
      </c>
      <c r="D164" s="29" t="e">
        <f>'Comp Index'!E165*'Fair Share'!E32</f>
        <v>#DIV/0!</v>
      </c>
      <c r="E164" s="29" t="e">
        <f>'Comp Index'!F165*'Fair Share'!F32</f>
        <v>#DIV/0!</v>
      </c>
      <c r="F164" s="29" t="e">
        <f>'Comp Index'!G165*'Fair Share'!G32</f>
        <v>#DIV/0!</v>
      </c>
      <c r="G164" s="29" t="e">
        <f>'Comp Index'!H165*'Fair Share'!H32</f>
        <v>#DIV/0!</v>
      </c>
      <c r="H164" s="29" t="e">
        <f>'Comp Index'!I165*'Fair Share'!I32</f>
        <v>#DIV/0!</v>
      </c>
      <c r="I164" s="29" t="e">
        <f>'Comp Index'!J165*'Fair Share'!J32</f>
        <v>#DIV/0!</v>
      </c>
      <c r="J164" s="29" t="e">
        <f>'Comp Index'!K165*'Fair Share'!K32</f>
        <v>#DIV/0!</v>
      </c>
      <c r="K164" s="29" t="e">
        <f>'Comp Index'!L165*'Fair Share'!L32</f>
        <v>#DIV/0!</v>
      </c>
      <c r="L164" s="29" t="e">
        <f>'Comp Index'!M165*'Fair Share'!M32</f>
        <v>#DIV/0!</v>
      </c>
      <c r="M164" s="135" t="e">
        <f>'Comp Index'!N165*'Fair Share'!N32</f>
        <v>#DIV/0!</v>
      </c>
      <c r="P164" s="74">
        <f t="shared" si="92"/>
        <v>0</v>
      </c>
      <c r="Q164" s="30" t="e">
        <f t="shared" si="104"/>
        <v>#DIV/0!</v>
      </c>
      <c r="R164" s="30" t="e">
        <f t="shared" si="105"/>
        <v>#DIV/0!</v>
      </c>
      <c r="S164" s="30" t="e">
        <f t="shared" si="106"/>
        <v>#DIV/0!</v>
      </c>
      <c r="T164" s="30" t="e">
        <f t="shared" si="107"/>
        <v>#DIV/0!</v>
      </c>
      <c r="U164" s="30" t="e">
        <f t="shared" si="108"/>
        <v>#DIV/0!</v>
      </c>
      <c r="V164" s="30" t="e">
        <f t="shared" si="109"/>
        <v>#DIV/0!</v>
      </c>
      <c r="W164" s="30" t="e">
        <f t="shared" si="110"/>
        <v>#DIV/0!</v>
      </c>
      <c r="X164" s="30" t="e">
        <f t="shared" si="111"/>
        <v>#DIV/0!</v>
      </c>
      <c r="Y164" s="30" t="e">
        <f t="shared" si="112"/>
        <v>#DIV/0!</v>
      </c>
      <c r="Z164" s="216" t="e">
        <f t="shared" si="113"/>
        <v>#DIV/0!</v>
      </c>
      <c r="AC164" s="74">
        <f t="shared" si="93"/>
        <v>0</v>
      </c>
      <c r="AD164" s="233" t="e">
        <f>Q164*'Demand Calcs'!D$87</f>
        <v>#DIV/0!</v>
      </c>
      <c r="AE164" s="233" t="e">
        <f>R164*'Demand Calcs'!E$87</f>
        <v>#DIV/0!</v>
      </c>
      <c r="AF164" s="233" t="e">
        <f>S164*'Demand Calcs'!F$87</f>
        <v>#DIV/0!</v>
      </c>
      <c r="AG164" s="233" t="e">
        <f>T164*'Demand Calcs'!G$87</f>
        <v>#DIV/0!</v>
      </c>
      <c r="AH164" s="233" t="e">
        <f>U164*'Demand Calcs'!H$87</f>
        <v>#DIV/0!</v>
      </c>
      <c r="AI164" s="233" t="e">
        <f>V164*'Demand Calcs'!I$87</f>
        <v>#DIV/0!</v>
      </c>
      <c r="AJ164" s="233" t="e">
        <f>W164*'Demand Calcs'!J$87</f>
        <v>#DIV/0!</v>
      </c>
      <c r="AK164" s="233" t="e">
        <f>X164*'Demand Calcs'!K$87</f>
        <v>#DIV/0!</v>
      </c>
      <c r="AL164" s="233" t="e">
        <f>Y164*'Demand Calcs'!L$87</f>
        <v>#DIV/0!</v>
      </c>
      <c r="AM164" s="234" t="e">
        <f>Z164*'Demand Calcs'!M$87</f>
        <v>#DIV/0!</v>
      </c>
    </row>
    <row r="165" spans="3:39" x14ac:dyDescent="0.25">
      <c r="C165" s="74">
        <f>'Comp Index'!C166</f>
        <v>0</v>
      </c>
      <c r="D165" s="29" t="e">
        <f>'Comp Index'!E166*'Fair Share'!E33</f>
        <v>#DIV/0!</v>
      </c>
      <c r="E165" s="29" t="e">
        <f>'Comp Index'!F166*'Fair Share'!F33</f>
        <v>#DIV/0!</v>
      </c>
      <c r="F165" s="29" t="e">
        <f>'Comp Index'!G166*'Fair Share'!G33</f>
        <v>#DIV/0!</v>
      </c>
      <c r="G165" s="29" t="e">
        <f>'Comp Index'!H166*'Fair Share'!H33</f>
        <v>#DIV/0!</v>
      </c>
      <c r="H165" s="29" t="e">
        <f>'Comp Index'!I166*'Fair Share'!I33</f>
        <v>#DIV/0!</v>
      </c>
      <c r="I165" s="29" t="e">
        <f>'Comp Index'!J166*'Fair Share'!J33</f>
        <v>#DIV/0!</v>
      </c>
      <c r="J165" s="29" t="e">
        <f>'Comp Index'!K166*'Fair Share'!K33</f>
        <v>#DIV/0!</v>
      </c>
      <c r="K165" s="29" t="e">
        <f>'Comp Index'!L166*'Fair Share'!L33</f>
        <v>#DIV/0!</v>
      </c>
      <c r="L165" s="29" t="e">
        <f>'Comp Index'!M166*'Fair Share'!M33</f>
        <v>#DIV/0!</v>
      </c>
      <c r="M165" s="135" t="e">
        <f>'Comp Index'!N166*'Fair Share'!N33</f>
        <v>#DIV/0!</v>
      </c>
      <c r="P165" s="74">
        <f t="shared" si="92"/>
        <v>0</v>
      </c>
      <c r="Q165" s="30" t="e">
        <f t="shared" si="104"/>
        <v>#DIV/0!</v>
      </c>
      <c r="R165" s="30" t="e">
        <f t="shared" si="105"/>
        <v>#DIV/0!</v>
      </c>
      <c r="S165" s="30" t="e">
        <f t="shared" si="106"/>
        <v>#DIV/0!</v>
      </c>
      <c r="T165" s="30" t="e">
        <f t="shared" si="107"/>
        <v>#DIV/0!</v>
      </c>
      <c r="U165" s="30" t="e">
        <f t="shared" si="108"/>
        <v>#DIV/0!</v>
      </c>
      <c r="V165" s="30" t="e">
        <f t="shared" si="109"/>
        <v>#DIV/0!</v>
      </c>
      <c r="W165" s="30" t="e">
        <f t="shared" si="110"/>
        <v>#DIV/0!</v>
      </c>
      <c r="X165" s="30" t="e">
        <f t="shared" si="111"/>
        <v>#DIV/0!</v>
      </c>
      <c r="Y165" s="30" t="e">
        <f t="shared" si="112"/>
        <v>#DIV/0!</v>
      </c>
      <c r="Z165" s="216" t="e">
        <f t="shared" si="113"/>
        <v>#DIV/0!</v>
      </c>
      <c r="AC165" s="74">
        <f t="shared" si="93"/>
        <v>0</v>
      </c>
      <c r="AD165" s="233" t="e">
        <f>Q165*'Demand Calcs'!D$87</f>
        <v>#DIV/0!</v>
      </c>
      <c r="AE165" s="233" t="e">
        <f>R165*'Demand Calcs'!E$87</f>
        <v>#DIV/0!</v>
      </c>
      <c r="AF165" s="233" t="e">
        <f>S165*'Demand Calcs'!F$87</f>
        <v>#DIV/0!</v>
      </c>
      <c r="AG165" s="233" t="e">
        <f>T165*'Demand Calcs'!G$87</f>
        <v>#DIV/0!</v>
      </c>
      <c r="AH165" s="233" t="e">
        <f>U165*'Demand Calcs'!H$87</f>
        <v>#DIV/0!</v>
      </c>
      <c r="AI165" s="233" t="e">
        <f>V165*'Demand Calcs'!I$87</f>
        <v>#DIV/0!</v>
      </c>
      <c r="AJ165" s="233" t="e">
        <f>W165*'Demand Calcs'!J$87</f>
        <v>#DIV/0!</v>
      </c>
      <c r="AK165" s="233" t="e">
        <f>X165*'Demand Calcs'!K$87</f>
        <v>#DIV/0!</v>
      </c>
      <c r="AL165" s="233" t="e">
        <f>Y165*'Demand Calcs'!L$87</f>
        <v>#DIV/0!</v>
      </c>
      <c r="AM165" s="234" t="e">
        <f>Z165*'Demand Calcs'!M$87</f>
        <v>#DIV/0!</v>
      </c>
    </row>
    <row r="166" spans="3:39" ht="13" thickBot="1" x14ac:dyDescent="0.3">
      <c r="C166" s="217" t="str">
        <f>'Comp Index'!C167</f>
        <v>Long-Term Supply Growth</v>
      </c>
      <c r="D166" s="56" t="e">
        <f>'Comp Index'!E167*'Fair Share'!E34</f>
        <v>#DIV/0!</v>
      </c>
      <c r="E166" s="56" t="e">
        <f>'Comp Index'!F167*'Fair Share'!F34</f>
        <v>#DIV/0!</v>
      </c>
      <c r="F166" s="56" t="e">
        <f>'Comp Index'!G167*'Fair Share'!G34</f>
        <v>#DIV/0!</v>
      </c>
      <c r="G166" s="56" t="e">
        <f>'Comp Index'!H167*'Fair Share'!H34</f>
        <v>#DIV/0!</v>
      </c>
      <c r="H166" s="56" t="e">
        <f>'Comp Index'!I167*'Fair Share'!I34</f>
        <v>#DIV/0!</v>
      </c>
      <c r="I166" s="56" t="e">
        <f>'Comp Index'!J167*'Fair Share'!J34</f>
        <v>#DIV/0!</v>
      </c>
      <c r="J166" s="56" t="e">
        <f>'Comp Index'!K167*'Fair Share'!K34</f>
        <v>#DIV/0!</v>
      </c>
      <c r="K166" s="56" t="e">
        <f>'Comp Index'!L167*'Fair Share'!L34</f>
        <v>#DIV/0!</v>
      </c>
      <c r="L166" s="56" t="e">
        <f>'Comp Index'!M167*'Fair Share'!M34</f>
        <v>#DIV/0!</v>
      </c>
      <c r="M166" s="230" t="e">
        <f>'Comp Index'!N167*'Fair Share'!N34</f>
        <v>#DIV/0!</v>
      </c>
      <c r="P166" s="217" t="str">
        <f t="shared" si="92"/>
        <v>Long-Term Supply Growth</v>
      </c>
      <c r="Q166" s="133" t="e">
        <f t="shared" si="104"/>
        <v>#DIV/0!</v>
      </c>
      <c r="R166" s="133" t="e">
        <f t="shared" si="105"/>
        <v>#DIV/0!</v>
      </c>
      <c r="S166" s="133" t="e">
        <f t="shared" si="106"/>
        <v>#DIV/0!</v>
      </c>
      <c r="T166" s="133" t="e">
        <f t="shared" si="107"/>
        <v>#DIV/0!</v>
      </c>
      <c r="U166" s="133" t="e">
        <f t="shared" si="108"/>
        <v>#DIV/0!</v>
      </c>
      <c r="V166" s="133" t="e">
        <f t="shared" si="109"/>
        <v>#DIV/0!</v>
      </c>
      <c r="W166" s="133" t="e">
        <f t="shared" si="110"/>
        <v>#DIV/0!</v>
      </c>
      <c r="X166" s="133" t="e">
        <f t="shared" si="111"/>
        <v>#DIV/0!</v>
      </c>
      <c r="Y166" s="133" t="e">
        <f t="shared" si="112"/>
        <v>#DIV/0!</v>
      </c>
      <c r="Z166" s="218" t="e">
        <f t="shared" si="113"/>
        <v>#DIV/0!</v>
      </c>
      <c r="AC166" s="217" t="str">
        <f t="shared" si="93"/>
        <v>Long-Term Supply Growth</v>
      </c>
      <c r="AD166" s="235" t="e">
        <f>Q166*'Demand Calcs'!D$87</f>
        <v>#DIV/0!</v>
      </c>
      <c r="AE166" s="235" t="e">
        <f>R166*'Demand Calcs'!E$87</f>
        <v>#DIV/0!</v>
      </c>
      <c r="AF166" s="235" t="e">
        <f>S166*'Demand Calcs'!F$87</f>
        <v>#DIV/0!</v>
      </c>
      <c r="AG166" s="235" t="e">
        <f>T166*'Demand Calcs'!G$87</f>
        <v>#DIV/0!</v>
      </c>
      <c r="AH166" s="235" t="e">
        <f>U166*'Demand Calcs'!H$87</f>
        <v>#DIV/0!</v>
      </c>
      <c r="AI166" s="235" t="e">
        <f>V166*'Demand Calcs'!I$87</f>
        <v>#DIV/0!</v>
      </c>
      <c r="AJ166" s="235" t="e">
        <f>W166*'Demand Calcs'!J$87</f>
        <v>#DIV/0!</v>
      </c>
      <c r="AK166" s="235" t="e">
        <f>X166*'Demand Calcs'!K$87</f>
        <v>#DIV/0!</v>
      </c>
      <c r="AL166" s="235" t="e">
        <f>Y166*'Demand Calcs'!L$87</f>
        <v>#DIV/0!</v>
      </c>
      <c r="AM166" s="236" t="e">
        <f>Z166*'Demand Calcs'!M$87</f>
        <v>#DIV/0!</v>
      </c>
    </row>
    <row r="167" spans="3:39" x14ac:dyDescent="0.25">
      <c r="C167" s="242" t="s">
        <v>104</v>
      </c>
      <c r="D167" s="243" t="e">
        <f>SUM(D137:D166)</f>
        <v>#DIV/0!</v>
      </c>
      <c r="E167" s="243" t="e">
        <f t="shared" ref="E167:M167" si="114">SUM(E137:E166)</f>
        <v>#DIV/0!</v>
      </c>
      <c r="F167" s="243" t="e">
        <f t="shared" si="114"/>
        <v>#DIV/0!</v>
      </c>
      <c r="G167" s="243" t="e">
        <f t="shared" si="114"/>
        <v>#DIV/0!</v>
      </c>
      <c r="H167" s="243" t="e">
        <f t="shared" si="114"/>
        <v>#DIV/0!</v>
      </c>
      <c r="I167" s="243" t="e">
        <f t="shared" si="114"/>
        <v>#DIV/0!</v>
      </c>
      <c r="J167" s="243" t="e">
        <f t="shared" si="114"/>
        <v>#DIV/0!</v>
      </c>
      <c r="K167" s="243" t="e">
        <f t="shared" si="114"/>
        <v>#DIV/0!</v>
      </c>
      <c r="L167" s="243" t="e">
        <f t="shared" si="114"/>
        <v>#DIV/0!</v>
      </c>
      <c r="M167" s="244" t="e">
        <f t="shared" si="114"/>
        <v>#DIV/0!</v>
      </c>
    </row>
  </sheetData>
  <customSheetViews>
    <customSheetView guid="{F32683A5-3954-11D3-AFE3-ACC553A03D6B}" scale="75" showPageBreaks="1" printArea="1" showRuler="0">
      <rowBreaks count="2" manualBreakCount="2">
        <brk id="66" min="1" max="38" man="1"/>
        <brk id="130" min="1" max="38" man="1"/>
      </rowBreaks>
      <colBreaks count="3" manualBreakCount="3">
        <brk id="13" min="1" max="160" man="1"/>
        <brk id="26" min="1" max="160" man="1"/>
        <brk id="52" min="1" max="34" man="1"/>
      </colBreaks>
      <pageMargins left="0.5" right="0.5" top="0.5" bottom="0.5" header="0.3" footer="0.5"/>
      <pageSetup scale="84" fitToWidth="3" fitToHeight="3" orientation="portrait" r:id="rId1"/>
      <headerFooter alignWithMargins="0">
        <oddHeader>&amp;A</oddHeader>
      </headerFooter>
    </customSheetView>
    <customSheetView guid="{F32683A4-3954-11D3-AFE3-ACC553A03D6B}" scale="75" showPageBreaks="1" printArea="1" showRuler="0">
      <rowBreaks count="2" manualBreakCount="2">
        <brk id="66" min="1" max="38" man="1"/>
        <brk id="130" min="1" max="38" man="1"/>
      </rowBreaks>
      <colBreaks count="2" manualBreakCount="2">
        <brk id="13" min="1" max="160" man="1"/>
        <brk id="52" min="1" max="34" man="1"/>
      </colBreaks>
      <pageMargins left="0.5" right="0.5" top="0.5" bottom="0.5" header="0.3" footer="0.5"/>
      <pageSetup scale="84" fitToWidth="3" fitToHeight="3" orientation="portrait" r:id="rId2"/>
      <headerFooter alignWithMargins="0">
        <oddHeader>&amp;A</oddHeader>
      </headerFooter>
    </customSheetView>
    <customSheetView guid="{F32683A3-3954-11D3-AFE3-ACC553A03D6B}" scale="75" showRuler="0">
      <rowBreaks count="2" manualBreakCount="2">
        <brk id="66" min="1" max="38" man="1"/>
        <brk id="130" min="1" max="38" man="1"/>
      </rowBreaks>
      <colBreaks count="2" manualBreakCount="2">
        <brk id="13" min="1" max="160" man="1"/>
        <brk id="52" min="1" max="34" man="1"/>
      </colBreaks>
      <pageMargins left="0.5" right="0.5" top="0.5" bottom="0.5" header="0.3" footer="0.5"/>
      <pageSetup scale="84" fitToWidth="3" fitToHeight="3" orientation="portrait" r:id="rId3"/>
      <headerFooter alignWithMargins="0">
        <oddHeader>&amp;A</oddHeader>
      </headerFooter>
    </customSheetView>
    <customSheetView guid="{F32683A2-3954-11D3-AFE3-ACC553A03D6B}" scale="75" showRuler="0">
      <rowBreaks count="2" manualBreakCount="2">
        <brk id="66" min="1" max="38" man="1"/>
        <brk id="130" min="1" max="38" man="1"/>
      </rowBreaks>
      <colBreaks count="2" manualBreakCount="2">
        <brk id="13" min="1" max="160" man="1"/>
        <brk id="52" min="1" max="34" man="1"/>
      </colBreaks>
      <pageMargins left="0.5" right="0.5" top="0.5" bottom="0.5" header="0.3" footer="0.5"/>
      <pageSetup scale="84" fitToWidth="3" fitToHeight="3" orientation="portrait" r:id="rId4"/>
      <headerFooter alignWithMargins="0">
        <oddHeader>&amp;A</oddHeader>
      </headerFooter>
    </customSheetView>
    <customSheetView guid="{6E5CC00A-2949-11D3-9003-00805F314C0A}" scale="75" showPageBreaks="1" showRuler="0">
      <selection activeCell="O3" sqref="O3"/>
      <pageMargins left="0.75" right="0.75" top="1" bottom="1" header="0.5" footer="0.5"/>
      <pageSetup orientation="portrait" r:id="rId5"/>
      <headerFooter alignWithMargins="0"/>
    </customSheetView>
    <customSheetView guid="{F7318FC3-9F31-11D2-AFE3-C55B32238502}" scale="75" showPageBreaks="1" showRuler="0">
      <selection activeCell="O3" sqref="O3"/>
      <pageMargins left="0.75" right="0.75" top="1" bottom="1" header="0.5" footer="0.5"/>
      <headerFooter alignWithMargins="0"/>
    </customSheetView>
    <customSheetView guid="{F7318FC6-9F31-11D2-AFE3-C55B32238502}" scale="75" showPageBreaks="1" showRuler="0">
      <selection activeCell="O3" sqref="O3"/>
      <pageMargins left="0.75" right="0.75" top="1" bottom="1" header="0.5" footer="0.5"/>
      <headerFooter alignWithMargins="0"/>
    </customSheetView>
    <customSheetView guid="{F7318FC7-9F31-11D2-AFE3-C55B32238502}" scale="75" showPageBreaks="1" showRuler="0">
      <selection activeCell="O3" sqref="O3"/>
      <pageMargins left="0.75" right="0.75" top="1" bottom="1" header="0.5" footer="0.5"/>
      <headerFooter alignWithMargins="0"/>
    </customSheetView>
    <customSheetView guid="{C4D21483-F4F6-11D2-AFE3-AC0AC56BE164}" scale="75" showPageBreaks="1" printArea="1" showRuler="0">
      <selection activeCell="B1" sqref="B1"/>
      <pageMargins left="0.75" right="0.75" top="1" bottom="1" header="0.5" footer="0.5"/>
      <pageSetup orientation="portrait" r:id="rId6"/>
      <headerFooter alignWithMargins="0"/>
    </customSheetView>
    <customSheetView guid="{C4D21484-F4F6-11D2-AFE3-AC0AC56BE164}" scale="75" showPageBreaks="1" showRuler="0">
      <selection activeCell="O3" sqref="O3"/>
      <pageMargins left="0.75" right="0.75" top="1" bottom="1" header="0.5" footer="0.5"/>
      <pageSetup orientation="portrait" verticalDpi="0" r:id="rId7"/>
      <headerFooter alignWithMargins="0"/>
    </customSheetView>
  </customSheetViews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1"/>
  </sheetPr>
  <dimension ref="B2:J31"/>
  <sheetViews>
    <sheetView showZeros="0" tabSelected="1" zoomScaleNormal="100" workbookViewId="0"/>
  </sheetViews>
  <sheetFormatPr defaultRowHeight="12.5" x14ac:dyDescent="0.25"/>
  <cols>
    <col min="1" max="1" width="3.7265625" customWidth="1"/>
  </cols>
  <sheetData>
    <row r="2" spans="2:10" ht="23" x14ac:dyDescent="0.5">
      <c r="B2" s="493"/>
    </row>
    <row r="3" spans="2:10" ht="23" x14ac:dyDescent="0.5">
      <c r="B3" s="493"/>
    </row>
    <row r="4" spans="2:10" ht="13.5" customHeight="1" x14ac:dyDescent="0.5">
      <c r="B4" s="493"/>
    </row>
    <row r="5" spans="2:10" ht="23" x14ac:dyDescent="0.5">
      <c r="B5" s="493" t="s">
        <v>166</v>
      </c>
    </row>
    <row r="6" spans="2:10" ht="6.5" customHeight="1" x14ac:dyDescent="0.5">
      <c r="B6" s="493"/>
    </row>
    <row r="7" spans="2:10" ht="18" x14ac:dyDescent="0.4">
      <c r="B7" s="441" t="s">
        <v>211</v>
      </c>
    </row>
    <row r="8" spans="2:10" ht="14" x14ac:dyDescent="0.3">
      <c r="B8" s="284" t="s">
        <v>167</v>
      </c>
    </row>
    <row r="9" spans="2:10" x14ac:dyDescent="0.25">
      <c r="B9" s="436" t="s">
        <v>168</v>
      </c>
      <c r="F9" s="436"/>
    </row>
    <row r="10" spans="2:10" x14ac:dyDescent="0.25">
      <c r="B10" s="436" t="s">
        <v>207</v>
      </c>
      <c r="F10" s="436"/>
    </row>
    <row r="12" spans="2:10" ht="15.5" x14ac:dyDescent="0.35">
      <c r="B12" s="286" t="s">
        <v>209</v>
      </c>
      <c r="F12" s="286" t="s">
        <v>208</v>
      </c>
    </row>
    <row r="13" spans="2:10" ht="14" x14ac:dyDescent="0.3">
      <c r="B13" s="285" t="s">
        <v>161</v>
      </c>
      <c r="C13" s="330"/>
      <c r="D13" s="330"/>
      <c r="E13" s="330"/>
      <c r="F13" s="285" t="s">
        <v>112</v>
      </c>
      <c r="G13" s="330"/>
      <c r="I13" s="330"/>
      <c r="J13" s="330"/>
    </row>
    <row r="14" spans="2:10" ht="14" x14ac:dyDescent="0.3">
      <c r="B14" s="285" t="s">
        <v>160</v>
      </c>
      <c r="C14" s="330"/>
      <c r="D14" s="330"/>
      <c r="E14" s="330"/>
      <c r="F14" s="285" t="s">
        <v>97</v>
      </c>
      <c r="G14" s="330"/>
      <c r="I14" s="330"/>
      <c r="J14" s="330"/>
    </row>
    <row r="15" spans="2:10" ht="14" x14ac:dyDescent="0.3">
      <c r="B15" s="285" t="s">
        <v>162</v>
      </c>
      <c r="C15" s="330"/>
      <c r="D15" s="330"/>
      <c r="E15" s="330"/>
      <c r="F15" s="285" t="s">
        <v>113</v>
      </c>
      <c r="G15" s="330"/>
      <c r="I15" s="330"/>
      <c r="J15" s="330"/>
    </row>
    <row r="16" spans="2:10" ht="14" x14ac:dyDescent="0.3">
      <c r="B16" s="285" t="s">
        <v>163</v>
      </c>
      <c r="C16" s="330"/>
      <c r="D16" s="330"/>
      <c r="E16" s="330"/>
      <c r="F16" s="285" t="s">
        <v>98</v>
      </c>
      <c r="G16" s="330"/>
      <c r="I16" s="330"/>
      <c r="J16" s="330"/>
    </row>
    <row r="17" spans="2:10" ht="14" x14ac:dyDescent="0.3">
      <c r="B17" s="436" t="s">
        <v>205</v>
      </c>
      <c r="C17" s="330"/>
      <c r="D17" s="330"/>
      <c r="E17" s="330"/>
      <c r="F17" s="285" t="s">
        <v>169</v>
      </c>
      <c r="G17" s="330"/>
      <c r="I17" s="330"/>
      <c r="J17" s="330"/>
    </row>
    <row r="18" spans="2:10" ht="14" x14ac:dyDescent="0.3">
      <c r="C18" s="330"/>
      <c r="D18" s="330"/>
      <c r="E18" s="330"/>
      <c r="F18" s="285" t="s">
        <v>170</v>
      </c>
      <c r="G18" s="330"/>
      <c r="H18" s="330"/>
      <c r="I18" s="330"/>
      <c r="J18" s="330"/>
    </row>
    <row r="19" spans="2:10" ht="14" x14ac:dyDescent="0.3">
      <c r="F19" s="442" t="s">
        <v>171</v>
      </c>
    </row>
    <row r="20" spans="2:10" ht="14" x14ac:dyDescent="0.3">
      <c r="B20" s="285"/>
    </row>
    <row r="21" spans="2:10" ht="14.5" x14ac:dyDescent="0.35">
      <c r="B21" s="285" t="s">
        <v>206</v>
      </c>
    </row>
    <row r="22" spans="2:10" ht="14" x14ac:dyDescent="0.3">
      <c r="B22" s="285" t="s">
        <v>96</v>
      </c>
    </row>
    <row r="24" spans="2:10" ht="14" x14ac:dyDescent="0.3">
      <c r="B24" s="285" t="s">
        <v>172</v>
      </c>
    </row>
    <row r="25" spans="2:10" ht="14" x14ac:dyDescent="0.3">
      <c r="B25" s="285" t="s">
        <v>173</v>
      </c>
    </row>
    <row r="26" spans="2:10" ht="14" x14ac:dyDescent="0.3">
      <c r="B26" s="285" t="s">
        <v>174</v>
      </c>
    </row>
    <row r="27" spans="2:10" ht="14" x14ac:dyDescent="0.3">
      <c r="B27" s="285" t="s">
        <v>175</v>
      </c>
    </row>
    <row r="28" spans="2:10" ht="14" x14ac:dyDescent="0.3">
      <c r="B28" s="285" t="s">
        <v>176</v>
      </c>
    </row>
    <row r="30" spans="2:10" ht="14" x14ac:dyDescent="0.3">
      <c r="B30" s="285" t="s">
        <v>177</v>
      </c>
    </row>
    <row r="31" spans="2:10" ht="14" x14ac:dyDescent="0.3">
      <c r="B31" s="285" t="s">
        <v>178</v>
      </c>
    </row>
  </sheetData>
  <customSheetViews>
    <customSheetView guid="{F32683A5-3954-11D3-AFE3-ACC553A03D6B}" scale="75" showRuler="0">
      <pageMargins left="0.75" right="0.75" top="1" bottom="1" header="0.5" footer="0.5"/>
      <pageSetup orientation="portrait" r:id="rId1"/>
      <headerFooter alignWithMargins="0"/>
    </customSheetView>
    <customSheetView guid="{F32683A4-3954-11D3-AFE3-ACC553A03D6B}" scale="75" showRuler="0">
      <pageMargins left="0.75" right="0.75" top="1" bottom="1" header="0.5" footer="0.5"/>
      <pageSetup orientation="portrait" r:id="rId2"/>
      <headerFooter alignWithMargins="0"/>
    </customSheetView>
    <customSheetView guid="{F32683A3-3954-11D3-AFE3-ACC553A03D6B}" scale="75" showRuler="0">
      <pageMargins left="0.75" right="0.75" top="1" bottom="1" header="0.5" footer="0.5"/>
      <pageSetup orientation="portrait" r:id="rId3"/>
      <headerFooter alignWithMargins="0"/>
    </customSheetView>
    <customSheetView guid="{F32683A2-3954-11D3-AFE3-ACC553A03D6B}" scale="75" showRuler="0"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hyperlinks>
    <hyperlink ref="F19" r:id="rId5" xr:uid="{00000000-0004-0000-0100-000000000000}"/>
    <hyperlink ref="B17" r:id="rId6" xr:uid="{00000000-0004-0000-0100-000001000000}"/>
    <hyperlink ref="B9" r:id="rId7" xr:uid="{00000000-0004-0000-0100-000002000000}"/>
    <hyperlink ref="B10" r:id="rId8" xr:uid="{445AEAE8-3DF9-4818-9352-511863C611EC}"/>
  </hyperlinks>
  <pageMargins left="0.75" right="0.75" top="1" bottom="1" header="0.5" footer="0.5"/>
  <pageSetup orientation="portrait" r:id="rId9"/>
  <headerFooter alignWithMargins="0"/>
  <drawing r:id="rId1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0000"/>
  </sheetPr>
  <dimension ref="B1:N76"/>
  <sheetViews>
    <sheetView workbookViewId="0"/>
  </sheetViews>
  <sheetFormatPr defaultRowHeight="12.5" x14ac:dyDescent="0.25"/>
  <cols>
    <col min="1" max="1" width="3.7265625" customWidth="1"/>
    <col min="3" max="3" width="20.7265625" customWidth="1"/>
    <col min="4" max="13" width="12.7265625" customWidth="1"/>
  </cols>
  <sheetData>
    <row r="1" spans="2:8" ht="15.5" x14ac:dyDescent="0.35">
      <c r="B1" s="286" t="s">
        <v>199</v>
      </c>
    </row>
    <row r="3" spans="2:8" ht="13" x14ac:dyDescent="0.3">
      <c r="B3" s="121" t="str">
        <f>Primary!B11</f>
        <v>Primary Competitors</v>
      </c>
      <c r="C3" s="51"/>
      <c r="D3" s="503" t="str">
        <f>Primary!D11</f>
        <v>Property Data</v>
      </c>
      <c r="E3" s="498"/>
      <c r="F3" s="504"/>
      <c r="H3" s="305" t="s">
        <v>142</v>
      </c>
    </row>
    <row r="4" spans="2:8" x14ac:dyDescent="0.25">
      <c r="B4" s="501" t="str">
        <f>Primary!B12</f>
        <v>Hotel #</v>
      </c>
      <c r="C4" s="502" t="str">
        <f>Primary!C12</f>
        <v>Property</v>
      </c>
      <c r="D4" s="505" t="str">
        <f>Primary!D12</f>
        <v># Rooms</v>
      </c>
      <c r="E4" s="505" t="str">
        <f>Primary!F12</f>
        <v>Occupancy</v>
      </c>
      <c r="F4" s="506" t="str">
        <f>'ADR CompPos'!F4</f>
        <v>ADR</v>
      </c>
      <c r="H4" s="297" t="s">
        <v>143</v>
      </c>
    </row>
    <row r="5" spans="2:8" x14ac:dyDescent="0.25">
      <c r="B5" s="52">
        <f>Primary!B14</f>
        <v>1</v>
      </c>
      <c r="C5" s="288" t="str">
        <f>Primary!C14</f>
        <v>Primary Hotel 1</v>
      </c>
      <c r="D5" s="289">
        <f>Primary!D14</f>
        <v>0</v>
      </c>
      <c r="E5" s="290">
        <f>Primary!F14</f>
        <v>0</v>
      </c>
      <c r="F5" s="314">
        <f>'ADR CompPos'!F5</f>
        <v>0</v>
      </c>
      <c r="H5" s="306">
        <f t="shared" ref="H5:H23" si="0">IF(D5=0,0,1)</f>
        <v>0</v>
      </c>
    </row>
    <row r="6" spans="2:8" x14ac:dyDescent="0.25">
      <c r="B6" s="19">
        <f>Primary!B15</f>
        <v>2</v>
      </c>
      <c r="C6" s="288" t="str">
        <f>Primary!C15</f>
        <v>Primary Hotel 2</v>
      </c>
      <c r="D6" s="289">
        <f>Primary!D15</f>
        <v>0</v>
      </c>
      <c r="E6" s="290">
        <f>Primary!F15</f>
        <v>0</v>
      </c>
      <c r="F6" s="314">
        <f>'ADR CompPos'!F6</f>
        <v>0</v>
      </c>
      <c r="H6" s="306">
        <f t="shared" si="0"/>
        <v>0</v>
      </c>
    </row>
    <row r="7" spans="2:8" x14ac:dyDescent="0.25">
      <c r="B7" s="19">
        <f>Primary!B16</f>
        <v>3</v>
      </c>
      <c r="C7" s="288">
        <f>Primary!C16</f>
        <v>0</v>
      </c>
      <c r="D7" s="289">
        <f>Primary!D16</f>
        <v>0</v>
      </c>
      <c r="E7" s="290">
        <f>Primary!F16</f>
        <v>0</v>
      </c>
      <c r="F7" s="314">
        <f>'ADR CompPos'!F7</f>
        <v>0</v>
      </c>
      <c r="H7" s="306">
        <f t="shared" si="0"/>
        <v>0</v>
      </c>
    </row>
    <row r="8" spans="2:8" x14ac:dyDescent="0.25">
      <c r="B8" s="19">
        <f>Primary!B17</f>
        <v>4</v>
      </c>
      <c r="C8" s="288">
        <f>Primary!C17</f>
        <v>0</v>
      </c>
      <c r="D8" s="289">
        <f>Primary!D17</f>
        <v>0</v>
      </c>
      <c r="E8" s="290">
        <f>Primary!F17</f>
        <v>0</v>
      </c>
      <c r="F8" s="314">
        <f>'ADR CompPos'!F8</f>
        <v>0</v>
      </c>
      <c r="H8" s="306">
        <f t="shared" si="0"/>
        <v>0</v>
      </c>
    </row>
    <row r="9" spans="2:8" x14ac:dyDescent="0.25">
      <c r="B9" s="19">
        <f>Primary!B18</f>
        <v>5</v>
      </c>
      <c r="C9" s="288">
        <f>Primary!C18</f>
        <v>0</v>
      </c>
      <c r="D9" s="289">
        <f>Primary!D18</f>
        <v>0</v>
      </c>
      <c r="E9" s="290">
        <f>Primary!F18</f>
        <v>0</v>
      </c>
      <c r="F9" s="314">
        <f>'ADR CompPos'!F9</f>
        <v>0</v>
      </c>
      <c r="H9" s="306">
        <f t="shared" si="0"/>
        <v>0</v>
      </c>
    </row>
    <row r="10" spans="2:8" x14ac:dyDescent="0.25">
      <c r="B10" s="19">
        <f>Primary!B19</f>
        <v>6</v>
      </c>
      <c r="C10" s="288">
        <f>Primary!C19</f>
        <v>0</v>
      </c>
      <c r="D10" s="289">
        <f>Primary!D19</f>
        <v>0</v>
      </c>
      <c r="E10" s="290">
        <f>Primary!F19</f>
        <v>0</v>
      </c>
      <c r="F10" s="314">
        <f>'ADR CompPos'!F10</f>
        <v>0</v>
      </c>
      <c r="H10" s="306">
        <f t="shared" si="0"/>
        <v>0</v>
      </c>
    </row>
    <row r="11" spans="2:8" x14ac:dyDescent="0.25">
      <c r="B11" s="19">
        <f>Primary!B20</f>
        <v>7</v>
      </c>
      <c r="C11" s="288">
        <f>Primary!C20</f>
        <v>0</v>
      </c>
      <c r="D11" s="289">
        <f>Primary!D20</f>
        <v>0</v>
      </c>
      <c r="E11" s="290">
        <f>Primary!F20</f>
        <v>0</v>
      </c>
      <c r="F11" s="314">
        <f>'ADR CompPos'!F11</f>
        <v>0</v>
      </c>
      <c r="H11" s="306">
        <f t="shared" si="0"/>
        <v>0</v>
      </c>
    </row>
    <row r="12" spans="2:8" x14ac:dyDescent="0.25">
      <c r="B12" s="19">
        <f>Primary!B21</f>
        <v>8</v>
      </c>
      <c r="C12" s="288">
        <f>Primary!C21</f>
        <v>0</v>
      </c>
      <c r="D12" s="289">
        <f>Primary!D21</f>
        <v>0</v>
      </c>
      <c r="E12" s="290">
        <f>Primary!F21</f>
        <v>0</v>
      </c>
      <c r="F12" s="314">
        <f>'ADR CompPos'!F12</f>
        <v>0</v>
      </c>
      <c r="H12" s="306">
        <f t="shared" si="0"/>
        <v>0</v>
      </c>
    </row>
    <row r="13" spans="2:8" x14ac:dyDescent="0.25">
      <c r="B13" s="19">
        <f>Primary!B22</f>
        <v>9</v>
      </c>
      <c r="C13" s="288">
        <f>Primary!C22</f>
        <v>0</v>
      </c>
      <c r="D13" s="289">
        <f>Primary!D22</f>
        <v>0</v>
      </c>
      <c r="E13" s="290">
        <f>Primary!F22</f>
        <v>0</v>
      </c>
      <c r="F13" s="314">
        <f>'ADR CompPos'!F13</f>
        <v>0</v>
      </c>
      <c r="H13" s="306">
        <f t="shared" si="0"/>
        <v>0</v>
      </c>
    </row>
    <row r="14" spans="2:8" x14ac:dyDescent="0.25">
      <c r="B14" s="19">
        <f>Primary!B23</f>
        <v>10</v>
      </c>
      <c r="C14" s="288">
        <f>Primary!C23</f>
        <v>0</v>
      </c>
      <c r="D14" s="289">
        <f>Primary!D23</f>
        <v>0</v>
      </c>
      <c r="E14" s="290">
        <f>Primary!F23</f>
        <v>0</v>
      </c>
      <c r="F14" s="314">
        <f>'ADR CompPos'!F14</f>
        <v>0</v>
      </c>
      <c r="H14" s="306">
        <f t="shared" si="0"/>
        <v>0</v>
      </c>
    </row>
    <row r="15" spans="2:8" x14ac:dyDescent="0.25">
      <c r="B15" s="19">
        <f>Primary!B24</f>
        <v>11</v>
      </c>
      <c r="C15" s="288">
        <f>Primary!C24</f>
        <v>0</v>
      </c>
      <c r="D15" s="289">
        <f>Primary!D24</f>
        <v>0</v>
      </c>
      <c r="E15" s="290">
        <f>Primary!F24</f>
        <v>0</v>
      </c>
      <c r="F15" s="314">
        <f>'ADR CompPos'!F15</f>
        <v>0</v>
      </c>
      <c r="H15" s="306">
        <f t="shared" si="0"/>
        <v>0</v>
      </c>
    </row>
    <row r="16" spans="2:8" x14ac:dyDescent="0.25">
      <c r="B16" s="19">
        <f>Primary!B25</f>
        <v>12</v>
      </c>
      <c r="C16" s="288">
        <f>Primary!C25</f>
        <v>0</v>
      </c>
      <c r="D16" s="289">
        <f>Primary!D25</f>
        <v>0</v>
      </c>
      <c r="E16" s="290">
        <f>Primary!F25</f>
        <v>0</v>
      </c>
      <c r="F16" s="314">
        <f>'ADR CompPos'!F16</f>
        <v>0</v>
      </c>
      <c r="H16" s="306">
        <f t="shared" si="0"/>
        <v>0</v>
      </c>
    </row>
    <row r="17" spans="2:13" x14ac:dyDescent="0.25">
      <c r="B17" s="19">
        <f>Primary!B26</f>
        <v>13</v>
      </c>
      <c r="C17" s="288">
        <f>Primary!C26</f>
        <v>0</v>
      </c>
      <c r="D17" s="289">
        <f>Primary!D26</f>
        <v>0</v>
      </c>
      <c r="E17" s="290">
        <f>Primary!F26</f>
        <v>0</v>
      </c>
      <c r="F17" s="314">
        <f>'ADR CompPos'!F17</f>
        <v>0</v>
      </c>
      <c r="H17" s="306">
        <f t="shared" si="0"/>
        <v>0</v>
      </c>
    </row>
    <row r="18" spans="2:13" x14ac:dyDescent="0.25">
      <c r="B18" s="19">
        <f>Primary!B27</f>
        <v>14</v>
      </c>
      <c r="C18" s="288">
        <f>Primary!C27</f>
        <v>0</v>
      </c>
      <c r="D18" s="289">
        <f>Primary!D27</f>
        <v>0</v>
      </c>
      <c r="E18" s="290">
        <f>Primary!F27</f>
        <v>0</v>
      </c>
      <c r="F18" s="314">
        <f>'ADR CompPos'!F18</f>
        <v>0</v>
      </c>
      <c r="H18" s="306">
        <f t="shared" si="0"/>
        <v>0</v>
      </c>
    </row>
    <row r="19" spans="2:13" x14ac:dyDescent="0.25">
      <c r="B19" s="19">
        <f>Primary!B28</f>
        <v>15</v>
      </c>
      <c r="C19" s="288">
        <f>Primary!C28</f>
        <v>0</v>
      </c>
      <c r="D19" s="289">
        <f>Primary!D28</f>
        <v>0</v>
      </c>
      <c r="E19" s="290">
        <f>Primary!F28</f>
        <v>0</v>
      </c>
      <c r="F19" s="314">
        <f>'ADR CompPos'!F19</f>
        <v>0</v>
      </c>
      <c r="H19" s="306">
        <f t="shared" si="0"/>
        <v>0</v>
      </c>
    </row>
    <row r="20" spans="2:13" x14ac:dyDescent="0.25">
      <c r="B20" s="19">
        <f>Primary!B29</f>
        <v>16</v>
      </c>
      <c r="C20" s="288">
        <f>Primary!C29</f>
        <v>0</v>
      </c>
      <c r="D20" s="289">
        <f>Primary!D29</f>
        <v>0</v>
      </c>
      <c r="E20" s="290">
        <f>Primary!F29</f>
        <v>0</v>
      </c>
      <c r="F20" s="314">
        <f>'ADR CompPos'!F20</f>
        <v>0</v>
      </c>
      <c r="H20" s="306">
        <f t="shared" si="0"/>
        <v>0</v>
      </c>
    </row>
    <row r="21" spans="2:13" x14ac:dyDescent="0.25">
      <c r="B21" s="19">
        <f>Primary!B30</f>
        <v>17</v>
      </c>
      <c r="C21" s="288">
        <f>Primary!C30</f>
        <v>0</v>
      </c>
      <c r="D21" s="289">
        <f>Primary!D30</f>
        <v>0</v>
      </c>
      <c r="E21" s="290">
        <f>Primary!F30</f>
        <v>0</v>
      </c>
      <c r="F21" s="314">
        <f>'ADR CompPos'!F21</f>
        <v>0</v>
      </c>
      <c r="H21" s="306">
        <f t="shared" si="0"/>
        <v>0</v>
      </c>
    </row>
    <row r="22" spans="2:13" x14ac:dyDescent="0.25">
      <c r="B22" s="19">
        <f>Primary!B31</f>
        <v>18</v>
      </c>
      <c r="C22" s="288">
        <f>Primary!C31</f>
        <v>0</v>
      </c>
      <c r="D22" s="289">
        <f>Primary!D31</f>
        <v>0</v>
      </c>
      <c r="E22" s="290">
        <f>Primary!F31</f>
        <v>0</v>
      </c>
      <c r="F22" s="314">
        <f>'ADR CompPos'!F22</f>
        <v>0</v>
      </c>
      <c r="H22" s="306">
        <f t="shared" si="0"/>
        <v>0</v>
      </c>
    </row>
    <row r="23" spans="2:13" x14ac:dyDescent="0.25">
      <c r="B23" s="20">
        <f>Primary!B32</f>
        <v>19</v>
      </c>
      <c r="C23" s="291">
        <f>Primary!C32</f>
        <v>0</v>
      </c>
      <c r="D23" s="292">
        <f>Primary!D32</f>
        <v>0</v>
      </c>
      <c r="E23" s="293">
        <f>Primary!F32</f>
        <v>0</v>
      </c>
      <c r="F23" s="315">
        <f>'ADR CompPos'!F23</f>
        <v>0</v>
      </c>
      <c r="H23" s="306">
        <f t="shared" si="0"/>
        <v>0</v>
      </c>
    </row>
    <row r="25" spans="2:13" x14ac:dyDescent="0.25">
      <c r="C25" t="s">
        <v>120</v>
      </c>
      <c r="E25" s="30" t="e">
        <f>SUM(E5:E23)/SUM(H5:H23)</f>
        <v>#DIV/0!</v>
      </c>
      <c r="F25" s="323" t="e">
        <f>SUM(F5:F23)/SUM(H5:H23)</f>
        <v>#DIV/0!</v>
      </c>
    </row>
    <row r="26" spans="2:13" x14ac:dyDescent="0.25">
      <c r="C26" t="s">
        <v>99</v>
      </c>
      <c r="E26" s="30" t="e">
        <f>SUMPRODUCT(D5:D23,E5:E23)/SUM(D5:D23)</f>
        <v>#DIV/0!</v>
      </c>
      <c r="F26" s="323" t="e">
        <f>SUMPRODUCT(D5:D23,F5:F23)/SUM(D5:D23)</f>
        <v>#DIV/0!</v>
      </c>
    </row>
    <row r="28" spans="2:13" ht="13" x14ac:dyDescent="0.3">
      <c r="B28" s="303" t="str">
        <f>Primary!C14</f>
        <v>Primary Hotel 1</v>
      </c>
      <c r="C28" s="304"/>
      <c r="D28" s="304"/>
      <c r="E28" s="304"/>
      <c r="F28" s="304"/>
      <c r="G28" s="304"/>
      <c r="H28" s="304"/>
      <c r="I28" s="304"/>
      <c r="J28" s="304"/>
      <c r="K28" s="304"/>
      <c r="L28" s="304"/>
      <c r="M28" s="304"/>
    </row>
    <row r="29" spans="2:13" x14ac:dyDescent="0.25">
      <c r="B29" s="498" t="s">
        <v>129</v>
      </c>
      <c r="C29" s="498"/>
      <c r="D29" s="498">
        <f>Primary!F8+1</f>
        <v>2021</v>
      </c>
      <c r="E29" s="498">
        <f t="shared" ref="E29:M29" si="1">D29+1</f>
        <v>2022</v>
      </c>
      <c r="F29" s="498">
        <f t="shared" si="1"/>
        <v>2023</v>
      </c>
      <c r="G29" s="498">
        <f t="shared" si="1"/>
        <v>2024</v>
      </c>
      <c r="H29" s="498">
        <f t="shared" si="1"/>
        <v>2025</v>
      </c>
      <c r="I29" s="498">
        <f t="shared" si="1"/>
        <v>2026</v>
      </c>
      <c r="J29" s="498">
        <f t="shared" si="1"/>
        <v>2027</v>
      </c>
      <c r="K29" s="498">
        <f t="shared" si="1"/>
        <v>2028</v>
      </c>
      <c r="L29" s="498">
        <f t="shared" si="1"/>
        <v>2029</v>
      </c>
      <c r="M29" s="498">
        <f t="shared" si="1"/>
        <v>2030</v>
      </c>
    </row>
    <row r="30" spans="2:13" x14ac:dyDescent="0.25">
      <c r="B30">
        <v>1</v>
      </c>
      <c r="C30">
        <f>Primary!C5</f>
        <v>0</v>
      </c>
      <c r="D30" s="323">
        <f>'ADR Seg Inputs'!D9*(1+'ADR Seg Inputs'!C30)</f>
        <v>0</v>
      </c>
      <c r="E30" s="323">
        <f>D30*(1+'ADR Seg Inputs'!D30)</f>
        <v>0</v>
      </c>
      <c r="F30" s="323">
        <f>E30*(1+'ADR Seg Inputs'!E30)</f>
        <v>0</v>
      </c>
      <c r="G30" s="323">
        <f>F30*(1+'ADR Seg Inputs'!F30)</f>
        <v>0</v>
      </c>
      <c r="H30" s="323">
        <f>G30*(1+'ADR Seg Inputs'!G30)</f>
        <v>0</v>
      </c>
      <c r="I30" s="323">
        <f>H30*(1+'ADR Seg Inputs'!H30)</f>
        <v>0</v>
      </c>
      <c r="J30" s="323">
        <f>I30*(1+'ADR Seg Inputs'!I30)</f>
        <v>0</v>
      </c>
      <c r="K30" s="323">
        <f>J30*(1+'ADR Seg Inputs'!J30)</f>
        <v>0</v>
      </c>
      <c r="L30" s="323">
        <f>K30*(1+'ADR Seg Inputs'!K30)</f>
        <v>0</v>
      </c>
      <c r="M30" s="323">
        <f>L30*(1+'ADR Seg Inputs'!L30)</f>
        <v>0</v>
      </c>
    </row>
    <row r="31" spans="2:13" x14ac:dyDescent="0.25">
      <c r="B31">
        <v>2</v>
      </c>
      <c r="C31">
        <f>Primary!C6</f>
        <v>0</v>
      </c>
      <c r="D31" s="323">
        <f>'ADR Seg Inputs'!D10*(1+'ADR Seg Inputs'!C31)</f>
        <v>0</v>
      </c>
      <c r="E31" s="323">
        <f>D31*(1+'ADR Seg Inputs'!D31)</f>
        <v>0</v>
      </c>
      <c r="F31" s="323">
        <f>E31*(1+'ADR Seg Inputs'!E31)</f>
        <v>0</v>
      </c>
      <c r="G31" s="323">
        <f>F31*(1+'ADR Seg Inputs'!F31)</f>
        <v>0</v>
      </c>
      <c r="H31" s="323">
        <f>G31*(1+'ADR Seg Inputs'!G31)</f>
        <v>0</v>
      </c>
      <c r="I31" s="323">
        <f>H31*(1+'ADR Seg Inputs'!H31)</f>
        <v>0</v>
      </c>
      <c r="J31" s="323">
        <f>I31*(1+'ADR Seg Inputs'!I31)</f>
        <v>0</v>
      </c>
      <c r="K31" s="323">
        <f>J31*(1+'ADR Seg Inputs'!J31)</f>
        <v>0</v>
      </c>
      <c r="L31" s="323">
        <f>K31*(1+'ADR Seg Inputs'!K31)</f>
        <v>0</v>
      </c>
      <c r="M31" s="323">
        <f>L31*(1+'ADR Seg Inputs'!L31)</f>
        <v>0</v>
      </c>
    </row>
    <row r="32" spans="2:13" x14ac:dyDescent="0.25">
      <c r="B32">
        <v>3</v>
      </c>
      <c r="C32">
        <f>Primary!C7</f>
        <v>0</v>
      </c>
      <c r="D32" s="323">
        <f>'ADR Seg Inputs'!D11*(1+'ADR Seg Inputs'!C32)</f>
        <v>0</v>
      </c>
      <c r="E32" s="323">
        <f>D32*(1+'ADR Seg Inputs'!D32)</f>
        <v>0</v>
      </c>
      <c r="F32" s="323">
        <f>E32*(1+'ADR Seg Inputs'!E32)</f>
        <v>0</v>
      </c>
      <c r="G32" s="323">
        <f>F32*(1+'ADR Seg Inputs'!F32)</f>
        <v>0</v>
      </c>
      <c r="H32" s="323">
        <f>G32*(1+'ADR Seg Inputs'!G32)</f>
        <v>0</v>
      </c>
      <c r="I32" s="323">
        <f>H32*(1+'ADR Seg Inputs'!H32)</f>
        <v>0</v>
      </c>
      <c r="J32" s="323">
        <f>I32*(1+'ADR Seg Inputs'!I32)</f>
        <v>0</v>
      </c>
      <c r="K32" s="323">
        <f>J32*(1+'ADR Seg Inputs'!J32)</f>
        <v>0</v>
      </c>
      <c r="L32" s="323">
        <f>K32*(1+'ADR Seg Inputs'!K32)</f>
        <v>0</v>
      </c>
      <c r="M32" s="323">
        <f>L32*(1+'ADR Seg Inputs'!L32)</f>
        <v>0</v>
      </c>
    </row>
    <row r="33" spans="2:13" x14ac:dyDescent="0.25">
      <c r="B33">
        <v>4</v>
      </c>
      <c r="C33">
        <f>Primary!C8</f>
        <v>0</v>
      </c>
      <c r="D33" s="323">
        <f>'ADR Seg Inputs'!D12*(1+'ADR Seg Inputs'!C33)</f>
        <v>0</v>
      </c>
      <c r="E33" s="323">
        <f>D33*(1+'ADR Seg Inputs'!D33)</f>
        <v>0</v>
      </c>
      <c r="F33" s="323">
        <f>E33*(1+'ADR Seg Inputs'!E33)</f>
        <v>0</v>
      </c>
      <c r="G33" s="323">
        <f>F33*(1+'ADR Seg Inputs'!F33)</f>
        <v>0</v>
      </c>
      <c r="H33" s="323">
        <f>G33*(1+'ADR Seg Inputs'!G33)</f>
        <v>0</v>
      </c>
      <c r="I33" s="323">
        <f>H33*(1+'ADR Seg Inputs'!H33)</f>
        <v>0</v>
      </c>
      <c r="J33" s="323">
        <f>I33*(1+'ADR Seg Inputs'!I33)</f>
        <v>0</v>
      </c>
      <c r="K33" s="323">
        <f>J33*(1+'ADR Seg Inputs'!J33)</f>
        <v>0</v>
      </c>
      <c r="L33" s="323">
        <f>K33*(1+'ADR Seg Inputs'!K33)</f>
        <v>0</v>
      </c>
      <c r="M33" s="323">
        <f>L33*(1+'ADR Seg Inputs'!L33)</f>
        <v>0</v>
      </c>
    </row>
    <row r="34" spans="2:13" x14ac:dyDescent="0.25">
      <c r="B34" s="55">
        <v>5</v>
      </c>
      <c r="C34" s="55">
        <f>Primary!C9</f>
        <v>0</v>
      </c>
      <c r="D34" s="324">
        <f>'ADR Seg Inputs'!D13*(1+'ADR Seg Inputs'!C34)</f>
        <v>0</v>
      </c>
      <c r="E34" s="324">
        <f>D34*(1+'ADR Seg Inputs'!D34)</f>
        <v>0</v>
      </c>
      <c r="F34" s="324">
        <f>E34*(1+'ADR Seg Inputs'!E34)</f>
        <v>0</v>
      </c>
      <c r="G34" s="324">
        <f>F34*(1+'ADR Seg Inputs'!F34)</f>
        <v>0</v>
      </c>
      <c r="H34" s="324">
        <f>G34*(1+'ADR Seg Inputs'!G34)</f>
        <v>0</v>
      </c>
      <c r="I34" s="324">
        <f>H34*(1+'ADR Seg Inputs'!H34)</f>
        <v>0</v>
      </c>
      <c r="J34" s="324">
        <f>I34*(1+'ADR Seg Inputs'!I34)</f>
        <v>0</v>
      </c>
      <c r="K34" s="324">
        <f>J34*(1+'ADR Seg Inputs'!J34)</f>
        <v>0</v>
      </c>
      <c r="L34" s="324">
        <f>K34*(1+'ADR Seg Inputs'!K34)</f>
        <v>0</v>
      </c>
      <c r="M34" s="324">
        <f>L34*(1+'ADR Seg Inputs'!L34)</f>
        <v>0</v>
      </c>
    </row>
    <row r="36" spans="2:13" x14ac:dyDescent="0.25">
      <c r="B36" s="498" t="s">
        <v>131</v>
      </c>
      <c r="C36" s="498"/>
      <c r="D36" s="498"/>
      <c r="E36" s="498"/>
      <c r="F36" s="498"/>
      <c r="G36" s="498"/>
      <c r="H36" s="498"/>
      <c r="I36" s="498"/>
      <c r="J36" s="498"/>
      <c r="K36" s="498"/>
      <c r="L36" s="498"/>
      <c r="M36" s="498"/>
    </row>
    <row r="37" spans="2:13" x14ac:dyDescent="0.25">
      <c r="B37">
        <v>1</v>
      </c>
      <c r="C37">
        <f>C30</f>
        <v>0</v>
      </c>
      <c r="D37" s="321" t="e">
        <f>'Occ Output-A'!D11</f>
        <v>#DIV/0!</v>
      </c>
      <c r="E37" s="321" t="e">
        <f>'Occ Output-A'!E11</f>
        <v>#DIV/0!</v>
      </c>
      <c r="F37" s="321" t="e">
        <f>'Occ Output-A'!F11</f>
        <v>#DIV/0!</v>
      </c>
      <c r="G37" s="321" t="e">
        <f>'Occ Output-A'!G11</f>
        <v>#DIV/0!</v>
      </c>
      <c r="H37" s="321" t="e">
        <f>'Occ Output-A'!H11</f>
        <v>#DIV/0!</v>
      </c>
      <c r="I37" s="321" t="e">
        <f>'Occ Output-A'!I11</f>
        <v>#DIV/0!</v>
      </c>
      <c r="J37" s="321" t="e">
        <f>'Occ Output-A'!J11</f>
        <v>#DIV/0!</v>
      </c>
      <c r="K37" s="321" t="e">
        <f>'Occ Output-A'!K11</f>
        <v>#DIV/0!</v>
      </c>
      <c r="L37" s="321" t="e">
        <f>'Occ Output-A'!L11</f>
        <v>#DIV/0!</v>
      </c>
      <c r="M37" s="321" t="e">
        <f>'Occ Output-A'!M11</f>
        <v>#DIV/0!</v>
      </c>
    </row>
    <row r="38" spans="2:13" x14ac:dyDescent="0.25">
      <c r="B38">
        <v>2</v>
      </c>
      <c r="C38">
        <f t="shared" ref="C38:C41" si="2">C31</f>
        <v>0</v>
      </c>
      <c r="D38" s="321" t="e">
        <f>'Occ Output-A'!D12</f>
        <v>#DIV/0!</v>
      </c>
      <c r="E38" s="321" t="e">
        <f>'Occ Output-A'!E12</f>
        <v>#DIV/0!</v>
      </c>
      <c r="F38" s="321" t="e">
        <f>'Occ Output-A'!F12</f>
        <v>#DIV/0!</v>
      </c>
      <c r="G38" s="321" t="e">
        <f>'Occ Output-A'!G12</f>
        <v>#DIV/0!</v>
      </c>
      <c r="H38" s="321" t="e">
        <f>'Occ Output-A'!H12</f>
        <v>#DIV/0!</v>
      </c>
      <c r="I38" s="321" t="e">
        <f>'Occ Output-A'!I12</f>
        <v>#DIV/0!</v>
      </c>
      <c r="J38" s="321" t="e">
        <f>'Occ Output-A'!J12</f>
        <v>#DIV/0!</v>
      </c>
      <c r="K38" s="321" t="e">
        <f>'Occ Output-A'!K12</f>
        <v>#DIV/0!</v>
      </c>
      <c r="L38" s="321" t="e">
        <f>'Occ Output-A'!L12</f>
        <v>#DIV/0!</v>
      </c>
      <c r="M38" s="321" t="e">
        <f>'Occ Output-A'!M12</f>
        <v>#DIV/0!</v>
      </c>
    </row>
    <row r="39" spans="2:13" x14ac:dyDescent="0.25">
      <c r="B39">
        <v>3</v>
      </c>
      <c r="C39">
        <f t="shared" si="2"/>
        <v>0</v>
      </c>
      <c r="D39" s="321" t="e">
        <f>'Occ Output-A'!D13</f>
        <v>#DIV/0!</v>
      </c>
      <c r="E39" s="321" t="e">
        <f>'Occ Output-A'!E13</f>
        <v>#DIV/0!</v>
      </c>
      <c r="F39" s="321" t="e">
        <f>'Occ Output-A'!F13</f>
        <v>#DIV/0!</v>
      </c>
      <c r="G39" s="321" t="e">
        <f>'Occ Output-A'!G13</f>
        <v>#DIV/0!</v>
      </c>
      <c r="H39" s="321" t="e">
        <f>'Occ Output-A'!H13</f>
        <v>#DIV/0!</v>
      </c>
      <c r="I39" s="321" t="e">
        <f>'Occ Output-A'!I13</f>
        <v>#DIV/0!</v>
      </c>
      <c r="J39" s="321" t="e">
        <f>'Occ Output-A'!J13</f>
        <v>#DIV/0!</v>
      </c>
      <c r="K39" s="321" t="e">
        <f>'Occ Output-A'!K13</f>
        <v>#DIV/0!</v>
      </c>
      <c r="L39" s="321" t="e">
        <f>'Occ Output-A'!L13</f>
        <v>#DIV/0!</v>
      </c>
      <c r="M39" s="321" t="e">
        <f>'Occ Output-A'!M13</f>
        <v>#DIV/0!</v>
      </c>
    </row>
    <row r="40" spans="2:13" x14ac:dyDescent="0.25">
      <c r="B40">
        <v>4</v>
      </c>
      <c r="C40">
        <f t="shared" si="2"/>
        <v>0</v>
      </c>
      <c r="D40" s="321" t="e">
        <f>'Occ Output-A'!D14</f>
        <v>#DIV/0!</v>
      </c>
      <c r="E40" s="321" t="e">
        <f>'Occ Output-A'!E14</f>
        <v>#DIV/0!</v>
      </c>
      <c r="F40" s="321" t="e">
        <f>'Occ Output-A'!F14</f>
        <v>#DIV/0!</v>
      </c>
      <c r="G40" s="321" t="e">
        <f>'Occ Output-A'!G14</f>
        <v>#DIV/0!</v>
      </c>
      <c r="H40" s="321" t="e">
        <f>'Occ Output-A'!H14</f>
        <v>#DIV/0!</v>
      </c>
      <c r="I40" s="321" t="e">
        <f>'Occ Output-A'!I14</f>
        <v>#DIV/0!</v>
      </c>
      <c r="J40" s="321" t="e">
        <f>'Occ Output-A'!J14</f>
        <v>#DIV/0!</v>
      </c>
      <c r="K40" s="321" t="e">
        <f>'Occ Output-A'!K14</f>
        <v>#DIV/0!</v>
      </c>
      <c r="L40" s="321" t="e">
        <f>'Occ Output-A'!L14</f>
        <v>#DIV/0!</v>
      </c>
      <c r="M40" s="321" t="e">
        <f>'Occ Output-A'!M14</f>
        <v>#DIV/0!</v>
      </c>
    </row>
    <row r="41" spans="2:13" x14ac:dyDescent="0.25">
      <c r="B41" s="55">
        <v>5</v>
      </c>
      <c r="C41" s="55">
        <f t="shared" si="2"/>
        <v>0</v>
      </c>
      <c r="D41" s="322" t="e">
        <f>'Occ Output-A'!D15</f>
        <v>#DIV/0!</v>
      </c>
      <c r="E41" s="322" t="e">
        <f>'Occ Output-A'!E15</f>
        <v>#DIV/0!</v>
      </c>
      <c r="F41" s="322" t="e">
        <f>'Occ Output-A'!F15</f>
        <v>#DIV/0!</v>
      </c>
      <c r="G41" s="322" t="e">
        <f>'Occ Output-A'!G15</f>
        <v>#DIV/0!</v>
      </c>
      <c r="H41" s="322" t="e">
        <f>'Occ Output-A'!H15</f>
        <v>#DIV/0!</v>
      </c>
      <c r="I41" s="322" t="e">
        <f>'Occ Output-A'!I15</f>
        <v>#DIV/0!</v>
      </c>
      <c r="J41" s="322" t="e">
        <f>'Occ Output-A'!J15</f>
        <v>#DIV/0!</v>
      </c>
      <c r="K41" s="322" t="e">
        <f>'Occ Output-A'!K15</f>
        <v>#DIV/0!</v>
      </c>
      <c r="L41" s="322" t="e">
        <f>'Occ Output-A'!L15</f>
        <v>#DIV/0!</v>
      </c>
      <c r="M41" s="322" t="e">
        <f>'Occ Output-A'!M15</f>
        <v>#DIV/0!</v>
      </c>
    </row>
    <row r="42" spans="2:13" x14ac:dyDescent="0.25">
      <c r="C42" s="299" t="s">
        <v>5</v>
      </c>
      <c r="D42" s="321" t="e">
        <f>SUM(D37:D41)</f>
        <v>#DIV/0!</v>
      </c>
      <c r="E42" s="321" t="e">
        <f t="shared" ref="E42" si="3">SUM(E37:E41)</f>
        <v>#DIV/0!</v>
      </c>
      <c r="F42" s="321" t="e">
        <f t="shared" ref="F42" si="4">SUM(F37:F41)</f>
        <v>#DIV/0!</v>
      </c>
      <c r="G42" s="321" t="e">
        <f t="shared" ref="G42" si="5">SUM(G37:G41)</f>
        <v>#DIV/0!</v>
      </c>
      <c r="H42" s="321" t="e">
        <f t="shared" ref="H42" si="6">SUM(H37:H41)</f>
        <v>#DIV/0!</v>
      </c>
      <c r="I42" s="321" t="e">
        <f t="shared" ref="I42" si="7">SUM(I37:I41)</f>
        <v>#DIV/0!</v>
      </c>
      <c r="J42" s="321" t="e">
        <f t="shared" ref="J42" si="8">SUM(J37:J41)</f>
        <v>#DIV/0!</v>
      </c>
      <c r="K42" s="321" t="e">
        <f t="shared" ref="K42" si="9">SUM(K37:K41)</f>
        <v>#DIV/0!</v>
      </c>
      <c r="L42" s="321" t="e">
        <f t="shared" ref="L42" si="10">SUM(L37:L41)</f>
        <v>#DIV/0!</v>
      </c>
      <c r="M42" s="321" t="e">
        <f t="shared" ref="M42" si="11">SUM(M37:M41)</f>
        <v>#DIV/0!</v>
      </c>
    </row>
    <row r="44" spans="2:13" x14ac:dyDescent="0.25">
      <c r="B44" s="498" t="s">
        <v>135</v>
      </c>
      <c r="C44" s="498"/>
      <c r="D44" s="498"/>
      <c r="E44" s="498"/>
      <c r="F44" s="498"/>
      <c r="G44" s="498"/>
      <c r="H44" s="498"/>
      <c r="I44" s="498"/>
      <c r="J44" s="498"/>
      <c r="K44" s="498"/>
      <c r="L44" s="498"/>
      <c r="M44" s="498"/>
    </row>
    <row r="45" spans="2:13" x14ac:dyDescent="0.25">
      <c r="B45" s="499">
        <v>1</v>
      </c>
      <c r="C45" s="499">
        <f>C30</f>
        <v>0</v>
      </c>
      <c r="D45" s="500" t="e">
        <f>D30*D37</f>
        <v>#DIV/0!</v>
      </c>
      <c r="E45" s="500" t="e">
        <f t="shared" ref="E45:M45" si="12">E30*E37</f>
        <v>#DIV/0!</v>
      </c>
      <c r="F45" s="500" t="e">
        <f t="shared" si="12"/>
        <v>#DIV/0!</v>
      </c>
      <c r="G45" s="500" t="e">
        <f t="shared" si="12"/>
        <v>#DIV/0!</v>
      </c>
      <c r="H45" s="500" t="e">
        <f t="shared" si="12"/>
        <v>#DIV/0!</v>
      </c>
      <c r="I45" s="500" t="e">
        <f t="shared" si="12"/>
        <v>#DIV/0!</v>
      </c>
      <c r="J45" s="500" t="e">
        <f t="shared" si="12"/>
        <v>#DIV/0!</v>
      </c>
      <c r="K45" s="500" t="e">
        <f t="shared" si="12"/>
        <v>#DIV/0!</v>
      </c>
      <c r="L45" s="500" t="e">
        <f t="shared" si="12"/>
        <v>#DIV/0!</v>
      </c>
      <c r="M45" s="500" t="e">
        <f t="shared" si="12"/>
        <v>#DIV/0!</v>
      </c>
    </row>
    <row r="46" spans="2:13" x14ac:dyDescent="0.25">
      <c r="B46">
        <v>2</v>
      </c>
      <c r="C46">
        <f t="shared" ref="C46:C49" si="13">C31</f>
        <v>0</v>
      </c>
      <c r="D46" s="325" t="e">
        <f t="shared" ref="D46:M46" si="14">D31*D38</f>
        <v>#DIV/0!</v>
      </c>
      <c r="E46" s="325" t="e">
        <f t="shared" si="14"/>
        <v>#DIV/0!</v>
      </c>
      <c r="F46" s="325" t="e">
        <f t="shared" si="14"/>
        <v>#DIV/0!</v>
      </c>
      <c r="G46" s="325" t="e">
        <f t="shared" si="14"/>
        <v>#DIV/0!</v>
      </c>
      <c r="H46" s="325" t="e">
        <f t="shared" si="14"/>
        <v>#DIV/0!</v>
      </c>
      <c r="I46" s="325" t="e">
        <f t="shared" si="14"/>
        <v>#DIV/0!</v>
      </c>
      <c r="J46" s="325" t="e">
        <f t="shared" si="14"/>
        <v>#DIV/0!</v>
      </c>
      <c r="K46" s="325" t="e">
        <f t="shared" si="14"/>
        <v>#DIV/0!</v>
      </c>
      <c r="L46" s="325" t="e">
        <f t="shared" si="14"/>
        <v>#DIV/0!</v>
      </c>
      <c r="M46" s="325" t="e">
        <f t="shared" si="14"/>
        <v>#DIV/0!</v>
      </c>
    </row>
    <row r="47" spans="2:13" x14ac:dyDescent="0.25">
      <c r="B47">
        <v>3</v>
      </c>
      <c r="C47">
        <f t="shared" si="13"/>
        <v>0</v>
      </c>
      <c r="D47" s="325" t="e">
        <f t="shared" ref="D47:M47" si="15">D32*D39</f>
        <v>#DIV/0!</v>
      </c>
      <c r="E47" s="325" t="e">
        <f t="shared" si="15"/>
        <v>#DIV/0!</v>
      </c>
      <c r="F47" s="325" t="e">
        <f t="shared" si="15"/>
        <v>#DIV/0!</v>
      </c>
      <c r="G47" s="325" t="e">
        <f t="shared" si="15"/>
        <v>#DIV/0!</v>
      </c>
      <c r="H47" s="325" t="e">
        <f t="shared" si="15"/>
        <v>#DIV/0!</v>
      </c>
      <c r="I47" s="325" t="e">
        <f t="shared" si="15"/>
        <v>#DIV/0!</v>
      </c>
      <c r="J47" s="325" t="e">
        <f t="shared" si="15"/>
        <v>#DIV/0!</v>
      </c>
      <c r="K47" s="325" t="e">
        <f t="shared" si="15"/>
        <v>#DIV/0!</v>
      </c>
      <c r="L47" s="325" t="e">
        <f t="shared" si="15"/>
        <v>#DIV/0!</v>
      </c>
      <c r="M47" s="325" t="e">
        <f t="shared" si="15"/>
        <v>#DIV/0!</v>
      </c>
    </row>
    <row r="48" spans="2:13" x14ac:dyDescent="0.25">
      <c r="B48">
        <v>4</v>
      </c>
      <c r="C48">
        <f t="shared" si="13"/>
        <v>0</v>
      </c>
      <c r="D48" s="325" t="e">
        <f t="shared" ref="D48:M48" si="16">D33*D40</f>
        <v>#DIV/0!</v>
      </c>
      <c r="E48" s="325" t="e">
        <f t="shared" si="16"/>
        <v>#DIV/0!</v>
      </c>
      <c r="F48" s="325" t="e">
        <f t="shared" si="16"/>
        <v>#DIV/0!</v>
      </c>
      <c r="G48" s="325" t="e">
        <f t="shared" si="16"/>
        <v>#DIV/0!</v>
      </c>
      <c r="H48" s="325" t="e">
        <f t="shared" si="16"/>
        <v>#DIV/0!</v>
      </c>
      <c r="I48" s="325" t="e">
        <f t="shared" si="16"/>
        <v>#DIV/0!</v>
      </c>
      <c r="J48" s="325" t="e">
        <f t="shared" si="16"/>
        <v>#DIV/0!</v>
      </c>
      <c r="K48" s="325" t="e">
        <f t="shared" si="16"/>
        <v>#DIV/0!</v>
      </c>
      <c r="L48" s="325" t="e">
        <f t="shared" si="16"/>
        <v>#DIV/0!</v>
      </c>
      <c r="M48" s="325" t="e">
        <f t="shared" si="16"/>
        <v>#DIV/0!</v>
      </c>
    </row>
    <row r="49" spans="2:14" x14ac:dyDescent="0.25">
      <c r="B49" s="55">
        <v>5</v>
      </c>
      <c r="C49" s="55">
        <f t="shared" si="13"/>
        <v>0</v>
      </c>
      <c r="D49" s="326" t="e">
        <f t="shared" ref="D49:M49" si="17">D34*D41</f>
        <v>#DIV/0!</v>
      </c>
      <c r="E49" s="326" t="e">
        <f t="shared" si="17"/>
        <v>#DIV/0!</v>
      </c>
      <c r="F49" s="326" t="e">
        <f t="shared" si="17"/>
        <v>#DIV/0!</v>
      </c>
      <c r="G49" s="326" t="e">
        <f t="shared" si="17"/>
        <v>#DIV/0!</v>
      </c>
      <c r="H49" s="326" t="e">
        <f t="shared" si="17"/>
        <v>#DIV/0!</v>
      </c>
      <c r="I49" s="326" t="e">
        <f t="shared" si="17"/>
        <v>#DIV/0!</v>
      </c>
      <c r="J49" s="326" t="e">
        <f t="shared" si="17"/>
        <v>#DIV/0!</v>
      </c>
      <c r="K49" s="326" t="e">
        <f t="shared" si="17"/>
        <v>#DIV/0!</v>
      </c>
      <c r="L49" s="326" t="e">
        <f t="shared" si="17"/>
        <v>#DIV/0!</v>
      </c>
      <c r="M49" s="326" t="e">
        <f t="shared" si="17"/>
        <v>#DIV/0!</v>
      </c>
    </row>
    <row r="50" spans="2:14" x14ac:dyDescent="0.25">
      <c r="C50" s="299" t="s">
        <v>5</v>
      </c>
      <c r="D50" s="325" t="e">
        <f>SUM(D45:D49)</f>
        <v>#DIV/0!</v>
      </c>
      <c r="E50" s="325" t="e">
        <f t="shared" ref="E50:M50" si="18">SUM(E45:E49)</f>
        <v>#DIV/0!</v>
      </c>
      <c r="F50" s="325" t="e">
        <f t="shared" si="18"/>
        <v>#DIV/0!</v>
      </c>
      <c r="G50" s="325" t="e">
        <f t="shared" si="18"/>
        <v>#DIV/0!</v>
      </c>
      <c r="H50" s="325" t="e">
        <f t="shared" si="18"/>
        <v>#DIV/0!</v>
      </c>
      <c r="I50" s="325" t="e">
        <f t="shared" si="18"/>
        <v>#DIV/0!</v>
      </c>
      <c r="J50" s="325" t="e">
        <f t="shared" si="18"/>
        <v>#DIV/0!</v>
      </c>
      <c r="K50" s="325" t="e">
        <f t="shared" si="18"/>
        <v>#DIV/0!</v>
      </c>
      <c r="L50" s="325" t="e">
        <f t="shared" si="18"/>
        <v>#DIV/0!</v>
      </c>
      <c r="M50" s="325" t="e">
        <f t="shared" si="18"/>
        <v>#DIV/0!</v>
      </c>
    </row>
    <row r="54" spans="2:14" ht="13" x14ac:dyDescent="0.3">
      <c r="B54" s="303" t="str">
        <f>'Supply Addn'!C7</f>
        <v>Proposed Hotel 1</v>
      </c>
      <c r="C54" s="304"/>
      <c r="D54" s="304"/>
      <c r="E54" s="304"/>
      <c r="F54" s="304"/>
      <c r="G54" s="304"/>
      <c r="H54" s="304"/>
      <c r="I54" s="304"/>
      <c r="J54" s="304"/>
      <c r="K54" s="304"/>
      <c r="L54" s="304"/>
      <c r="M54" s="304"/>
    </row>
    <row r="55" spans="2:14" x14ac:dyDescent="0.25">
      <c r="B55" s="498" t="s">
        <v>129</v>
      </c>
      <c r="C55" s="498"/>
      <c r="D55" s="498">
        <f>Primary!F8+1</f>
        <v>2021</v>
      </c>
      <c r="E55" s="498">
        <f t="shared" ref="E55:M55" si="19">D55+1</f>
        <v>2022</v>
      </c>
      <c r="F55" s="498">
        <f t="shared" si="19"/>
        <v>2023</v>
      </c>
      <c r="G55" s="498">
        <f t="shared" si="19"/>
        <v>2024</v>
      </c>
      <c r="H55" s="498">
        <f t="shared" si="19"/>
        <v>2025</v>
      </c>
      <c r="I55" s="498">
        <f t="shared" si="19"/>
        <v>2026</v>
      </c>
      <c r="J55" s="498">
        <f t="shared" si="19"/>
        <v>2027</v>
      </c>
      <c r="K55" s="498">
        <f t="shared" si="19"/>
        <v>2028</v>
      </c>
      <c r="L55" s="498">
        <f t="shared" si="19"/>
        <v>2029</v>
      </c>
      <c r="M55" s="498">
        <f t="shared" si="19"/>
        <v>2030</v>
      </c>
    </row>
    <row r="56" spans="2:14" x14ac:dyDescent="0.25">
      <c r="B56">
        <v>1</v>
      </c>
      <c r="C56">
        <f>Primary!C5</f>
        <v>0</v>
      </c>
      <c r="D56" s="323">
        <f>'ADR Seg Inputs'!D20*(1+'ADR Seg Inputs'!C30)</f>
        <v>0</v>
      </c>
      <c r="E56" s="323">
        <f>D56*(1+'ADR Seg Inputs'!D30)</f>
        <v>0</v>
      </c>
      <c r="F56" s="323">
        <f>E56*(1+'ADR Seg Inputs'!E30)</f>
        <v>0</v>
      </c>
      <c r="G56" s="323">
        <f>F56*(1+'ADR Seg Inputs'!F30)</f>
        <v>0</v>
      </c>
      <c r="H56" s="323">
        <f>G56*(1+'ADR Seg Inputs'!G30)</f>
        <v>0</v>
      </c>
      <c r="I56" s="323">
        <f>H56*(1+'ADR Seg Inputs'!H30)</f>
        <v>0</v>
      </c>
      <c r="J56" s="323">
        <f>I56*(1+'ADR Seg Inputs'!I30)</f>
        <v>0</v>
      </c>
      <c r="K56" s="323">
        <f>J56*(1+'ADR Seg Inputs'!J30)</f>
        <v>0</v>
      </c>
      <c r="L56" s="323">
        <f>K56*(1+'ADR Seg Inputs'!K30)</f>
        <v>0</v>
      </c>
      <c r="M56" s="323">
        <f>L56*(1+'ADR Seg Inputs'!L30)</f>
        <v>0</v>
      </c>
    </row>
    <row r="57" spans="2:14" x14ac:dyDescent="0.25">
      <c r="B57">
        <v>2</v>
      </c>
      <c r="C57">
        <f>Primary!C6</f>
        <v>0</v>
      </c>
      <c r="D57" s="323">
        <f>'ADR Seg Inputs'!D21*(1+'ADR Seg Inputs'!C31)</f>
        <v>0</v>
      </c>
      <c r="E57" s="323">
        <f>D57*(1+'ADR Seg Inputs'!D31)</f>
        <v>0</v>
      </c>
      <c r="F57" s="323">
        <f>E57*(1+'ADR Seg Inputs'!E31)</f>
        <v>0</v>
      </c>
      <c r="G57" s="323">
        <f>F57*(1+'ADR Seg Inputs'!F31)</f>
        <v>0</v>
      </c>
      <c r="H57" s="323">
        <f>G57*(1+'ADR Seg Inputs'!G31)</f>
        <v>0</v>
      </c>
      <c r="I57" s="323">
        <f>H57*(1+'ADR Seg Inputs'!H31)</f>
        <v>0</v>
      </c>
      <c r="J57" s="323">
        <f>I57*(1+'ADR Seg Inputs'!I31)</f>
        <v>0</v>
      </c>
      <c r="K57" s="323">
        <f>J57*(1+'ADR Seg Inputs'!J31)</f>
        <v>0</v>
      </c>
      <c r="L57" s="323">
        <f>K57*(1+'ADR Seg Inputs'!K31)</f>
        <v>0</v>
      </c>
      <c r="M57" s="323">
        <f>L57*(1+'ADR Seg Inputs'!L31)</f>
        <v>0</v>
      </c>
    </row>
    <row r="58" spans="2:14" x14ac:dyDescent="0.25">
      <c r="B58">
        <v>3</v>
      </c>
      <c r="C58">
        <f>Primary!C7</f>
        <v>0</v>
      </c>
      <c r="D58" s="323">
        <f>'ADR Seg Inputs'!D22*(1+'ADR Seg Inputs'!C32)</f>
        <v>0</v>
      </c>
      <c r="E58" s="323">
        <f>D58*(1+'ADR Seg Inputs'!D32)</f>
        <v>0</v>
      </c>
      <c r="F58" s="323">
        <f>E58*(1+'ADR Seg Inputs'!E32)</f>
        <v>0</v>
      </c>
      <c r="G58" s="323">
        <f>F58*(1+'ADR Seg Inputs'!F32)</f>
        <v>0</v>
      </c>
      <c r="H58" s="323">
        <f>G58*(1+'ADR Seg Inputs'!G32)</f>
        <v>0</v>
      </c>
      <c r="I58" s="323">
        <f>H58*(1+'ADR Seg Inputs'!H32)</f>
        <v>0</v>
      </c>
      <c r="J58" s="323">
        <f>I58*(1+'ADR Seg Inputs'!I32)</f>
        <v>0</v>
      </c>
      <c r="K58" s="323">
        <f>J58*(1+'ADR Seg Inputs'!J32)</f>
        <v>0</v>
      </c>
      <c r="L58" s="323">
        <f>K58*(1+'ADR Seg Inputs'!K32)</f>
        <v>0</v>
      </c>
      <c r="M58" s="323">
        <f>L58*(1+'ADR Seg Inputs'!L32)</f>
        <v>0</v>
      </c>
    </row>
    <row r="59" spans="2:14" x14ac:dyDescent="0.25">
      <c r="B59">
        <v>4</v>
      </c>
      <c r="C59">
        <f>Primary!C8</f>
        <v>0</v>
      </c>
      <c r="D59" s="323">
        <f>'ADR Seg Inputs'!D23*(1+'ADR Seg Inputs'!C33)</f>
        <v>0</v>
      </c>
      <c r="E59" s="323">
        <f>D59*(1+'ADR Seg Inputs'!D33)</f>
        <v>0</v>
      </c>
      <c r="F59" s="323">
        <f>E59*(1+'ADR Seg Inputs'!E33)</f>
        <v>0</v>
      </c>
      <c r="G59" s="323">
        <f>F59*(1+'ADR Seg Inputs'!F33)</f>
        <v>0</v>
      </c>
      <c r="H59" s="323">
        <f>G59*(1+'ADR Seg Inputs'!G33)</f>
        <v>0</v>
      </c>
      <c r="I59" s="323">
        <f>H59*(1+'ADR Seg Inputs'!H33)</f>
        <v>0</v>
      </c>
      <c r="J59" s="323">
        <f>I59*(1+'ADR Seg Inputs'!I33)</f>
        <v>0</v>
      </c>
      <c r="K59" s="323">
        <f>J59*(1+'ADR Seg Inputs'!J33)</f>
        <v>0</v>
      </c>
      <c r="L59" s="323">
        <f>K59*(1+'ADR Seg Inputs'!K33)</f>
        <v>0</v>
      </c>
      <c r="M59" s="323">
        <f>L59*(1+'ADR Seg Inputs'!L33)</f>
        <v>0</v>
      </c>
    </row>
    <row r="60" spans="2:14" x14ac:dyDescent="0.25">
      <c r="B60" s="55">
        <v>5</v>
      </c>
      <c r="C60" s="55">
        <f>Primary!C9</f>
        <v>0</v>
      </c>
      <c r="D60" s="324">
        <f>'ADR Seg Inputs'!D24*(1+'ADR Seg Inputs'!C34)</f>
        <v>0</v>
      </c>
      <c r="E60" s="324">
        <f>D60*(1+'ADR Seg Inputs'!D34)</f>
        <v>0</v>
      </c>
      <c r="F60" s="324">
        <f>E60*(1+'ADR Seg Inputs'!E34)</f>
        <v>0</v>
      </c>
      <c r="G60" s="324">
        <f>F60*(1+'ADR Seg Inputs'!F34)</f>
        <v>0</v>
      </c>
      <c r="H60" s="324">
        <f>G60*(1+'ADR Seg Inputs'!G34)</f>
        <v>0</v>
      </c>
      <c r="I60" s="324">
        <f>H60*(1+'ADR Seg Inputs'!H34)</f>
        <v>0</v>
      </c>
      <c r="J60" s="324">
        <f>I60*(1+'ADR Seg Inputs'!I34)</f>
        <v>0</v>
      </c>
      <c r="K60" s="324">
        <f>J60*(1+'ADR Seg Inputs'!J34)</f>
        <v>0</v>
      </c>
      <c r="L60" s="324">
        <f>K60*(1+'ADR Seg Inputs'!K34)</f>
        <v>0</v>
      </c>
      <c r="M60" s="324">
        <f>L60*(1+'ADR Seg Inputs'!L34)</f>
        <v>0</v>
      </c>
    </row>
    <row r="62" spans="2:14" x14ac:dyDescent="0.25">
      <c r="B62" s="498" t="s">
        <v>131</v>
      </c>
      <c r="C62" s="498"/>
      <c r="D62" s="498"/>
      <c r="E62" s="498"/>
      <c r="F62" s="498"/>
      <c r="G62" s="498"/>
      <c r="H62" s="498"/>
      <c r="I62" s="498"/>
      <c r="J62" s="498"/>
      <c r="K62" s="498"/>
      <c r="L62" s="498"/>
      <c r="M62" s="498"/>
    </row>
    <row r="63" spans="2:14" x14ac:dyDescent="0.25">
      <c r="B63">
        <v>1</v>
      </c>
      <c r="C63">
        <f>C56</f>
        <v>0</v>
      </c>
      <c r="D63" s="321" t="e">
        <f>'Occ Output-B'!D11</f>
        <v>#DIV/0!</v>
      </c>
      <c r="E63" s="321" t="e">
        <f>'Occ Output-B'!E11</f>
        <v>#DIV/0!</v>
      </c>
      <c r="F63" s="321" t="e">
        <f>'Occ Output-B'!F11</f>
        <v>#DIV/0!</v>
      </c>
      <c r="G63" s="321" t="e">
        <f>'Occ Output-B'!G11</f>
        <v>#DIV/0!</v>
      </c>
      <c r="H63" s="321" t="e">
        <f>'Occ Output-B'!H11</f>
        <v>#DIV/0!</v>
      </c>
      <c r="I63" s="321" t="e">
        <f>'Occ Output-B'!I11</f>
        <v>#DIV/0!</v>
      </c>
      <c r="J63" s="321" t="e">
        <f>'Occ Output-B'!J11</f>
        <v>#DIV/0!</v>
      </c>
      <c r="K63" s="321" t="e">
        <f>'Occ Output-B'!K11</f>
        <v>#DIV/0!</v>
      </c>
      <c r="L63" s="321" t="e">
        <f>'Occ Output-B'!L11</f>
        <v>#DIV/0!</v>
      </c>
      <c r="M63" s="321" t="e">
        <f>'Occ Output-B'!M11</f>
        <v>#DIV/0!</v>
      </c>
      <c r="N63" s="86"/>
    </row>
    <row r="64" spans="2:14" x14ac:dyDescent="0.25">
      <c r="B64">
        <v>2</v>
      </c>
      <c r="C64">
        <f t="shared" ref="C64:C67" si="20">C57</f>
        <v>0</v>
      </c>
      <c r="D64" s="321" t="e">
        <f>'Occ Output-B'!D12</f>
        <v>#DIV/0!</v>
      </c>
      <c r="E64" s="321" t="e">
        <f>'Occ Output-B'!E12</f>
        <v>#DIV/0!</v>
      </c>
      <c r="F64" s="321" t="e">
        <f>'Occ Output-B'!F12</f>
        <v>#DIV/0!</v>
      </c>
      <c r="G64" s="321" t="e">
        <f>'Occ Output-B'!G12</f>
        <v>#DIV/0!</v>
      </c>
      <c r="H64" s="321" t="e">
        <f>'Occ Output-B'!H12</f>
        <v>#DIV/0!</v>
      </c>
      <c r="I64" s="321" t="e">
        <f>'Occ Output-B'!I12</f>
        <v>#DIV/0!</v>
      </c>
      <c r="J64" s="321" t="e">
        <f>'Occ Output-B'!J12</f>
        <v>#DIV/0!</v>
      </c>
      <c r="K64" s="321" t="e">
        <f>'Occ Output-B'!K12</f>
        <v>#DIV/0!</v>
      </c>
      <c r="L64" s="321" t="e">
        <f>'Occ Output-B'!L12</f>
        <v>#DIV/0!</v>
      </c>
      <c r="M64" s="321" t="e">
        <f>'Occ Output-B'!M12</f>
        <v>#DIV/0!</v>
      </c>
    </row>
    <row r="65" spans="2:13" x14ac:dyDescent="0.25">
      <c r="B65">
        <v>3</v>
      </c>
      <c r="C65">
        <f t="shared" si="20"/>
        <v>0</v>
      </c>
      <c r="D65" s="321" t="e">
        <f>'Occ Output-B'!D13</f>
        <v>#DIV/0!</v>
      </c>
      <c r="E65" s="321" t="e">
        <f>'Occ Output-B'!E13</f>
        <v>#DIV/0!</v>
      </c>
      <c r="F65" s="321" t="e">
        <f>'Occ Output-B'!F13</f>
        <v>#DIV/0!</v>
      </c>
      <c r="G65" s="321" t="e">
        <f>'Occ Output-B'!G13</f>
        <v>#DIV/0!</v>
      </c>
      <c r="H65" s="321" t="e">
        <f>'Occ Output-B'!H13</f>
        <v>#DIV/0!</v>
      </c>
      <c r="I65" s="321" t="e">
        <f>'Occ Output-B'!I13</f>
        <v>#DIV/0!</v>
      </c>
      <c r="J65" s="321" t="e">
        <f>'Occ Output-B'!J13</f>
        <v>#DIV/0!</v>
      </c>
      <c r="K65" s="321" t="e">
        <f>'Occ Output-B'!K13</f>
        <v>#DIV/0!</v>
      </c>
      <c r="L65" s="321" t="e">
        <f>'Occ Output-B'!L13</f>
        <v>#DIV/0!</v>
      </c>
      <c r="M65" s="321" t="e">
        <f>'Occ Output-B'!M13</f>
        <v>#DIV/0!</v>
      </c>
    </row>
    <row r="66" spans="2:13" x14ac:dyDescent="0.25">
      <c r="B66">
        <v>4</v>
      </c>
      <c r="C66">
        <f t="shared" si="20"/>
        <v>0</v>
      </c>
      <c r="D66" s="321" t="e">
        <f>'Occ Output-B'!D14</f>
        <v>#DIV/0!</v>
      </c>
      <c r="E66" s="321" t="e">
        <f>'Occ Output-B'!E14</f>
        <v>#DIV/0!</v>
      </c>
      <c r="F66" s="321" t="e">
        <f>'Occ Output-B'!F14</f>
        <v>#DIV/0!</v>
      </c>
      <c r="G66" s="321" t="e">
        <f>'Occ Output-B'!G14</f>
        <v>#DIV/0!</v>
      </c>
      <c r="H66" s="321" t="e">
        <f>'Occ Output-B'!H14</f>
        <v>#DIV/0!</v>
      </c>
      <c r="I66" s="321" t="e">
        <f>'Occ Output-B'!I14</f>
        <v>#DIV/0!</v>
      </c>
      <c r="J66" s="321" t="e">
        <f>'Occ Output-B'!J14</f>
        <v>#DIV/0!</v>
      </c>
      <c r="K66" s="321" t="e">
        <f>'Occ Output-B'!K14</f>
        <v>#DIV/0!</v>
      </c>
      <c r="L66" s="321" t="e">
        <f>'Occ Output-B'!L14</f>
        <v>#DIV/0!</v>
      </c>
      <c r="M66" s="321" t="e">
        <f>'Occ Output-B'!M14</f>
        <v>#DIV/0!</v>
      </c>
    </row>
    <row r="67" spans="2:13" x14ac:dyDescent="0.25">
      <c r="B67" s="55">
        <v>5</v>
      </c>
      <c r="C67" s="55">
        <f t="shared" si="20"/>
        <v>0</v>
      </c>
      <c r="D67" s="322" t="e">
        <f>'Occ Output-B'!D15</f>
        <v>#DIV/0!</v>
      </c>
      <c r="E67" s="322" t="e">
        <f>'Occ Output-B'!E15</f>
        <v>#DIV/0!</v>
      </c>
      <c r="F67" s="322" t="e">
        <f>'Occ Output-B'!F15</f>
        <v>#DIV/0!</v>
      </c>
      <c r="G67" s="322" t="e">
        <f>'Occ Output-B'!G15</f>
        <v>#DIV/0!</v>
      </c>
      <c r="H67" s="322" t="e">
        <f>'Occ Output-B'!H15</f>
        <v>#DIV/0!</v>
      </c>
      <c r="I67" s="322" t="e">
        <f>'Occ Output-B'!I15</f>
        <v>#DIV/0!</v>
      </c>
      <c r="J67" s="322" t="e">
        <f>'Occ Output-B'!J15</f>
        <v>#DIV/0!</v>
      </c>
      <c r="K67" s="322" t="e">
        <f>'Occ Output-B'!K15</f>
        <v>#DIV/0!</v>
      </c>
      <c r="L67" s="322" t="e">
        <f>'Occ Output-B'!L15</f>
        <v>#DIV/0!</v>
      </c>
      <c r="M67" s="322" t="e">
        <f>'Occ Output-B'!M15</f>
        <v>#DIV/0!</v>
      </c>
    </row>
    <row r="68" spans="2:13" x14ac:dyDescent="0.25">
      <c r="C68" s="299" t="s">
        <v>5</v>
      </c>
      <c r="D68" s="321" t="e">
        <f>SUM(D63:D67)</f>
        <v>#DIV/0!</v>
      </c>
      <c r="E68" s="321" t="e">
        <f t="shared" ref="E68" si="21">SUM(E63:E67)</f>
        <v>#DIV/0!</v>
      </c>
      <c r="F68" s="321" t="e">
        <f t="shared" ref="F68" si="22">SUM(F63:F67)</f>
        <v>#DIV/0!</v>
      </c>
      <c r="G68" s="321" t="e">
        <f t="shared" ref="G68" si="23">SUM(G63:G67)</f>
        <v>#DIV/0!</v>
      </c>
      <c r="H68" s="321" t="e">
        <f t="shared" ref="H68" si="24">SUM(H63:H67)</f>
        <v>#DIV/0!</v>
      </c>
      <c r="I68" s="321" t="e">
        <f t="shared" ref="I68" si="25">SUM(I63:I67)</f>
        <v>#DIV/0!</v>
      </c>
      <c r="J68" s="321" t="e">
        <f t="shared" ref="J68" si="26">SUM(J63:J67)</f>
        <v>#DIV/0!</v>
      </c>
      <c r="K68" s="321" t="e">
        <f t="shared" ref="K68" si="27">SUM(K63:K67)</f>
        <v>#DIV/0!</v>
      </c>
      <c r="L68" s="321" t="e">
        <f t="shared" ref="L68" si="28">SUM(L63:L67)</f>
        <v>#DIV/0!</v>
      </c>
      <c r="M68" s="321" t="e">
        <f t="shared" ref="M68" si="29">SUM(M63:M67)</f>
        <v>#DIV/0!</v>
      </c>
    </row>
    <row r="70" spans="2:13" x14ac:dyDescent="0.25">
      <c r="B70" s="498" t="s">
        <v>130</v>
      </c>
      <c r="C70" s="498"/>
      <c r="D70" s="498"/>
      <c r="E70" s="498"/>
      <c r="F70" s="498"/>
      <c r="G70" s="498"/>
      <c r="H70" s="498"/>
      <c r="I70" s="498"/>
      <c r="J70" s="498"/>
      <c r="K70" s="498"/>
      <c r="L70" s="498"/>
      <c r="M70" s="498"/>
    </row>
    <row r="71" spans="2:13" x14ac:dyDescent="0.25">
      <c r="B71">
        <v>1</v>
      </c>
      <c r="C71">
        <f>C56</f>
        <v>0</v>
      </c>
      <c r="D71" s="325" t="e">
        <f>D56*D63</f>
        <v>#DIV/0!</v>
      </c>
      <c r="E71" s="325" t="e">
        <f t="shared" ref="E71:M71" si="30">E56*E63</f>
        <v>#DIV/0!</v>
      </c>
      <c r="F71" s="325" t="e">
        <f t="shared" si="30"/>
        <v>#DIV/0!</v>
      </c>
      <c r="G71" s="325" t="e">
        <f t="shared" si="30"/>
        <v>#DIV/0!</v>
      </c>
      <c r="H71" s="325" t="e">
        <f t="shared" si="30"/>
        <v>#DIV/0!</v>
      </c>
      <c r="I71" s="325" t="e">
        <f t="shared" si="30"/>
        <v>#DIV/0!</v>
      </c>
      <c r="J71" s="325" t="e">
        <f t="shared" si="30"/>
        <v>#DIV/0!</v>
      </c>
      <c r="K71" s="325" t="e">
        <f t="shared" si="30"/>
        <v>#DIV/0!</v>
      </c>
      <c r="L71" s="325" t="e">
        <f t="shared" si="30"/>
        <v>#DIV/0!</v>
      </c>
      <c r="M71" s="325" t="e">
        <f t="shared" si="30"/>
        <v>#DIV/0!</v>
      </c>
    </row>
    <row r="72" spans="2:13" x14ac:dyDescent="0.25">
      <c r="B72">
        <v>2</v>
      </c>
      <c r="C72">
        <f t="shared" ref="C72:C75" si="31">C57</f>
        <v>0</v>
      </c>
      <c r="D72" s="325" t="e">
        <f t="shared" ref="D72:M72" si="32">D57*D64</f>
        <v>#DIV/0!</v>
      </c>
      <c r="E72" s="325" t="e">
        <f t="shared" si="32"/>
        <v>#DIV/0!</v>
      </c>
      <c r="F72" s="325" t="e">
        <f t="shared" si="32"/>
        <v>#DIV/0!</v>
      </c>
      <c r="G72" s="325" t="e">
        <f t="shared" si="32"/>
        <v>#DIV/0!</v>
      </c>
      <c r="H72" s="325" t="e">
        <f t="shared" si="32"/>
        <v>#DIV/0!</v>
      </c>
      <c r="I72" s="325" t="e">
        <f t="shared" si="32"/>
        <v>#DIV/0!</v>
      </c>
      <c r="J72" s="325" t="e">
        <f t="shared" si="32"/>
        <v>#DIV/0!</v>
      </c>
      <c r="K72" s="325" t="e">
        <f t="shared" si="32"/>
        <v>#DIV/0!</v>
      </c>
      <c r="L72" s="325" t="e">
        <f t="shared" si="32"/>
        <v>#DIV/0!</v>
      </c>
      <c r="M72" s="325" t="e">
        <f t="shared" si="32"/>
        <v>#DIV/0!</v>
      </c>
    </row>
    <row r="73" spans="2:13" x14ac:dyDescent="0.25">
      <c r="B73">
        <v>3</v>
      </c>
      <c r="C73">
        <f t="shared" si="31"/>
        <v>0</v>
      </c>
      <c r="D73" s="325" t="e">
        <f t="shared" ref="D73:M73" si="33">D58*D65</f>
        <v>#DIV/0!</v>
      </c>
      <c r="E73" s="325" t="e">
        <f t="shared" si="33"/>
        <v>#DIV/0!</v>
      </c>
      <c r="F73" s="325" t="e">
        <f t="shared" si="33"/>
        <v>#DIV/0!</v>
      </c>
      <c r="G73" s="325" t="e">
        <f t="shared" si="33"/>
        <v>#DIV/0!</v>
      </c>
      <c r="H73" s="325" t="e">
        <f t="shared" si="33"/>
        <v>#DIV/0!</v>
      </c>
      <c r="I73" s="325" t="e">
        <f t="shared" si="33"/>
        <v>#DIV/0!</v>
      </c>
      <c r="J73" s="325" t="e">
        <f t="shared" si="33"/>
        <v>#DIV/0!</v>
      </c>
      <c r="K73" s="325" t="e">
        <f t="shared" si="33"/>
        <v>#DIV/0!</v>
      </c>
      <c r="L73" s="325" t="e">
        <f t="shared" si="33"/>
        <v>#DIV/0!</v>
      </c>
      <c r="M73" s="325" t="e">
        <f t="shared" si="33"/>
        <v>#DIV/0!</v>
      </c>
    </row>
    <row r="74" spans="2:13" x14ac:dyDescent="0.25">
      <c r="B74">
        <v>4</v>
      </c>
      <c r="C74">
        <f t="shared" si="31"/>
        <v>0</v>
      </c>
      <c r="D74" s="325" t="e">
        <f t="shared" ref="D74:M74" si="34">D59*D66</f>
        <v>#DIV/0!</v>
      </c>
      <c r="E74" s="325" t="e">
        <f t="shared" si="34"/>
        <v>#DIV/0!</v>
      </c>
      <c r="F74" s="325" t="e">
        <f t="shared" si="34"/>
        <v>#DIV/0!</v>
      </c>
      <c r="G74" s="325" t="e">
        <f t="shared" si="34"/>
        <v>#DIV/0!</v>
      </c>
      <c r="H74" s="325" t="e">
        <f t="shared" si="34"/>
        <v>#DIV/0!</v>
      </c>
      <c r="I74" s="325" t="e">
        <f t="shared" si="34"/>
        <v>#DIV/0!</v>
      </c>
      <c r="J74" s="325" t="e">
        <f t="shared" si="34"/>
        <v>#DIV/0!</v>
      </c>
      <c r="K74" s="325" t="e">
        <f t="shared" si="34"/>
        <v>#DIV/0!</v>
      </c>
      <c r="L74" s="325" t="e">
        <f t="shared" si="34"/>
        <v>#DIV/0!</v>
      </c>
      <c r="M74" s="325" t="e">
        <f t="shared" si="34"/>
        <v>#DIV/0!</v>
      </c>
    </row>
    <row r="75" spans="2:13" x14ac:dyDescent="0.25">
      <c r="B75" s="55">
        <v>5</v>
      </c>
      <c r="C75" s="55">
        <f t="shared" si="31"/>
        <v>0</v>
      </c>
      <c r="D75" s="326" t="e">
        <f t="shared" ref="D75:M75" si="35">D60*D67</f>
        <v>#DIV/0!</v>
      </c>
      <c r="E75" s="326" t="e">
        <f t="shared" si="35"/>
        <v>#DIV/0!</v>
      </c>
      <c r="F75" s="326" t="e">
        <f t="shared" si="35"/>
        <v>#DIV/0!</v>
      </c>
      <c r="G75" s="326" t="e">
        <f t="shared" si="35"/>
        <v>#DIV/0!</v>
      </c>
      <c r="H75" s="326" t="e">
        <f t="shared" si="35"/>
        <v>#DIV/0!</v>
      </c>
      <c r="I75" s="326" t="e">
        <f t="shared" si="35"/>
        <v>#DIV/0!</v>
      </c>
      <c r="J75" s="326" t="e">
        <f t="shared" si="35"/>
        <v>#DIV/0!</v>
      </c>
      <c r="K75" s="326" t="e">
        <f t="shared" si="35"/>
        <v>#DIV/0!</v>
      </c>
      <c r="L75" s="326" t="e">
        <f t="shared" si="35"/>
        <v>#DIV/0!</v>
      </c>
      <c r="M75" s="326" t="e">
        <f t="shared" si="35"/>
        <v>#DIV/0!</v>
      </c>
    </row>
    <row r="76" spans="2:13" x14ac:dyDescent="0.25">
      <c r="C76" s="299" t="s">
        <v>5</v>
      </c>
      <c r="D76" s="325" t="e">
        <f>SUM(D71:D75)</f>
        <v>#DIV/0!</v>
      </c>
      <c r="E76" s="325" t="e">
        <f t="shared" ref="E76" si="36">SUM(E71:E75)</f>
        <v>#DIV/0!</v>
      </c>
      <c r="F76" s="325" t="e">
        <f t="shared" ref="F76" si="37">SUM(F71:F75)</f>
        <v>#DIV/0!</v>
      </c>
      <c r="G76" s="325" t="e">
        <f t="shared" ref="G76" si="38">SUM(G71:G75)</f>
        <v>#DIV/0!</v>
      </c>
      <c r="H76" s="325" t="e">
        <f t="shared" ref="H76" si="39">SUM(H71:H75)</f>
        <v>#DIV/0!</v>
      </c>
      <c r="I76" s="325" t="e">
        <f t="shared" ref="I76" si="40">SUM(I71:I75)</f>
        <v>#DIV/0!</v>
      </c>
      <c r="J76" s="325" t="e">
        <f t="shared" ref="J76" si="41">SUM(J71:J75)</f>
        <v>#DIV/0!</v>
      </c>
      <c r="K76" s="325" t="e">
        <f t="shared" ref="K76" si="42">SUM(K71:K75)</f>
        <v>#DIV/0!</v>
      </c>
      <c r="L76" s="325" t="e">
        <f t="shared" ref="L76" si="43">SUM(L71:L75)</f>
        <v>#DIV/0!</v>
      </c>
      <c r="M76" s="325" t="e">
        <f t="shared" ref="M76" si="44">SUM(M71:M75)</f>
        <v>#DIV/0!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7030A0"/>
  </sheetPr>
  <dimension ref="B1"/>
  <sheetViews>
    <sheetView zoomScaleNormal="100" workbookViewId="0"/>
  </sheetViews>
  <sheetFormatPr defaultRowHeight="12.5" x14ac:dyDescent="0.25"/>
  <cols>
    <col min="1" max="1" width="3.7265625" customWidth="1"/>
  </cols>
  <sheetData>
    <row r="1" spans="2:2" ht="15.5" x14ac:dyDescent="0.35">
      <c r="B1" s="286" t="s">
        <v>200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70C0"/>
    <pageSetUpPr fitToPage="1"/>
  </sheetPr>
  <dimension ref="B1:L33"/>
  <sheetViews>
    <sheetView showZeros="0" zoomScaleNormal="100" workbookViewId="0"/>
  </sheetViews>
  <sheetFormatPr defaultRowHeight="12.5" x14ac:dyDescent="0.25"/>
  <cols>
    <col min="1" max="1" width="3.7265625" customWidth="1"/>
    <col min="3" max="3" width="20.7265625" customWidth="1"/>
    <col min="4" max="4" width="8.1796875" bestFit="1" customWidth="1"/>
    <col min="5" max="5" width="10.7265625" customWidth="1"/>
    <col min="6" max="6" width="9.54296875" bestFit="1" customWidth="1"/>
    <col min="7" max="11" width="11.7265625" customWidth="1"/>
    <col min="12" max="12" width="7.54296875" bestFit="1" customWidth="1"/>
    <col min="18" max="22" width="7.1796875" bestFit="1" customWidth="1"/>
  </cols>
  <sheetData>
    <row r="1" spans="2:12" ht="15.5" x14ac:dyDescent="0.35">
      <c r="B1" s="286" t="s">
        <v>180</v>
      </c>
    </row>
    <row r="3" spans="2:12" ht="13" x14ac:dyDescent="0.3">
      <c r="B3" s="259" t="s">
        <v>114</v>
      </c>
      <c r="C3" s="260"/>
      <c r="D3" s="114"/>
      <c r="E3" s="259" t="s">
        <v>75</v>
      </c>
      <c r="F3" s="439"/>
      <c r="G3" s="439"/>
      <c r="H3" s="440"/>
      <c r="I3" s="115"/>
      <c r="J3" s="259" t="s">
        <v>154</v>
      </c>
      <c r="K3" s="259"/>
      <c r="L3" s="363"/>
    </row>
    <row r="4" spans="2:12" x14ac:dyDescent="0.25">
      <c r="B4" s="119" t="s">
        <v>35</v>
      </c>
      <c r="C4" s="120" t="s">
        <v>2</v>
      </c>
      <c r="D4" s="115"/>
      <c r="E4" s="227" t="s">
        <v>79</v>
      </c>
      <c r="F4" s="447"/>
      <c r="G4" s="447"/>
      <c r="H4" s="448"/>
      <c r="I4" s="115"/>
      <c r="J4" s="74"/>
      <c r="L4" s="75"/>
    </row>
    <row r="5" spans="2:12" x14ac:dyDescent="0.25">
      <c r="B5" s="19">
        <v>1</v>
      </c>
      <c r="C5" s="344"/>
      <c r="D5" s="115"/>
      <c r="E5" s="438" t="s">
        <v>77</v>
      </c>
      <c r="F5" s="449"/>
      <c r="G5" s="449"/>
      <c r="H5" s="450"/>
      <c r="I5" s="115"/>
      <c r="J5" s="367" t="s">
        <v>151</v>
      </c>
      <c r="K5" s="368"/>
      <c r="L5" s="365"/>
    </row>
    <row r="6" spans="2:12" x14ac:dyDescent="0.25">
      <c r="B6" s="19">
        <v>2</v>
      </c>
      <c r="C6" s="344"/>
      <c r="E6" s="74" t="s">
        <v>78</v>
      </c>
      <c r="F6" s="449"/>
      <c r="G6" s="449"/>
      <c r="H6" s="451"/>
      <c r="J6" s="367" t="s">
        <v>152</v>
      </c>
      <c r="K6" s="368"/>
      <c r="L6" s="366"/>
    </row>
    <row r="7" spans="2:12" x14ac:dyDescent="0.25">
      <c r="B7" s="19">
        <v>3</v>
      </c>
      <c r="C7" s="344"/>
      <c r="E7" s="438" t="s">
        <v>76</v>
      </c>
      <c r="F7" s="449"/>
      <c r="G7" s="449"/>
      <c r="H7" s="451"/>
      <c r="J7" s="364" t="s">
        <v>153</v>
      </c>
      <c r="K7" s="55"/>
      <c r="L7" s="225"/>
    </row>
    <row r="8" spans="2:12" x14ac:dyDescent="0.25">
      <c r="B8" s="19">
        <v>4</v>
      </c>
      <c r="C8" s="344"/>
      <c r="E8" s="217" t="s">
        <v>20</v>
      </c>
      <c r="F8" s="346">
        <v>2020</v>
      </c>
      <c r="G8" s="452"/>
      <c r="H8" s="453"/>
      <c r="J8" s="364" t="s">
        <v>155</v>
      </c>
      <c r="K8" s="55"/>
      <c r="L8" s="427"/>
    </row>
    <row r="9" spans="2:12" x14ac:dyDescent="0.25">
      <c r="B9" s="20">
        <v>5</v>
      </c>
      <c r="C9" s="345"/>
    </row>
    <row r="11" spans="2:12" ht="13" x14ac:dyDescent="0.3">
      <c r="B11" s="121" t="s">
        <v>6</v>
      </c>
      <c r="C11" s="51"/>
      <c r="D11" s="519" t="s">
        <v>9</v>
      </c>
      <c r="E11" s="520"/>
      <c r="F11" s="520"/>
      <c r="G11" s="521" t="s">
        <v>14</v>
      </c>
      <c r="H11" s="522"/>
      <c r="I11" s="522"/>
      <c r="J11" s="522"/>
      <c r="K11" s="522"/>
      <c r="L11" s="523"/>
    </row>
    <row r="12" spans="2:12" x14ac:dyDescent="0.25">
      <c r="B12" s="84" t="s">
        <v>7</v>
      </c>
      <c r="C12" s="3" t="s">
        <v>3</v>
      </c>
      <c r="D12" s="112" t="s">
        <v>8</v>
      </c>
      <c r="E12" s="112" t="s">
        <v>0</v>
      </c>
      <c r="F12" s="113" t="s">
        <v>4</v>
      </c>
      <c r="G12" s="64">
        <f>C5</f>
        <v>0</v>
      </c>
      <c r="H12" s="65">
        <f>C6</f>
        <v>0</v>
      </c>
      <c r="I12" s="65">
        <f>C7</f>
        <v>0</v>
      </c>
      <c r="J12" s="65">
        <f>C8</f>
        <v>0</v>
      </c>
      <c r="K12" s="65">
        <f>C9</f>
        <v>0</v>
      </c>
      <c r="L12" s="22" t="s">
        <v>18</v>
      </c>
    </row>
    <row r="13" spans="2:12" x14ac:dyDescent="0.25">
      <c r="B13" s="437" t="s">
        <v>52</v>
      </c>
      <c r="C13" s="443" t="s">
        <v>203</v>
      </c>
      <c r="D13" s="444">
        <f t="shared" ref="D13" si="0">E13</f>
        <v>0</v>
      </c>
      <c r="E13" s="444">
        <f>Secondary!H25</f>
        <v>0</v>
      </c>
      <c r="F13" s="445">
        <f>IF(ISERROR(Secondary!V26),0.000000001,ROUND(Secondary!V26,6))</f>
        <v>1.0000000000000001E-9</v>
      </c>
      <c r="G13" s="446">
        <f>IF(ISERROR(Secondary!P26),0.000000001,ROUND(Secondary!P26,2))</f>
        <v>1.0000000000000001E-9</v>
      </c>
      <c r="H13" s="446">
        <f>IF(ISERROR(Secondary!Q26),0.000000001,ROUND(Secondary!Q26,2))</f>
        <v>1.0000000000000001E-9</v>
      </c>
      <c r="I13" s="446">
        <f>IF(ISERROR(Secondary!R26),0.000000001,ROUND(Secondary!R26,2))</f>
        <v>1.0000000000000001E-9</v>
      </c>
      <c r="J13" s="446">
        <f>IF(ISERROR(Secondary!S26),0.000000001,ROUND(Secondary!S26,2))</f>
        <v>1.0000000000000001E-9</v>
      </c>
      <c r="K13" s="445">
        <f>IF(ISERROR(Secondary!T26),0.000000001,ROUND(Secondary!T26,2))</f>
        <v>1.0000000000000001E-9</v>
      </c>
      <c r="L13" s="71">
        <f>SUM(G13:K13)</f>
        <v>5.0000000000000001E-9</v>
      </c>
    </row>
    <row r="14" spans="2:12" x14ac:dyDescent="0.25">
      <c r="B14" s="52">
        <v>1</v>
      </c>
      <c r="C14" s="344" t="s">
        <v>123</v>
      </c>
      <c r="D14" s="347">
        <v>0</v>
      </c>
      <c r="E14" s="393">
        <f>D14</f>
        <v>0</v>
      </c>
      <c r="F14" s="348">
        <v>0</v>
      </c>
      <c r="G14" s="349">
        <v>0</v>
      </c>
      <c r="H14" s="348">
        <v>0</v>
      </c>
      <c r="I14" s="348">
        <v>0</v>
      </c>
      <c r="J14" s="348">
        <v>0</v>
      </c>
      <c r="K14" s="350">
        <v>0</v>
      </c>
      <c r="L14" s="21">
        <f>SUM(G14:K14)</f>
        <v>0</v>
      </c>
    </row>
    <row r="15" spans="2:12" x14ac:dyDescent="0.25">
      <c r="B15" s="19">
        <v>2</v>
      </c>
      <c r="C15" s="344" t="s">
        <v>124</v>
      </c>
      <c r="D15" s="347">
        <v>0</v>
      </c>
      <c r="E15" s="393">
        <f t="shared" ref="E15:E32" si="1">D15</f>
        <v>0</v>
      </c>
      <c r="F15" s="348">
        <v>0</v>
      </c>
      <c r="G15" s="349">
        <v>0</v>
      </c>
      <c r="H15" s="348">
        <v>0</v>
      </c>
      <c r="I15" s="348">
        <v>0</v>
      </c>
      <c r="J15" s="348">
        <v>0</v>
      </c>
      <c r="K15" s="350">
        <v>0</v>
      </c>
      <c r="L15" s="21">
        <f t="shared" ref="L15:L32" si="2">SUM(G15:K15)</f>
        <v>0</v>
      </c>
    </row>
    <row r="16" spans="2:12" x14ac:dyDescent="0.25">
      <c r="B16" s="19">
        <v>3</v>
      </c>
      <c r="C16" s="344"/>
      <c r="D16" s="347">
        <v>0</v>
      </c>
      <c r="E16" s="393">
        <f t="shared" si="1"/>
        <v>0</v>
      </c>
      <c r="F16" s="348">
        <v>0</v>
      </c>
      <c r="G16" s="349">
        <v>0</v>
      </c>
      <c r="H16" s="348">
        <v>0</v>
      </c>
      <c r="I16" s="348">
        <v>0</v>
      </c>
      <c r="J16" s="348">
        <v>0</v>
      </c>
      <c r="K16" s="350">
        <v>0</v>
      </c>
      <c r="L16" s="21">
        <f t="shared" si="2"/>
        <v>0</v>
      </c>
    </row>
    <row r="17" spans="2:12" x14ac:dyDescent="0.25">
      <c r="B17" s="19">
        <v>4</v>
      </c>
      <c r="C17" s="344"/>
      <c r="D17" s="347">
        <v>0</v>
      </c>
      <c r="E17" s="393">
        <f t="shared" si="1"/>
        <v>0</v>
      </c>
      <c r="F17" s="348">
        <v>0</v>
      </c>
      <c r="G17" s="349">
        <v>0</v>
      </c>
      <c r="H17" s="348">
        <v>0</v>
      </c>
      <c r="I17" s="348">
        <v>0</v>
      </c>
      <c r="J17" s="348">
        <v>0</v>
      </c>
      <c r="K17" s="350">
        <v>0</v>
      </c>
      <c r="L17" s="21">
        <f t="shared" si="2"/>
        <v>0</v>
      </c>
    </row>
    <row r="18" spans="2:12" x14ac:dyDescent="0.25">
      <c r="B18" s="19">
        <v>5</v>
      </c>
      <c r="C18" s="344"/>
      <c r="D18" s="347">
        <v>0</v>
      </c>
      <c r="E18" s="393">
        <f t="shared" si="1"/>
        <v>0</v>
      </c>
      <c r="F18" s="348">
        <v>0</v>
      </c>
      <c r="G18" s="349">
        <v>0</v>
      </c>
      <c r="H18" s="348">
        <v>0</v>
      </c>
      <c r="I18" s="348">
        <v>0</v>
      </c>
      <c r="J18" s="348">
        <v>0</v>
      </c>
      <c r="K18" s="350">
        <v>0</v>
      </c>
      <c r="L18" s="21">
        <f t="shared" si="2"/>
        <v>0</v>
      </c>
    </row>
    <row r="19" spans="2:12" x14ac:dyDescent="0.25">
      <c r="B19" s="19">
        <v>6</v>
      </c>
      <c r="C19" s="344"/>
      <c r="D19" s="347">
        <v>0</v>
      </c>
      <c r="E19" s="393">
        <f t="shared" si="1"/>
        <v>0</v>
      </c>
      <c r="F19" s="348">
        <v>0</v>
      </c>
      <c r="G19" s="349">
        <v>0</v>
      </c>
      <c r="H19" s="348">
        <v>0</v>
      </c>
      <c r="I19" s="348">
        <v>0</v>
      </c>
      <c r="J19" s="348">
        <v>0</v>
      </c>
      <c r="K19" s="350">
        <v>0</v>
      </c>
      <c r="L19" s="21">
        <f t="shared" si="2"/>
        <v>0</v>
      </c>
    </row>
    <row r="20" spans="2:12" x14ac:dyDescent="0.25">
      <c r="B20" s="19">
        <v>7</v>
      </c>
      <c r="C20" s="344"/>
      <c r="D20" s="347">
        <v>0</v>
      </c>
      <c r="E20" s="393">
        <f t="shared" si="1"/>
        <v>0</v>
      </c>
      <c r="F20" s="348">
        <v>0</v>
      </c>
      <c r="G20" s="349">
        <v>0</v>
      </c>
      <c r="H20" s="348">
        <v>0</v>
      </c>
      <c r="I20" s="348">
        <v>0</v>
      </c>
      <c r="J20" s="348">
        <v>0</v>
      </c>
      <c r="K20" s="350">
        <v>0</v>
      </c>
      <c r="L20" s="21">
        <f t="shared" si="2"/>
        <v>0</v>
      </c>
    </row>
    <row r="21" spans="2:12" x14ac:dyDescent="0.25">
      <c r="B21" s="19">
        <v>8</v>
      </c>
      <c r="C21" s="344"/>
      <c r="D21" s="347">
        <v>0</v>
      </c>
      <c r="E21" s="393">
        <f t="shared" si="1"/>
        <v>0</v>
      </c>
      <c r="F21" s="348">
        <v>0</v>
      </c>
      <c r="G21" s="349">
        <v>0</v>
      </c>
      <c r="H21" s="348">
        <v>0</v>
      </c>
      <c r="I21" s="348">
        <v>0</v>
      </c>
      <c r="J21" s="348">
        <v>0</v>
      </c>
      <c r="K21" s="350">
        <v>0</v>
      </c>
      <c r="L21" s="21">
        <f t="shared" si="2"/>
        <v>0</v>
      </c>
    </row>
    <row r="22" spans="2:12" x14ac:dyDescent="0.25">
      <c r="B22" s="19">
        <v>9</v>
      </c>
      <c r="C22" s="344"/>
      <c r="D22" s="347">
        <v>0</v>
      </c>
      <c r="E22" s="393">
        <f t="shared" si="1"/>
        <v>0</v>
      </c>
      <c r="F22" s="348">
        <v>0</v>
      </c>
      <c r="G22" s="349">
        <v>0</v>
      </c>
      <c r="H22" s="348">
        <v>0</v>
      </c>
      <c r="I22" s="348">
        <v>0</v>
      </c>
      <c r="J22" s="348">
        <v>0</v>
      </c>
      <c r="K22" s="350">
        <v>0</v>
      </c>
      <c r="L22" s="21">
        <f t="shared" si="2"/>
        <v>0</v>
      </c>
    </row>
    <row r="23" spans="2:12" x14ac:dyDescent="0.25">
      <c r="B23" s="19">
        <v>10</v>
      </c>
      <c r="C23" s="344"/>
      <c r="D23" s="347">
        <v>0</v>
      </c>
      <c r="E23" s="393">
        <f t="shared" si="1"/>
        <v>0</v>
      </c>
      <c r="F23" s="348">
        <v>0</v>
      </c>
      <c r="G23" s="349">
        <v>0</v>
      </c>
      <c r="H23" s="348">
        <v>0</v>
      </c>
      <c r="I23" s="348">
        <v>0</v>
      </c>
      <c r="J23" s="348">
        <v>0</v>
      </c>
      <c r="K23" s="350">
        <v>0</v>
      </c>
      <c r="L23" s="21">
        <f t="shared" si="2"/>
        <v>0</v>
      </c>
    </row>
    <row r="24" spans="2:12" x14ac:dyDescent="0.25">
      <c r="B24" s="19">
        <v>11</v>
      </c>
      <c r="C24" s="344"/>
      <c r="D24" s="347">
        <v>0</v>
      </c>
      <c r="E24" s="393">
        <f t="shared" si="1"/>
        <v>0</v>
      </c>
      <c r="F24" s="348">
        <v>0</v>
      </c>
      <c r="G24" s="349">
        <v>0</v>
      </c>
      <c r="H24" s="348">
        <v>0</v>
      </c>
      <c r="I24" s="348">
        <v>0</v>
      </c>
      <c r="J24" s="348">
        <v>0</v>
      </c>
      <c r="K24" s="350">
        <v>0</v>
      </c>
      <c r="L24" s="21">
        <f t="shared" si="2"/>
        <v>0</v>
      </c>
    </row>
    <row r="25" spans="2:12" x14ac:dyDescent="0.25">
      <c r="B25" s="19">
        <v>12</v>
      </c>
      <c r="C25" s="344"/>
      <c r="D25" s="347">
        <v>0</v>
      </c>
      <c r="E25" s="393">
        <f t="shared" si="1"/>
        <v>0</v>
      </c>
      <c r="F25" s="348">
        <v>0</v>
      </c>
      <c r="G25" s="349">
        <v>0</v>
      </c>
      <c r="H25" s="348">
        <v>0</v>
      </c>
      <c r="I25" s="348">
        <v>0</v>
      </c>
      <c r="J25" s="348">
        <v>0</v>
      </c>
      <c r="K25" s="350">
        <v>0</v>
      </c>
      <c r="L25" s="21">
        <f t="shared" si="2"/>
        <v>0</v>
      </c>
    </row>
    <row r="26" spans="2:12" x14ac:dyDescent="0.25">
      <c r="B26" s="19">
        <v>13</v>
      </c>
      <c r="C26" s="344"/>
      <c r="D26" s="347">
        <v>0</v>
      </c>
      <c r="E26" s="393">
        <f t="shared" si="1"/>
        <v>0</v>
      </c>
      <c r="F26" s="348">
        <v>0</v>
      </c>
      <c r="G26" s="349">
        <v>0</v>
      </c>
      <c r="H26" s="348">
        <v>0</v>
      </c>
      <c r="I26" s="348">
        <v>0</v>
      </c>
      <c r="J26" s="348">
        <v>0</v>
      </c>
      <c r="K26" s="350">
        <v>0</v>
      </c>
      <c r="L26" s="21">
        <f t="shared" si="2"/>
        <v>0</v>
      </c>
    </row>
    <row r="27" spans="2:12" x14ac:dyDescent="0.25">
      <c r="B27" s="19">
        <v>14</v>
      </c>
      <c r="C27" s="344"/>
      <c r="D27" s="347">
        <v>0</v>
      </c>
      <c r="E27" s="393">
        <f t="shared" si="1"/>
        <v>0</v>
      </c>
      <c r="F27" s="348">
        <v>0</v>
      </c>
      <c r="G27" s="349">
        <v>0</v>
      </c>
      <c r="H27" s="348">
        <v>0</v>
      </c>
      <c r="I27" s="348">
        <v>0</v>
      </c>
      <c r="J27" s="348">
        <v>0</v>
      </c>
      <c r="K27" s="350">
        <v>0</v>
      </c>
      <c r="L27" s="21">
        <f t="shared" si="2"/>
        <v>0</v>
      </c>
    </row>
    <row r="28" spans="2:12" x14ac:dyDescent="0.25">
      <c r="B28" s="19">
        <v>15</v>
      </c>
      <c r="C28" s="344"/>
      <c r="D28" s="347">
        <v>0</v>
      </c>
      <c r="E28" s="393">
        <f t="shared" si="1"/>
        <v>0</v>
      </c>
      <c r="F28" s="348">
        <v>0</v>
      </c>
      <c r="G28" s="349">
        <v>0</v>
      </c>
      <c r="H28" s="348">
        <v>0</v>
      </c>
      <c r="I28" s="348">
        <v>0</v>
      </c>
      <c r="J28" s="348">
        <v>0</v>
      </c>
      <c r="K28" s="350">
        <v>0</v>
      </c>
      <c r="L28" s="21">
        <f t="shared" si="2"/>
        <v>0</v>
      </c>
    </row>
    <row r="29" spans="2:12" x14ac:dyDescent="0.25">
      <c r="B29" s="19">
        <v>16</v>
      </c>
      <c r="C29" s="344"/>
      <c r="D29" s="347">
        <v>0</v>
      </c>
      <c r="E29" s="393">
        <f t="shared" si="1"/>
        <v>0</v>
      </c>
      <c r="F29" s="348">
        <v>0</v>
      </c>
      <c r="G29" s="349">
        <v>0</v>
      </c>
      <c r="H29" s="348">
        <v>0</v>
      </c>
      <c r="I29" s="348">
        <v>0</v>
      </c>
      <c r="J29" s="348">
        <v>0</v>
      </c>
      <c r="K29" s="350">
        <v>0</v>
      </c>
      <c r="L29" s="21">
        <f t="shared" si="2"/>
        <v>0</v>
      </c>
    </row>
    <row r="30" spans="2:12" x14ac:dyDescent="0.25">
      <c r="B30" s="19">
        <v>17</v>
      </c>
      <c r="C30" s="344"/>
      <c r="D30" s="347">
        <v>0</v>
      </c>
      <c r="E30" s="393">
        <f t="shared" si="1"/>
        <v>0</v>
      </c>
      <c r="F30" s="348">
        <v>0</v>
      </c>
      <c r="G30" s="349">
        <v>0</v>
      </c>
      <c r="H30" s="348">
        <v>0</v>
      </c>
      <c r="I30" s="348">
        <v>0</v>
      </c>
      <c r="J30" s="348">
        <v>0</v>
      </c>
      <c r="K30" s="350">
        <v>0</v>
      </c>
      <c r="L30" s="21">
        <f t="shared" si="2"/>
        <v>0</v>
      </c>
    </row>
    <row r="31" spans="2:12" x14ac:dyDescent="0.25">
      <c r="B31" s="19">
        <v>18</v>
      </c>
      <c r="C31" s="344"/>
      <c r="D31" s="347">
        <v>0</v>
      </c>
      <c r="E31" s="393">
        <f t="shared" si="1"/>
        <v>0</v>
      </c>
      <c r="F31" s="348">
        <v>0</v>
      </c>
      <c r="G31" s="349">
        <v>0</v>
      </c>
      <c r="H31" s="348">
        <v>0</v>
      </c>
      <c r="I31" s="348">
        <v>0</v>
      </c>
      <c r="J31" s="348">
        <v>0</v>
      </c>
      <c r="K31" s="350">
        <v>0</v>
      </c>
      <c r="L31" s="21">
        <f t="shared" si="2"/>
        <v>0</v>
      </c>
    </row>
    <row r="32" spans="2:12" x14ac:dyDescent="0.25">
      <c r="B32" s="19">
        <v>19</v>
      </c>
      <c r="C32" s="351"/>
      <c r="D32" s="352">
        <v>0</v>
      </c>
      <c r="E32" s="393">
        <f t="shared" si="1"/>
        <v>0</v>
      </c>
      <c r="F32" s="353">
        <v>0</v>
      </c>
      <c r="G32" s="349">
        <v>0</v>
      </c>
      <c r="H32" s="348">
        <v>0</v>
      </c>
      <c r="I32" s="348">
        <v>0</v>
      </c>
      <c r="J32" s="348">
        <v>0</v>
      </c>
      <c r="K32" s="350">
        <v>0</v>
      </c>
      <c r="L32" s="21">
        <f t="shared" si="2"/>
        <v>0</v>
      </c>
    </row>
    <row r="33" spans="2:12" ht="13" x14ac:dyDescent="0.3">
      <c r="B33" s="280"/>
      <c r="C33" s="108" t="s">
        <v>5</v>
      </c>
      <c r="D33" s="109">
        <f>SUM(D13:D32)</f>
        <v>0</v>
      </c>
      <c r="E33" s="109">
        <f>SUM(E13:E32)</f>
        <v>0</v>
      </c>
      <c r="F33" s="110"/>
      <c r="G33" s="110"/>
      <c r="H33" s="110"/>
      <c r="I33" s="110"/>
      <c r="J33" s="110"/>
      <c r="K33" s="110"/>
      <c r="L33" s="80"/>
    </row>
  </sheetData>
  <customSheetViews>
    <customSheetView guid="{F32683A5-3954-11D3-AFE3-ACC553A03D6B}" scale="75" showPageBreaks="1" fitToPage="1" printArea="1" showRuler="0">
      <selection activeCell="C10" sqref="C10"/>
      <pageMargins left="0.75" right="0.75" top="1" bottom="1" header="0.5" footer="0.5"/>
      <pageSetup orientation="landscape" horizontalDpi="300" verticalDpi="300" r:id="rId1"/>
      <headerFooter alignWithMargins="0"/>
    </customSheetView>
    <customSheetView guid="{F32683A4-3954-11D3-AFE3-ACC553A03D6B}" scale="75" showPageBreaks="1" fitToPage="1" printArea="1" showRuler="0">
      <selection activeCell="C10" sqref="C10"/>
      <pageMargins left="0.75" right="0.75" top="1" bottom="1" header="0.5" footer="0.5"/>
      <pageSetup orientation="landscape" horizontalDpi="300" verticalDpi="300" r:id="rId2"/>
      <headerFooter alignWithMargins="0"/>
    </customSheetView>
    <customSheetView guid="{F32683A3-3954-11D3-AFE3-ACC553A03D6B}" scale="75" showPageBreaks="1" fitToPage="1" printArea="1" showRuler="0">
      <selection activeCell="C10" sqref="C10"/>
      <pageMargins left="0.75" right="0.75" top="1" bottom="1" header="0.5" footer="0.5"/>
      <pageSetup orientation="landscape" horizontalDpi="300" verticalDpi="300" r:id="rId3"/>
      <headerFooter alignWithMargins="0"/>
    </customSheetView>
    <customSheetView guid="{F32683A2-3954-11D3-AFE3-ACC553A03D6B}" scale="75" showPageBreaks="1" fitToPage="1" printArea="1" showRuler="0">
      <selection activeCell="N30" sqref="N30"/>
      <pageMargins left="0.75" right="0.75" top="1" bottom="1" header="0.5" footer="0.5"/>
      <pageSetup orientation="landscape" horizontalDpi="300" verticalDpi="300" r:id="rId4"/>
      <headerFooter alignWithMargins="0"/>
    </customSheetView>
    <customSheetView guid="{6E5CC00A-2949-11D3-9003-00805F314C0A}" scale="75" showPageBreaks="1" fitToPage="1" printArea="1" showRuler="0">
      <selection activeCell="C10" sqref="C10"/>
      <pageMargins left="0.75" right="0.75" top="1" bottom="1" header="0.5" footer="0.5"/>
      <pageSetup orientation="landscape" horizontalDpi="300" verticalDpi="300" r:id="rId5"/>
      <headerFooter alignWithMargins="0"/>
    </customSheetView>
    <customSheetView guid="{F7318FC3-9F31-11D2-AFE3-C55B32238502}" scale="75" showPageBreaks="1" fitToPage="1" printArea="1" showRuler="0">
      <selection activeCell="C10" sqref="C10"/>
      <pageMargins left="0.75" right="0.75" top="1" bottom="1" header="0.5" footer="0.5"/>
      <pageSetup orientation="landscape" horizontalDpi="300" verticalDpi="300" r:id="rId6"/>
      <headerFooter alignWithMargins="0"/>
    </customSheetView>
    <customSheetView guid="{F7318FC6-9F31-11D2-AFE3-C55B32238502}" scale="75" showPageBreaks="1" fitToPage="1" printArea="1" showRuler="0">
      <selection activeCell="C10" sqref="C10"/>
      <pageMargins left="0.75" right="0.75" top="1" bottom="1" header="0.5" footer="0.5"/>
      <pageSetup orientation="landscape" horizontalDpi="300" verticalDpi="300" r:id="rId7"/>
      <headerFooter alignWithMargins="0"/>
    </customSheetView>
    <customSheetView guid="{F7318FC7-9F31-11D2-AFE3-C55B32238502}" scale="75" showPageBreaks="1" fitToPage="1" printArea="1" showRuler="0">
      <selection activeCell="C10" sqref="C10"/>
      <pageMargins left="0.75" right="0.75" top="1" bottom="1" header="0.5" footer="0.5"/>
      <pageSetup orientation="landscape" horizontalDpi="300" verticalDpi="300" r:id="rId8"/>
      <headerFooter alignWithMargins="0"/>
    </customSheetView>
    <customSheetView guid="{C4D21483-F4F6-11D2-AFE3-AC0AC56BE164}" scale="75" fitToPage="1" showRuler="0" topLeftCell="B1">
      <selection activeCell="E6" sqref="E6"/>
      <pageMargins left="0.75" right="0.75" top="1" bottom="1" header="0.5" footer="0.5"/>
      <pageSetup orientation="landscape" horizontalDpi="300" verticalDpi="300" r:id="rId9"/>
      <headerFooter alignWithMargins="0"/>
    </customSheetView>
    <customSheetView guid="{C4D21484-F4F6-11D2-AFE3-AC0AC56BE164}" scale="75" showPageBreaks="1" fitToPage="1" printArea="1" showRuler="0">
      <selection activeCell="C10" sqref="C10"/>
      <pageMargins left="0.75" right="0.75" top="1" bottom="1" header="0.5" footer="0.5"/>
      <pageSetup orientation="landscape" horizontalDpi="300" verticalDpi="300" r:id="rId10"/>
      <headerFooter alignWithMargins="0"/>
    </customSheetView>
  </customSheetViews>
  <mergeCells count="2">
    <mergeCell ref="D11:F11"/>
    <mergeCell ref="G11:L11"/>
  </mergeCells>
  <phoneticPr fontId="0" type="noConversion"/>
  <pageMargins left="0.75" right="0.75" top="1" bottom="1" header="0.5" footer="0.5"/>
  <pageSetup orientation="portrait" r:id="rId1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70C0"/>
    <pageSetUpPr fitToPage="1"/>
  </sheetPr>
  <dimension ref="B1:V29"/>
  <sheetViews>
    <sheetView showZeros="0" zoomScaleNormal="100" workbookViewId="0"/>
  </sheetViews>
  <sheetFormatPr defaultRowHeight="12.5" x14ac:dyDescent="0.25"/>
  <cols>
    <col min="1" max="1" width="3.7265625" customWidth="1"/>
    <col min="2" max="2" width="5.7265625" customWidth="1"/>
    <col min="3" max="3" width="18.26953125" customWidth="1"/>
    <col min="4" max="9" width="8.7265625" customWidth="1"/>
    <col min="10" max="14" width="11.7265625" customWidth="1"/>
    <col min="15" max="15" width="7.7265625" customWidth="1"/>
    <col min="16" max="20" width="11.7265625" customWidth="1"/>
    <col min="22" max="22" width="10.81640625" customWidth="1"/>
    <col min="24" max="24" width="10.54296875" bestFit="1" customWidth="1"/>
  </cols>
  <sheetData>
    <row r="1" spans="2:22" ht="15.5" x14ac:dyDescent="0.35">
      <c r="B1" s="286" t="s">
        <v>181</v>
      </c>
    </row>
    <row r="2" spans="2:22" ht="13" thickBot="1" x14ac:dyDescent="0.3"/>
    <row r="3" spans="2:22" x14ac:dyDescent="0.25">
      <c r="B3" s="4" t="s">
        <v>10</v>
      </c>
      <c r="C3" s="5"/>
      <c r="D3" s="532" t="s">
        <v>9</v>
      </c>
      <c r="E3" s="533"/>
      <c r="F3" s="533"/>
      <c r="G3" s="533"/>
      <c r="H3" s="533"/>
      <c r="I3" s="533"/>
      <c r="J3" s="529" t="s">
        <v>14</v>
      </c>
      <c r="K3" s="530"/>
      <c r="L3" s="530"/>
      <c r="M3" s="530"/>
      <c r="N3" s="530"/>
      <c r="O3" s="531"/>
      <c r="P3" s="526" t="s">
        <v>15</v>
      </c>
      <c r="Q3" s="527"/>
      <c r="R3" s="527"/>
      <c r="S3" s="527"/>
      <c r="T3" s="527"/>
      <c r="U3" s="528"/>
      <c r="V3" s="248" t="s">
        <v>67</v>
      </c>
    </row>
    <row r="4" spans="2:22" ht="13" thickBot="1" x14ac:dyDescent="0.3">
      <c r="B4" s="24" t="s">
        <v>7</v>
      </c>
      <c r="C4" s="25" t="s">
        <v>3</v>
      </c>
      <c r="D4" s="24" t="s">
        <v>12</v>
      </c>
      <c r="E4" s="129" t="s">
        <v>8</v>
      </c>
      <c r="F4" s="129" t="s">
        <v>146</v>
      </c>
      <c r="G4" s="129" t="s">
        <v>147</v>
      </c>
      <c r="H4" s="81" t="s">
        <v>13</v>
      </c>
      <c r="I4" s="25" t="s">
        <v>4</v>
      </c>
      <c r="J4" s="479">
        <f>Primary!G12</f>
        <v>0</v>
      </c>
      <c r="K4" s="480">
        <f>Primary!H12</f>
        <v>0</v>
      </c>
      <c r="L4" s="480">
        <f>Primary!I12</f>
        <v>0</v>
      </c>
      <c r="M4" s="480">
        <f>Primary!J12</f>
        <v>0</v>
      </c>
      <c r="N4" s="454">
        <f>Primary!K12</f>
        <v>0</v>
      </c>
      <c r="O4" s="455" t="s">
        <v>18</v>
      </c>
      <c r="P4" s="477">
        <f>J4</f>
        <v>0</v>
      </c>
      <c r="Q4" s="478">
        <f>K4</f>
        <v>0</v>
      </c>
      <c r="R4" s="478">
        <f>L4</f>
        <v>0</v>
      </c>
      <c r="S4" s="478">
        <f>M4</f>
        <v>0</v>
      </c>
      <c r="T4" s="478">
        <f>N4</f>
        <v>0</v>
      </c>
      <c r="U4" s="247" t="s">
        <v>5</v>
      </c>
      <c r="V4" s="311" t="s">
        <v>4</v>
      </c>
    </row>
    <row r="5" spans="2:22" x14ac:dyDescent="0.25">
      <c r="B5" s="16">
        <v>1</v>
      </c>
      <c r="C5" s="354" t="s">
        <v>121</v>
      </c>
      <c r="D5" s="348">
        <v>0</v>
      </c>
      <c r="E5" s="355">
        <v>0</v>
      </c>
      <c r="F5" s="126">
        <f>ROUND((E5*D5),0)</f>
        <v>0</v>
      </c>
      <c r="G5" s="358">
        <f>E5</f>
        <v>0</v>
      </c>
      <c r="H5" s="126">
        <f>ROUND((G5*D5),0)</f>
        <v>0</v>
      </c>
      <c r="I5" s="349">
        <v>0</v>
      </c>
      <c r="J5" s="349">
        <v>0</v>
      </c>
      <c r="K5" s="348">
        <v>0</v>
      </c>
      <c r="L5" s="348">
        <v>0</v>
      </c>
      <c r="M5" s="348">
        <v>0</v>
      </c>
      <c r="N5" s="350">
        <v>0</v>
      </c>
      <c r="O5" s="428">
        <f>SUM(J5:N5)</f>
        <v>0</v>
      </c>
      <c r="P5" s="172">
        <f t="shared" ref="P5:P24" si="0">$H5*J5*$I5*365</f>
        <v>0</v>
      </c>
      <c r="Q5" s="172">
        <f t="shared" ref="Q5:Q24" si="1">$H5*K5*$I5*365</f>
        <v>0</v>
      </c>
      <c r="R5" s="172">
        <f t="shared" ref="R5:R24" si="2">$H5*L5*$I5*365</f>
        <v>0</v>
      </c>
      <c r="S5" s="172">
        <f t="shared" ref="S5:S24" si="3">$H5*M5*$I5*365</f>
        <v>0</v>
      </c>
      <c r="T5" s="173">
        <f t="shared" ref="T5:T24" si="4">$H5*N5*$I5*365</f>
        <v>0</v>
      </c>
      <c r="U5" s="124">
        <f>SUM(P5:T5)</f>
        <v>0</v>
      </c>
      <c r="V5" s="361"/>
    </row>
    <row r="6" spans="2:22" x14ac:dyDescent="0.25">
      <c r="B6" s="17">
        <v>2</v>
      </c>
      <c r="C6" s="354" t="s">
        <v>122</v>
      </c>
      <c r="D6" s="348">
        <v>0</v>
      </c>
      <c r="E6" s="355">
        <v>0</v>
      </c>
      <c r="F6" s="126">
        <f t="shared" ref="F6:F24" si="5">ROUND((E6*D6),0)</f>
        <v>0</v>
      </c>
      <c r="G6" s="358">
        <f t="shared" ref="G6:G24" si="6">E6</f>
        <v>0</v>
      </c>
      <c r="H6" s="126">
        <f t="shared" ref="H6:H24" si="7">ROUND((G6*D6),0)</f>
        <v>0</v>
      </c>
      <c r="I6" s="349">
        <v>0</v>
      </c>
      <c r="J6" s="349">
        <v>0</v>
      </c>
      <c r="K6" s="348">
        <v>0</v>
      </c>
      <c r="L6" s="348">
        <v>0</v>
      </c>
      <c r="M6" s="348">
        <v>0</v>
      </c>
      <c r="N6" s="350">
        <v>0</v>
      </c>
      <c r="O6" s="428">
        <f t="shared" ref="O6:O24" si="8">SUM(J6:N6)</f>
        <v>0</v>
      </c>
      <c r="P6" s="85">
        <f t="shared" si="0"/>
        <v>0</v>
      </c>
      <c r="Q6" s="85">
        <f t="shared" si="1"/>
        <v>0</v>
      </c>
      <c r="R6" s="85">
        <f t="shared" si="2"/>
        <v>0</v>
      </c>
      <c r="S6" s="85">
        <f t="shared" si="3"/>
        <v>0</v>
      </c>
      <c r="T6" s="124">
        <f t="shared" si="4"/>
        <v>0</v>
      </c>
      <c r="U6" s="124">
        <f t="shared" ref="U6:U24" si="9">SUM(P6:T6)</f>
        <v>0</v>
      </c>
      <c r="V6" s="361"/>
    </row>
    <row r="7" spans="2:22" x14ac:dyDescent="0.25">
      <c r="B7" s="17">
        <v>3</v>
      </c>
      <c r="C7" s="354"/>
      <c r="D7" s="348">
        <v>0</v>
      </c>
      <c r="E7" s="355">
        <v>0</v>
      </c>
      <c r="F7" s="126">
        <f t="shared" si="5"/>
        <v>0</v>
      </c>
      <c r="G7" s="358">
        <f t="shared" si="6"/>
        <v>0</v>
      </c>
      <c r="H7" s="126">
        <f t="shared" si="7"/>
        <v>0</v>
      </c>
      <c r="I7" s="349">
        <v>0</v>
      </c>
      <c r="J7" s="349">
        <v>0</v>
      </c>
      <c r="K7" s="348">
        <v>0</v>
      </c>
      <c r="L7" s="348">
        <v>0</v>
      </c>
      <c r="M7" s="348">
        <v>0</v>
      </c>
      <c r="N7" s="350">
        <v>0</v>
      </c>
      <c r="O7" s="428">
        <f t="shared" si="8"/>
        <v>0</v>
      </c>
      <c r="P7" s="85">
        <f t="shared" si="0"/>
        <v>0</v>
      </c>
      <c r="Q7" s="85">
        <f t="shared" si="1"/>
        <v>0</v>
      </c>
      <c r="R7" s="85">
        <f t="shared" si="2"/>
        <v>0</v>
      </c>
      <c r="S7" s="85">
        <f t="shared" si="3"/>
        <v>0</v>
      </c>
      <c r="T7" s="124">
        <f t="shared" si="4"/>
        <v>0</v>
      </c>
      <c r="U7" s="124">
        <f t="shared" si="9"/>
        <v>0</v>
      </c>
      <c r="V7" s="361"/>
    </row>
    <row r="8" spans="2:22" x14ac:dyDescent="0.25">
      <c r="B8" s="17">
        <v>4</v>
      </c>
      <c r="C8" s="354"/>
      <c r="D8" s="348">
        <v>0</v>
      </c>
      <c r="E8" s="355">
        <v>0</v>
      </c>
      <c r="F8" s="126">
        <f t="shared" si="5"/>
        <v>0</v>
      </c>
      <c r="G8" s="358">
        <f t="shared" si="6"/>
        <v>0</v>
      </c>
      <c r="H8" s="126">
        <f t="shared" si="7"/>
        <v>0</v>
      </c>
      <c r="I8" s="349">
        <v>0</v>
      </c>
      <c r="J8" s="349">
        <v>0</v>
      </c>
      <c r="K8" s="348">
        <v>0</v>
      </c>
      <c r="L8" s="348">
        <v>0</v>
      </c>
      <c r="M8" s="348">
        <v>0</v>
      </c>
      <c r="N8" s="350">
        <v>0</v>
      </c>
      <c r="O8" s="428">
        <f t="shared" si="8"/>
        <v>0</v>
      </c>
      <c r="P8" s="85">
        <f t="shared" si="0"/>
        <v>0</v>
      </c>
      <c r="Q8" s="85">
        <f t="shared" si="1"/>
        <v>0</v>
      </c>
      <c r="R8" s="85">
        <f t="shared" si="2"/>
        <v>0</v>
      </c>
      <c r="S8" s="85">
        <f t="shared" si="3"/>
        <v>0</v>
      </c>
      <c r="T8" s="124">
        <f t="shared" si="4"/>
        <v>0</v>
      </c>
      <c r="U8" s="124">
        <f t="shared" si="9"/>
        <v>0</v>
      </c>
      <c r="V8" s="361"/>
    </row>
    <row r="9" spans="2:22" x14ac:dyDescent="0.25">
      <c r="B9" s="17">
        <v>5</v>
      </c>
      <c r="C9" s="354"/>
      <c r="D9" s="348">
        <v>0</v>
      </c>
      <c r="E9" s="355">
        <v>0</v>
      </c>
      <c r="F9" s="126">
        <f t="shared" si="5"/>
        <v>0</v>
      </c>
      <c r="G9" s="358">
        <f t="shared" si="6"/>
        <v>0</v>
      </c>
      <c r="H9" s="126">
        <f t="shared" si="7"/>
        <v>0</v>
      </c>
      <c r="I9" s="349">
        <v>0</v>
      </c>
      <c r="J9" s="349">
        <v>0</v>
      </c>
      <c r="K9" s="348">
        <v>0</v>
      </c>
      <c r="L9" s="348">
        <v>0</v>
      </c>
      <c r="M9" s="348">
        <v>0</v>
      </c>
      <c r="N9" s="350">
        <v>0</v>
      </c>
      <c r="O9" s="428">
        <f t="shared" si="8"/>
        <v>0</v>
      </c>
      <c r="P9" s="85">
        <f t="shared" si="0"/>
        <v>0</v>
      </c>
      <c r="Q9" s="85">
        <f t="shared" si="1"/>
        <v>0</v>
      </c>
      <c r="R9" s="85">
        <f t="shared" si="2"/>
        <v>0</v>
      </c>
      <c r="S9" s="85">
        <f t="shared" si="3"/>
        <v>0</v>
      </c>
      <c r="T9" s="124">
        <f t="shared" si="4"/>
        <v>0</v>
      </c>
      <c r="U9" s="124">
        <f t="shared" si="9"/>
        <v>0</v>
      </c>
      <c r="V9" s="361"/>
    </row>
    <row r="10" spans="2:22" x14ac:dyDescent="0.25">
      <c r="B10" s="17">
        <v>6</v>
      </c>
      <c r="C10" s="354"/>
      <c r="D10" s="348">
        <v>0</v>
      </c>
      <c r="E10" s="355">
        <v>0</v>
      </c>
      <c r="F10" s="126">
        <f t="shared" si="5"/>
        <v>0</v>
      </c>
      <c r="G10" s="358">
        <f t="shared" si="6"/>
        <v>0</v>
      </c>
      <c r="H10" s="126">
        <f t="shared" si="7"/>
        <v>0</v>
      </c>
      <c r="I10" s="349">
        <v>0</v>
      </c>
      <c r="J10" s="349">
        <v>0</v>
      </c>
      <c r="K10" s="348">
        <v>0</v>
      </c>
      <c r="L10" s="348">
        <v>0</v>
      </c>
      <c r="M10" s="348">
        <v>0</v>
      </c>
      <c r="N10" s="350">
        <v>0</v>
      </c>
      <c r="O10" s="428">
        <f t="shared" si="8"/>
        <v>0</v>
      </c>
      <c r="P10" s="85">
        <f t="shared" si="0"/>
        <v>0</v>
      </c>
      <c r="Q10" s="85">
        <f t="shared" si="1"/>
        <v>0</v>
      </c>
      <c r="R10" s="85">
        <f t="shared" si="2"/>
        <v>0</v>
      </c>
      <c r="S10" s="85">
        <f t="shared" si="3"/>
        <v>0</v>
      </c>
      <c r="T10" s="124">
        <f t="shared" si="4"/>
        <v>0</v>
      </c>
      <c r="U10" s="124">
        <f t="shared" si="9"/>
        <v>0</v>
      </c>
      <c r="V10" s="361"/>
    </row>
    <row r="11" spans="2:22" x14ac:dyDescent="0.25">
      <c r="B11" s="17">
        <v>7</v>
      </c>
      <c r="C11" s="354"/>
      <c r="D11" s="348">
        <v>0</v>
      </c>
      <c r="E11" s="355">
        <v>0</v>
      </c>
      <c r="F11" s="126">
        <f t="shared" si="5"/>
        <v>0</v>
      </c>
      <c r="G11" s="358">
        <f t="shared" si="6"/>
        <v>0</v>
      </c>
      <c r="H11" s="126">
        <f t="shared" si="7"/>
        <v>0</v>
      </c>
      <c r="I11" s="349">
        <v>0</v>
      </c>
      <c r="J11" s="349">
        <v>0</v>
      </c>
      <c r="K11" s="348">
        <v>0</v>
      </c>
      <c r="L11" s="348">
        <v>0</v>
      </c>
      <c r="M11" s="348">
        <v>0</v>
      </c>
      <c r="N11" s="350">
        <v>0</v>
      </c>
      <c r="O11" s="428">
        <f t="shared" si="8"/>
        <v>0</v>
      </c>
      <c r="P11" s="85">
        <f t="shared" si="0"/>
        <v>0</v>
      </c>
      <c r="Q11" s="85">
        <f t="shared" si="1"/>
        <v>0</v>
      </c>
      <c r="R11" s="85">
        <f t="shared" si="2"/>
        <v>0</v>
      </c>
      <c r="S11" s="85">
        <f t="shared" si="3"/>
        <v>0</v>
      </c>
      <c r="T11" s="124">
        <f t="shared" si="4"/>
        <v>0</v>
      </c>
      <c r="U11" s="124">
        <f t="shared" si="9"/>
        <v>0</v>
      </c>
      <c r="V11" s="361"/>
    </row>
    <row r="12" spans="2:22" x14ac:dyDescent="0.25">
      <c r="B12" s="17">
        <v>8</v>
      </c>
      <c r="C12" s="354"/>
      <c r="D12" s="348">
        <v>0</v>
      </c>
      <c r="E12" s="355">
        <v>0</v>
      </c>
      <c r="F12" s="126">
        <f t="shared" si="5"/>
        <v>0</v>
      </c>
      <c r="G12" s="358">
        <f t="shared" si="6"/>
        <v>0</v>
      </c>
      <c r="H12" s="126">
        <f t="shared" si="7"/>
        <v>0</v>
      </c>
      <c r="I12" s="349">
        <v>0</v>
      </c>
      <c r="J12" s="349">
        <v>0</v>
      </c>
      <c r="K12" s="348">
        <v>0</v>
      </c>
      <c r="L12" s="348">
        <v>0</v>
      </c>
      <c r="M12" s="348">
        <v>0</v>
      </c>
      <c r="N12" s="350">
        <v>0</v>
      </c>
      <c r="O12" s="428">
        <f t="shared" si="8"/>
        <v>0</v>
      </c>
      <c r="P12" s="85">
        <f t="shared" si="0"/>
        <v>0</v>
      </c>
      <c r="Q12" s="85">
        <f t="shared" si="1"/>
        <v>0</v>
      </c>
      <c r="R12" s="85">
        <f t="shared" si="2"/>
        <v>0</v>
      </c>
      <c r="S12" s="85">
        <f t="shared" si="3"/>
        <v>0</v>
      </c>
      <c r="T12" s="124">
        <f t="shared" si="4"/>
        <v>0</v>
      </c>
      <c r="U12" s="124">
        <f t="shared" si="9"/>
        <v>0</v>
      </c>
      <c r="V12" s="361"/>
    </row>
    <row r="13" spans="2:22" x14ac:dyDescent="0.25">
      <c r="B13" s="17">
        <v>9</v>
      </c>
      <c r="C13" s="354"/>
      <c r="D13" s="348">
        <v>0</v>
      </c>
      <c r="E13" s="355">
        <v>0</v>
      </c>
      <c r="F13" s="126">
        <f t="shared" si="5"/>
        <v>0</v>
      </c>
      <c r="G13" s="358">
        <f t="shared" si="6"/>
        <v>0</v>
      </c>
      <c r="H13" s="126">
        <f t="shared" si="7"/>
        <v>0</v>
      </c>
      <c r="I13" s="349">
        <v>0</v>
      </c>
      <c r="J13" s="349">
        <v>0</v>
      </c>
      <c r="K13" s="348">
        <v>0</v>
      </c>
      <c r="L13" s="348">
        <v>0</v>
      </c>
      <c r="M13" s="348">
        <v>0</v>
      </c>
      <c r="N13" s="350">
        <v>0</v>
      </c>
      <c r="O13" s="428">
        <f t="shared" si="8"/>
        <v>0</v>
      </c>
      <c r="P13" s="85">
        <f t="shared" si="0"/>
        <v>0</v>
      </c>
      <c r="Q13" s="85">
        <f t="shared" si="1"/>
        <v>0</v>
      </c>
      <c r="R13" s="85">
        <f t="shared" si="2"/>
        <v>0</v>
      </c>
      <c r="S13" s="85">
        <f t="shared" si="3"/>
        <v>0</v>
      </c>
      <c r="T13" s="124">
        <f t="shared" si="4"/>
        <v>0</v>
      </c>
      <c r="U13" s="124">
        <f t="shared" si="9"/>
        <v>0</v>
      </c>
      <c r="V13" s="361"/>
    </row>
    <row r="14" spans="2:22" x14ac:dyDescent="0.25">
      <c r="B14" s="17">
        <v>10</v>
      </c>
      <c r="C14" s="354"/>
      <c r="D14" s="348">
        <v>0</v>
      </c>
      <c r="E14" s="355">
        <v>0</v>
      </c>
      <c r="F14" s="126">
        <f t="shared" si="5"/>
        <v>0</v>
      </c>
      <c r="G14" s="358">
        <f t="shared" si="6"/>
        <v>0</v>
      </c>
      <c r="H14" s="126">
        <f t="shared" si="7"/>
        <v>0</v>
      </c>
      <c r="I14" s="349">
        <v>0</v>
      </c>
      <c r="J14" s="349">
        <v>0</v>
      </c>
      <c r="K14" s="348">
        <v>0</v>
      </c>
      <c r="L14" s="348">
        <v>0</v>
      </c>
      <c r="M14" s="348">
        <v>0</v>
      </c>
      <c r="N14" s="350">
        <v>0</v>
      </c>
      <c r="O14" s="428">
        <f t="shared" si="8"/>
        <v>0</v>
      </c>
      <c r="P14" s="85">
        <f t="shared" si="0"/>
        <v>0</v>
      </c>
      <c r="Q14" s="85">
        <f t="shared" si="1"/>
        <v>0</v>
      </c>
      <c r="R14" s="85">
        <f t="shared" si="2"/>
        <v>0</v>
      </c>
      <c r="S14" s="85">
        <f t="shared" si="3"/>
        <v>0</v>
      </c>
      <c r="T14" s="124">
        <f t="shared" si="4"/>
        <v>0</v>
      </c>
      <c r="U14" s="124">
        <f t="shared" si="9"/>
        <v>0</v>
      </c>
      <c r="V14" s="361"/>
    </row>
    <row r="15" spans="2:22" x14ac:dyDescent="0.25">
      <c r="B15" s="17">
        <v>11</v>
      </c>
      <c r="C15" s="354"/>
      <c r="D15" s="348">
        <v>0</v>
      </c>
      <c r="E15" s="355">
        <v>0</v>
      </c>
      <c r="F15" s="126">
        <f t="shared" si="5"/>
        <v>0</v>
      </c>
      <c r="G15" s="358">
        <f t="shared" si="6"/>
        <v>0</v>
      </c>
      <c r="H15" s="126">
        <f t="shared" si="7"/>
        <v>0</v>
      </c>
      <c r="I15" s="349">
        <v>0</v>
      </c>
      <c r="J15" s="349">
        <v>0</v>
      </c>
      <c r="K15" s="348">
        <v>0</v>
      </c>
      <c r="L15" s="348">
        <v>0</v>
      </c>
      <c r="M15" s="348">
        <v>0</v>
      </c>
      <c r="N15" s="350">
        <v>0</v>
      </c>
      <c r="O15" s="428">
        <f t="shared" si="8"/>
        <v>0</v>
      </c>
      <c r="P15" s="85">
        <f t="shared" si="0"/>
        <v>0</v>
      </c>
      <c r="Q15" s="85">
        <f t="shared" si="1"/>
        <v>0</v>
      </c>
      <c r="R15" s="85">
        <f t="shared" si="2"/>
        <v>0</v>
      </c>
      <c r="S15" s="85">
        <f t="shared" si="3"/>
        <v>0</v>
      </c>
      <c r="T15" s="124">
        <f t="shared" si="4"/>
        <v>0</v>
      </c>
      <c r="U15" s="124">
        <f t="shared" si="9"/>
        <v>0</v>
      </c>
      <c r="V15" s="361"/>
    </row>
    <row r="16" spans="2:22" x14ac:dyDescent="0.25">
      <c r="B16" s="17">
        <v>12</v>
      </c>
      <c r="C16" s="354"/>
      <c r="D16" s="348">
        <v>0</v>
      </c>
      <c r="E16" s="355">
        <v>0</v>
      </c>
      <c r="F16" s="126">
        <f t="shared" si="5"/>
        <v>0</v>
      </c>
      <c r="G16" s="358">
        <f t="shared" si="6"/>
        <v>0</v>
      </c>
      <c r="H16" s="126">
        <f t="shared" si="7"/>
        <v>0</v>
      </c>
      <c r="I16" s="349">
        <v>0</v>
      </c>
      <c r="J16" s="349">
        <v>0</v>
      </c>
      <c r="K16" s="348">
        <v>0</v>
      </c>
      <c r="L16" s="348">
        <v>0</v>
      </c>
      <c r="M16" s="348">
        <v>0</v>
      </c>
      <c r="N16" s="350">
        <v>0</v>
      </c>
      <c r="O16" s="428">
        <f t="shared" si="8"/>
        <v>0</v>
      </c>
      <c r="P16" s="85">
        <f t="shared" si="0"/>
        <v>0</v>
      </c>
      <c r="Q16" s="85">
        <f t="shared" si="1"/>
        <v>0</v>
      </c>
      <c r="R16" s="85">
        <f t="shared" si="2"/>
        <v>0</v>
      </c>
      <c r="S16" s="85">
        <f t="shared" si="3"/>
        <v>0</v>
      </c>
      <c r="T16" s="124">
        <f t="shared" si="4"/>
        <v>0</v>
      </c>
      <c r="U16" s="124">
        <f t="shared" si="9"/>
        <v>0</v>
      </c>
      <c r="V16" s="361"/>
    </row>
    <row r="17" spans="2:22" x14ac:dyDescent="0.25">
      <c r="B17" s="17">
        <v>13</v>
      </c>
      <c r="C17" s="354"/>
      <c r="D17" s="348">
        <v>0</v>
      </c>
      <c r="E17" s="355">
        <v>0</v>
      </c>
      <c r="F17" s="126">
        <f t="shared" si="5"/>
        <v>0</v>
      </c>
      <c r="G17" s="358">
        <f t="shared" si="6"/>
        <v>0</v>
      </c>
      <c r="H17" s="126">
        <f t="shared" si="7"/>
        <v>0</v>
      </c>
      <c r="I17" s="349">
        <v>0</v>
      </c>
      <c r="J17" s="349">
        <v>0</v>
      </c>
      <c r="K17" s="348">
        <v>0</v>
      </c>
      <c r="L17" s="348">
        <v>0</v>
      </c>
      <c r="M17" s="348">
        <v>0</v>
      </c>
      <c r="N17" s="350">
        <v>0</v>
      </c>
      <c r="O17" s="428">
        <f t="shared" si="8"/>
        <v>0</v>
      </c>
      <c r="P17" s="85">
        <f t="shared" si="0"/>
        <v>0</v>
      </c>
      <c r="Q17" s="85">
        <f t="shared" si="1"/>
        <v>0</v>
      </c>
      <c r="R17" s="85">
        <f t="shared" si="2"/>
        <v>0</v>
      </c>
      <c r="S17" s="85">
        <f t="shared" si="3"/>
        <v>0</v>
      </c>
      <c r="T17" s="124">
        <f t="shared" si="4"/>
        <v>0</v>
      </c>
      <c r="U17" s="124">
        <f t="shared" si="9"/>
        <v>0</v>
      </c>
      <c r="V17" s="361"/>
    </row>
    <row r="18" spans="2:22" x14ac:dyDescent="0.25">
      <c r="B18" s="17">
        <v>14</v>
      </c>
      <c r="C18" s="354"/>
      <c r="D18" s="348">
        <v>0</v>
      </c>
      <c r="E18" s="355">
        <v>0</v>
      </c>
      <c r="F18" s="126">
        <f t="shared" si="5"/>
        <v>0</v>
      </c>
      <c r="G18" s="358">
        <f t="shared" si="6"/>
        <v>0</v>
      </c>
      <c r="H18" s="126">
        <f t="shared" si="7"/>
        <v>0</v>
      </c>
      <c r="I18" s="349">
        <v>0</v>
      </c>
      <c r="J18" s="349">
        <v>0</v>
      </c>
      <c r="K18" s="348">
        <v>0</v>
      </c>
      <c r="L18" s="348">
        <v>0</v>
      </c>
      <c r="M18" s="348">
        <v>0</v>
      </c>
      <c r="N18" s="350">
        <v>0</v>
      </c>
      <c r="O18" s="428">
        <f t="shared" si="8"/>
        <v>0</v>
      </c>
      <c r="P18" s="85">
        <f t="shared" si="0"/>
        <v>0</v>
      </c>
      <c r="Q18" s="85">
        <f t="shared" si="1"/>
        <v>0</v>
      </c>
      <c r="R18" s="85">
        <f t="shared" si="2"/>
        <v>0</v>
      </c>
      <c r="S18" s="85">
        <f t="shared" si="3"/>
        <v>0</v>
      </c>
      <c r="T18" s="124">
        <f t="shared" si="4"/>
        <v>0</v>
      </c>
      <c r="U18" s="124">
        <f t="shared" si="9"/>
        <v>0</v>
      </c>
      <c r="V18" s="361"/>
    </row>
    <row r="19" spans="2:22" x14ac:dyDescent="0.25">
      <c r="B19" s="17">
        <v>15</v>
      </c>
      <c r="C19" s="354"/>
      <c r="D19" s="348">
        <v>0</v>
      </c>
      <c r="E19" s="355">
        <v>0</v>
      </c>
      <c r="F19" s="126">
        <f t="shared" si="5"/>
        <v>0</v>
      </c>
      <c r="G19" s="358">
        <f t="shared" si="6"/>
        <v>0</v>
      </c>
      <c r="H19" s="126">
        <f t="shared" si="7"/>
        <v>0</v>
      </c>
      <c r="I19" s="349">
        <v>0</v>
      </c>
      <c r="J19" s="349">
        <v>0</v>
      </c>
      <c r="K19" s="348">
        <v>0</v>
      </c>
      <c r="L19" s="348">
        <v>0</v>
      </c>
      <c r="M19" s="348">
        <v>0</v>
      </c>
      <c r="N19" s="350">
        <v>0</v>
      </c>
      <c r="O19" s="428">
        <f t="shared" si="8"/>
        <v>0</v>
      </c>
      <c r="P19" s="85">
        <f t="shared" si="0"/>
        <v>0</v>
      </c>
      <c r="Q19" s="85">
        <f t="shared" si="1"/>
        <v>0</v>
      </c>
      <c r="R19" s="85">
        <f t="shared" si="2"/>
        <v>0</v>
      </c>
      <c r="S19" s="85">
        <f t="shared" si="3"/>
        <v>0</v>
      </c>
      <c r="T19" s="124">
        <f t="shared" si="4"/>
        <v>0</v>
      </c>
      <c r="U19" s="124">
        <f t="shared" si="9"/>
        <v>0</v>
      </c>
      <c r="V19" s="361"/>
    </row>
    <row r="20" spans="2:22" x14ac:dyDescent="0.25">
      <c r="B20" s="17">
        <v>16</v>
      </c>
      <c r="C20" s="354"/>
      <c r="D20" s="348">
        <v>0</v>
      </c>
      <c r="E20" s="355">
        <v>0</v>
      </c>
      <c r="F20" s="126">
        <f t="shared" si="5"/>
        <v>0</v>
      </c>
      <c r="G20" s="358">
        <f t="shared" si="6"/>
        <v>0</v>
      </c>
      <c r="H20" s="126">
        <f t="shared" si="7"/>
        <v>0</v>
      </c>
      <c r="I20" s="349">
        <v>0</v>
      </c>
      <c r="J20" s="349">
        <v>0</v>
      </c>
      <c r="K20" s="348">
        <v>0</v>
      </c>
      <c r="L20" s="348">
        <v>0</v>
      </c>
      <c r="M20" s="348">
        <v>0</v>
      </c>
      <c r="N20" s="350">
        <v>0</v>
      </c>
      <c r="O20" s="428">
        <f t="shared" si="8"/>
        <v>0</v>
      </c>
      <c r="P20" s="85">
        <f t="shared" si="0"/>
        <v>0</v>
      </c>
      <c r="Q20" s="85">
        <f t="shared" si="1"/>
        <v>0</v>
      </c>
      <c r="R20" s="85">
        <f t="shared" si="2"/>
        <v>0</v>
      </c>
      <c r="S20" s="85">
        <f t="shared" si="3"/>
        <v>0</v>
      </c>
      <c r="T20" s="124">
        <f t="shared" si="4"/>
        <v>0</v>
      </c>
      <c r="U20" s="124">
        <f t="shared" si="9"/>
        <v>0</v>
      </c>
      <c r="V20" s="361"/>
    </row>
    <row r="21" spans="2:22" x14ac:dyDescent="0.25">
      <c r="B21" s="17">
        <v>17</v>
      </c>
      <c r="C21" s="354"/>
      <c r="D21" s="348">
        <v>0</v>
      </c>
      <c r="E21" s="355">
        <v>0</v>
      </c>
      <c r="F21" s="126">
        <f t="shared" si="5"/>
        <v>0</v>
      </c>
      <c r="G21" s="358">
        <f t="shared" si="6"/>
        <v>0</v>
      </c>
      <c r="H21" s="126">
        <f t="shared" si="7"/>
        <v>0</v>
      </c>
      <c r="I21" s="349">
        <v>0</v>
      </c>
      <c r="J21" s="349">
        <v>0</v>
      </c>
      <c r="K21" s="348">
        <v>0</v>
      </c>
      <c r="L21" s="348">
        <v>0</v>
      </c>
      <c r="M21" s="348">
        <v>0</v>
      </c>
      <c r="N21" s="350">
        <v>0</v>
      </c>
      <c r="O21" s="428">
        <f t="shared" si="8"/>
        <v>0</v>
      </c>
      <c r="P21" s="85">
        <f t="shared" si="0"/>
        <v>0</v>
      </c>
      <c r="Q21" s="85">
        <f t="shared" si="1"/>
        <v>0</v>
      </c>
      <c r="R21" s="85">
        <f t="shared" si="2"/>
        <v>0</v>
      </c>
      <c r="S21" s="85">
        <f t="shared" si="3"/>
        <v>0</v>
      </c>
      <c r="T21" s="124">
        <f t="shared" si="4"/>
        <v>0</v>
      </c>
      <c r="U21" s="124">
        <f t="shared" si="9"/>
        <v>0</v>
      </c>
      <c r="V21" s="361"/>
    </row>
    <row r="22" spans="2:22" x14ac:dyDescent="0.25">
      <c r="B22" s="17">
        <v>18</v>
      </c>
      <c r="C22" s="354"/>
      <c r="D22" s="348">
        <v>0</v>
      </c>
      <c r="E22" s="355">
        <v>0</v>
      </c>
      <c r="F22" s="126">
        <f t="shared" si="5"/>
        <v>0</v>
      </c>
      <c r="G22" s="358">
        <f t="shared" si="6"/>
        <v>0</v>
      </c>
      <c r="H22" s="126">
        <f t="shared" si="7"/>
        <v>0</v>
      </c>
      <c r="I22" s="349">
        <v>0</v>
      </c>
      <c r="J22" s="349">
        <v>0</v>
      </c>
      <c r="K22" s="348">
        <v>0</v>
      </c>
      <c r="L22" s="348">
        <v>0</v>
      </c>
      <c r="M22" s="348">
        <v>0</v>
      </c>
      <c r="N22" s="350">
        <v>0</v>
      </c>
      <c r="O22" s="428">
        <f t="shared" si="8"/>
        <v>0</v>
      </c>
      <c r="P22" s="85">
        <f t="shared" si="0"/>
        <v>0</v>
      </c>
      <c r="Q22" s="85">
        <f t="shared" si="1"/>
        <v>0</v>
      </c>
      <c r="R22" s="85">
        <f t="shared" si="2"/>
        <v>0</v>
      </c>
      <c r="S22" s="85">
        <f t="shared" si="3"/>
        <v>0</v>
      </c>
      <c r="T22" s="124">
        <f t="shared" si="4"/>
        <v>0</v>
      </c>
      <c r="U22" s="124">
        <f t="shared" si="9"/>
        <v>0</v>
      </c>
      <c r="V22" s="361"/>
    </row>
    <row r="23" spans="2:22" x14ac:dyDescent="0.25">
      <c r="B23" s="17">
        <v>19</v>
      </c>
      <c r="C23" s="354"/>
      <c r="D23" s="348">
        <v>0</v>
      </c>
      <c r="E23" s="355">
        <v>0</v>
      </c>
      <c r="F23" s="126">
        <f t="shared" si="5"/>
        <v>0</v>
      </c>
      <c r="G23" s="358">
        <f t="shared" si="6"/>
        <v>0</v>
      </c>
      <c r="H23" s="126">
        <f t="shared" si="7"/>
        <v>0</v>
      </c>
      <c r="I23" s="349">
        <v>0</v>
      </c>
      <c r="J23" s="349">
        <v>0</v>
      </c>
      <c r="K23" s="348">
        <v>0</v>
      </c>
      <c r="L23" s="348">
        <v>0</v>
      </c>
      <c r="M23" s="348">
        <v>0</v>
      </c>
      <c r="N23" s="350">
        <v>0</v>
      </c>
      <c r="O23" s="428">
        <f t="shared" si="8"/>
        <v>0</v>
      </c>
      <c r="P23" s="85">
        <f t="shared" si="0"/>
        <v>0</v>
      </c>
      <c r="Q23" s="85">
        <f t="shared" si="1"/>
        <v>0</v>
      </c>
      <c r="R23" s="85">
        <f t="shared" si="2"/>
        <v>0</v>
      </c>
      <c r="S23" s="85">
        <f t="shared" si="3"/>
        <v>0</v>
      </c>
      <c r="T23" s="124">
        <f t="shared" si="4"/>
        <v>0</v>
      </c>
      <c r="U23" s="124">
        <f t="shared" si="9"/>
        <v>0</v>
      </c>
      <c r="V23" s="361"/>
    </row>
    <row r="24" spans="2:22" x14ac:dyDescent="0.25">
      <c r="B24" s="18">
        <v>20</v>
      </c>
      <c r="C24" s="356"/>
      <c r="D24" s="353">
        <v>0</v>
      </c>
      <c r="E24" s="357">
        <v>0</v>
      </c>
      <c r="F24" s="126">
        <f t="shared" si="5"/>
        <v>0</v>
      </c>
      <c r="G24" s="358">
        <f t="shared" si="6"/>
        <v>0</v>
      </c>
      <c r="H24" s="126">
        <f t="shared" si="7"/>
        <v>0</v>
      </c>
      <c r="I24" s="359">
        <v>0</v>
      </c>
      <c r="J24" s="359">
        <v>0</v>
      </c>
      <c r="K24" s="353">
        <v>0</v>
      </c>
      <c r="L24" s="353">
        <v>0</v>
      </c>
      <c r="M24" s="353">
        <v>0</v>
      </c>
      <c r="N24" s="360">
        <v>0</v>
      </c>
      <c r="O24" s="429">
        <f t="shared" si="8"/>
        <v>0</v>
      </c>
      <c r="P24" s="174">
        <f t="shared" si="0"/>
        <v>0</v>
      </c>
      <c r="Q24" s="174">
        <f t="shared" si="1"/>
        <v>0</v>
      </c>
      <c r="R24" s="174">
        <f t="shared" si="2"/>
        <v>0</v>
      </c>
      <c r="S24" s="174">
        <f t="shared" si="3"/>
        <v>0</v>
      </c>
      <c r="T24" s="175">
        <f t="shared" si="4"/>
        <v>0</v>
      </c>
      <c r="U24" s="175">
        <f t="shared" si="9"/>
        <v>0</v>
      </c>
      <c r="V24" s="362"/>
    </row>
    <row r="25" spans="2:22" x14ac:dyDescent="0.25">
      <c r="B25" s="524" t="s">
        <v>16</v>
      </c>
      <c r="C25" s="525"/>
      <c r="D25" s="26"/>
      <c r="E25" s="119">
        <f>SUM(E5:E24)</f>
        <v>0</v>
      </c>
      <c r="F25" s="119">
        <f>SUM(F5:F24)</f>
        <v>0</v>
      </c>
      <c r="G25" s="119">
        <f>SUM(G5:G24)</f>
        <v>0</v>
      </c>
      <c r="H25" s="250">
        <f>SUM(H5:H24)</f>
        <v>0</v>
      </c>
      <c r="I25" s="26"/>
      <c r="J25" s="26"/>
      <c r="K25" s="26"/>
      <c r="L25" s="26"/>
      <c r="M25" s="26"/>
      <c r="N25" s="26"/>
      <c r="O25" s="27"/>
      <c r="P25" s="251">
        <f t="shared" ref="P25:U25" si="10">SUM(P5:P24)</f>
        <v>0</v>
      </c>
      <c r="Q25" s="251">
        <f t="shared" si="10"/>
        <v>0</v>
      </c>
      <c r="R25" s="251">
        <f t="shared" si="10"/>
        <v>0</v>
      </c>
      <c r="S25" s="251">
        <f t="shared" si="10"/>
        <v>0</v>
      </c>
      <c r="T25" s="251">
        <f t="shared" si="10"/>
        <v>0</v>
      </c>
      <c r="U25" s="251">
        <f t="shared" si="10"/>
        <v>0</v>
      </c>
      <c r="V25" s="312" t="s">
        <v>1</v>
      </c>
    </row>
    <row r="26" spans="2:22" ht="13" thickBot="1" x14ac:dyDescent="0.3">
      <c r="B26" s="14" t="s">
        <v>17</v>
      </c>
      <c r="C26" s="15"/>
      <c r="D26" s="23"/>
      <c r="E26" s="176"/>
      <c r="F26" s="176"/>
      <c r="G26" s="176"/>
      <c r="H26" s="177"/>
      <c r="I26" s="23"/>
      <c r="J26" s="23"/>
      <c r="K26" s="23"/>
      <c r="L26" s="23"/>
      <c r="M26" s="23"/>
      <c r="N26" s="23"/>
      <c r="O26" s="23"/>
      <c r="P26" s="249" t="e">
        <f>P25/$U$25</f>
        <v>#DIV/0!</v>
      </c>
      <c r="Q26" s="249" t="e">
        <f>Q25/$U$25</f>
        <v>#DIV/0!</v>
      </c>
      <c r="R26" s="249" t="e">
        <f>R25/$U$25</f>
        <v>#DIV/0!</v>
      </c>
      <c r="S26" s="249" t="e">
        <f>S25/$U$25</f>
        <v>#DIV/0!</v>
      </c>
      <c r="T26" s="249" t="e">
        <f>T25/$U$25</f>
        <v>#DIV/0!</v>
      </c>
      <c r="U26" s="178"/>
      <c r="V26" s="313" t="e">
        <f>U25/(H25*365)</f>
        <v>#DIV/0!</v>
      </c>
    </row>
    <row r="27" spans="2:22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2:22" x14ac:dyDescent="0.25">
      <c r="P28" s="1"/>
      <c r="Q28" s="1"/>
    </row>
    <row r="29" spans="2:22" x14ac:dyDescent="0.25">
      <c r="P29" s="1"/>
      <c r="Q29" s="1"/>
    </row>
  </sheetData>
  <customSheetViews>
    <customSheetView guid="{F32683A5-3954-11D3-AFE3-ACC553A03D6B}" scale="75" showPageBreaks="1" fitToPage="1" printArea="1" showRuler="0">
      <selection activeCell="T3" sqref="T3"/>
      <pageMargins left="0.5" right="0.5" top="1" bottom="1" header="0.5" footer="0.5"/>
      <pageSetup scale="70" orientation="landscape" horizontalDpi="4294967292" r:id="rId1"/>
      <headerFooter alignWithMargins="0"/>
    </customSheetView>
    <customSheetView guid="{F32683A4-3954-11D3-AFE3-ACC553A03D6B}" scale="75" showPageBreaks="1" fitToPage="1" printArea="1" showRuler="0">
      <selection activeCell="T3" sqref="T3"/>
      <pageMargins left="0.5" right="0.5" top="1" bottom="1" header="0.5" footer="0.5"/>
      <pageSetup scale="70" orientation="landscape" horizontalDpi="4294967292" r:id="rId2"/>
      <headerFooter alignWithMargins="0"/>
    </customSheetView>
    <customSheetView guid="{F32683A3-3954-11D3-AFE3-ACC553A03D6B}" scale="75" showPageBreaks="1" fitToPage="1" printArea="1" showRuler="0">
      <pageMargins left="0.5" right="0.5" top="1" bottom="1" header="0.5" footer="0.5"/>
      <pageSetup scale="70" orientation="landscape" horizontalDpi="4294967292" r:id="rId3"/>
      <headerFooter alignWithMargins="0"/>
    </customSheetView>
    <customSheetView guid="{F32683A2-3954-11D3-AFE3-ACC553A03D6B}" scale="75" showPageBreaks="1" fitToPage="1" printArea="1" showRuler="0" topLeftCell="F1">
      <selection activeCell="M14" sqref="M14"/>
      <pageMargins left="0.5" right="0.5" top="1" bottom="1" header="0.5" footer="0.5"/>
      <pageSetup scale="70" orientation="landscape" horizontalDpi="4294967292" r:id="rId4"/>
      <headerFooter alignWithMargins="0"/>
    </customSheetView>
    <customSheetView guid="{6E5CC00A-2949-11D3-9003-00805F314C0A}" scale="75" showPageBreaks="1" fitToPage="1" printArea="1" showRuler="0">
      <selection activeCell="T3" sqref="T3"/>
      <pageMargins left="0.5" right="0.5" top="1" bottom="1" header="0.5" footer="0.5"/>
      <pageSetup scale="71" orientation="landscape" horizontalDpi="4294967292" r:id="rId5"/>
      <headerFooter alignWithMargins="0"/>
    </customSheetView>
    <customSheetView guid="{F7318FC3-9F31-11D2-AFE3-C55B32238502}" scale="75" showPageBreaks="1" fitToPage="1" printArea="1" showRuler="0">
      <selection activeCell="T3" sqref="T3"/>
      <pageMargins left="0.5" right="0.5" top="1" bottom="1" header="0.5" footer="0.5"/>
      <pageSetup scale="71" orientation="landscape" horizontalDpi="4294967292" r:id="rId6"/>
      <headerFooter alignWithMargins="0"/>
    </customSheetView>
    <customSheetView guid="{F7318FC6-9F31-11D2-AFE3-C55B32238502}" scale="75" showPageBreaks="1" fitToPage="1" printArea="1" showRuler="0">
      <selection activeCell="T3" sqref="T3"/>
      <pageMargins left="0.5" right="0.5" top="1" bottom="1" header="0.5" footer="0.5"/>
      <pageSetup scale="71" orientation="landscape" horizontalDpi="4294967292" r:id="rId7"/>
      <headerFooter alignWithMargins="0"/>
    </customSheetView>
    <customSheetView guid="{F7318FC7-9F31-11D2-AFE3-C55B32238502}" scale="75" showPageBreaks="1" fitToPage="1" printArea="1" showRuler="0">
      <selection activeCell="T3" sqref="T3"/>
      <pageMargins left="0.5" right="0.5" top="1" bottom="1" header="0.5" footer="0.5"/>
      <pageSetup scale="71" orientation="landscape" horizontalDpi="4294967292" r:id="rId8"/>
      <headerFooter alignWithMargins="0"/>
    </customSheetView>
    <customSheetView guid="{C4D21483-F4F6-11D2-AFE3-AC0AC56BE164}" scale="75" fitToPage="1" showRuler="0">
      <selection activeCell="T3" sqref="T3"/>
      <pageMargins left="0.5" right="0.5" top="1" bottom="1" header="0.5" footer="0.5"/>
      <pageSetup scale="71" orientation="landscape" horizontalDpi="4294967292" r:id="rId9"/>
      <headerFooter alignWithMargins="0"/>
    </customSheetView>
    <customSheetView guid="{C4D21484-F4F6-11D2-AFE3-AC0AC56BE164}" scale="75" showPageBreaks="1" fitToPage="1" printArea="1" showRuler="0">
      <selection activeCell="T3" sqref="T3"/>
      <pageMargins left="0.5" right="0.5" top="1" bottom="1" header="0.5" footer="0.5"/>
      <pageSetup scale="71" orientation="landscape" horizontalDpi="4294967292" r:id="rId10"/>
      <headerFooter alignWithMargins="0"/>
    </customSheetView>
  </customSheetViews>
  <mergeCells count="4">
    <mergeCell ref="B25:C25"/>
    <mergeCell ref="P3:U3"/>
    <mergeCell ref="J3:O3"/>
    <mergeCell ref="D3:I3"/>
  </mergeCells>
  <phoneticPr fontId="0" type="noConversion"/>
  <pageMargins left="0.75" right="0.75" top="1" bottom="1" header="0.5" footer="0.5"/>
  <pageSetup orientation="portrait" r:id="rId1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0070C0"/>
    <pageSetUpPr autoPageBreaks="0" fitToPage="1"/>
  </sheetPr>
  <dimension ref="B1:S25"/>
  <sheetViews>
    <sheetView showZeros="0" zoomScaleNormal="100" workbookViewId="0"/>
  </sheetViews>
  <sheetFormatPr defaultRowHeight="12.5" x14ac:dyDescent="0.25"/>
  <cols>
    <col min="1" max="1" width="3.7265625" customWidth="1"/>
    <col min="2" max="2" width="12.81640625" style="1" customWidth="1"/>
    <col min="3" max="7" width="11.7265625" customWidth="1"/>
    <col min="9" max="14" width="11.7265625" customWidth="1"/>
    <col min="15" max="16" width="2.7265625" customWidth="1"/>
    <col min="17" max="17" width="16.54296875" customWidth="1"/>
    <col min="18" max="18" width="10.7265625" customWidth="1"/>
  </cols>
  <sheetData>
    <row r="1" spans="2:19" ht="15.5" x14ac:dyDescent="0.35">
      <c r="B1" s="286" t="s">
        <v>182</v>
      </c>
    </row>
    <row r="2" spans="2:19" ht="13" x14ac:dyDescent="0.3">
      <c r="B2" s="122"/>
    </row>
    <row r="3" spans="2:19" x14ac:dyDescent="0.25">
      <c r="B3" s="82"/>
      <c r="C3" s="536" t="s">
        <v>103</v>
      </c>
      <c r="D3" s="537"/>
      <c r="E3" s="537"/>
      <c r="F3" s="537"/>
      <c r="G3" s="538"/>
      <c r="H3" s="245" t="s">
        <v>101</v>
      </c>
      <c r="I3" s="246" t="s">
        <v>100</v>
      </c>
      <c r="J3" s="539" t="s">
        <v>116</v>
      </c>
      <c r="K3" s="540"/>
      <c r="L3" s="540"/>
      <c r="M3" s="540"/>
      <c r="N3" s="541"/>
      <c r="P3" s="31" t="s">
        <v>37</v>
      </c>
      <c r="Q3" s="41"/>
      <c r="R3" s="72"/>
      <c r="S3" s="73"/>
    </row>
    <row r="4" spans="2:19" x14ac:dyDescent="0.25">
      <c r="B4" s="83" t="s">
        <v>62</v>
      </c>
      <c r="C4" s="456">
        <f>Primary!G12</f>
        <v>0</v>
      </c>
      <c r="D4" s="457">
        <f>Primary!H12</f>
        <v>0</v>
      </c>
      <c r="E4" s="457">
        <f>Primary!I12</f>
        <v>0</v>
      </c>
      <c r="F4" s="457">
        <f>Primary!J12</f>
        <v>0</v>
      </c>
      <c r="G4" s="458">
        <f>Primary!K12</f>
        <v>0</v>
      </c>
      <c r="H4" s="245" t="s">
        <v>102</v>
      </c>
      <c r="I4" s="246" t="s">
        <v>115</v>
      </c>
      <c r="J4" s="130">
        <f>C4</f>
        <v>0</v>
      </c>
      <c r="K4" s="131">
        <f>D4</f>
        <v>0</v>
      </c>
      <c r="L4" s="131">
        <f t="shared" ref="L4:M4" si="0">E4</f>
        <v>0</v>
      </c>
      <c r="M4" s="131">
        <f t="shared" si="0"/>
        <v>0</v>
      </c>
      <c r="N4" s="132">
        <f>G4</f>
        <v>0</v>
      </c>
      <c r="P4" s="159"/>
      <c r="Q4" s="160"/>
      <c r="R4" s="161" t="s">
        <v>20</v>
      </c>
      <c r="S4" s="94" t="s">
        <v>11</v>
      </c>
    </row>
    <row r="5" spans="2:19" x14ac:dyDescent="0.25">
      <c r="B5" s="256" t="str">
        <f>Primary!C13</f>
        <v>Secondary Competition</v>
      </c>
      <c r="C5" s="152">
        <f>Secondary!P25</f>
        <v>0</v>
      </c>
      <c r="D5" s="153">
        <f>Secondary!Q25</f>
        <v>0</v>
      </c>
      <c r="E5" s="153">
        <f>Secondary!R25</f>
        <v>0</v>
      </c>
      <c r="F5" s="153">
        <f>Secondary!S25</f>
        <v>0</v>
      </c>
      <c r="G5" s="98">
        <f>Secondary!T25</f>
        <v>0</v>
      </c>
      <c r="H5" s="154">
        <f>IF(Primary!E13=0,0,Primary!E13/Primary!$E$33)</f>
        <v>0</v>
      </c>
      <c r="I5" s="494">
        <f>IFERROR(Primary!F13/$R$13,0)</f>
        <v>0</v>
      </c>
      <c r="J5" s="252">
        <f>IF(C5=0,0,IF(Primary!D13=0,0,ROUND(C5/($H5*$R$6),2)))</f>
        <v>0</v>
      </c>
      <c r="K5" s="253">
        <f>IF(D5=0,0,IF(Primary!D13=0,0,ROUND(D5/($H5*$R$7),2)))</f>
        <v>0</v>
      </c>
      <c r="L5" s="253">
        <f>IF(E5=0,0,IF(Primary!D13=0,0,ROUND(E5/($H5*$R$8),2)))</f>
        <v>0</v>
      </c>
      <c r="M5" s="253">
        <f>IF(F5=0,0,IF(Primary!D13=0,0,ROUND(F5/($H5*$R$9),2)))</f>
        <v>0</v>
      </c>
      <c r="N5" s="203">
        <f>IF(G5=0,0,IF(Primary!D13=0,0,ROUND(G5/($H5*$R$10),2)))</f>
        <v>0</v>
      </c>
      <c r="P5" s="534" t="s">
        <v>11</v>
      </c>
      <c r="Q5" s="535"/>
      <c r="R5" s="162" t="s">
        <v>21</v>
      </c>
      <c r="S5" s="94" t="s">
        <v>105</v>
      </c>
    </row>
    <row r="6" spans="2:19" x14ac:dyDescent="0.25">
      <c r="B6" s="257" t="str">
        <f>Primary!C14</f>
        <v>Primary Hotel 1</v>
      </c>
      <c r="C6" s="155">
        <f>Primary!$E14*Primary!$F14*Primary!G14*365</f>
        <v>0</v>
      </c>
      <c r="D6" s="66">
        <f>Primary!$E14*Primary!$F14*Primary!H14*365</f>
        <v>0</v>
      </c>
      <c r="E6" s="66">
        <f>Primary!$E14*Primary!$F14*Primary!I14*365</f>
        <v>0</v>
      </c>
      <c r="F6" s="66">
        <f>Primary!$E14*Primary!$F14*Primary!J14*365</f>
        <v>0</v>
      </c>
      <c r="G6" s="67">
        <f>Primary!$E14*Primary!$F14*Primary!K14*365</f>
        <v>0</v>
      </c>
      <c r="H6" s="156">
        <f>IF(Primary!E14=0,0,Primary!E14/Primary!$E$33)</f>
        <v>0</v>
      </c>
      <c r="I6" s="156">
        <f>IFERROR(Primary!F14/$R$13,0)</f>
        <v>0</v>
      </c>
      <c r="J6" s="254">
        <f>IF(C6=0,0,IF(Primary!D14=0,0,ROUND(C6/($H6*$R$6),2)))</f>
        <v>0</v>
      </c>
      <c r="K6" s="44">
        <f>IF(D6=0,0,IF(Primary!D14=0,0,ROUND(D6/($H6*$R$7),2)))</f>
        <v>0</v>
      </c>
      <c r="L6" s="44">
        <f>IF(E6=0,0,IF(Primary!D14=0,0,ROUND(E6/($H6*$R$8),2)))</f>
        <v>0</v>
      </c>
      <c r="M6" s="44">
        <f>IF(F6=0,0,IF(Primary!D14=0,0,ROUND(F6/($H6*$R$9),2)))</f>
        <v>0</v>
      </c>
      <c r="N6" s="204">
        <f>IF(G6=0,0,IF(Primary!D14=0,0,ROUND(G6/($H6*$R$10),2)))</f>
        <v>0</v>
      </c>
      <c r="P6" s="163">
        <v>1</v>
      </c>
      <c r="Q6" s="164">
        <f>Primary!C5</f>
        <v>0</v>
      </c>
      <c r="R6" s="76">
        <f>SUM(C5:C24)</f>
        <v>0</v>
      </c>
      <c r="S6" s="507">
        <f>IFERROR(R6/$R$11,0)</f>
        <v>0</v>
      </c>
    </row>
    <row r="7" spans="2:19" x14ac:dyDescent="0.25">
      <c r="B7" s="257" t="str">
        <f>Primary!C15</f>
        <v>Primary Hotel 2</v>
      </c>
      <c r="C7" s="155">
        <f>Primary!$E15*Primary!$F15*Primary!G15*365</f>
        <v>0</v>
      </c>
      <c r="D7" s="66">
        <f>Primary!$E15*Primary!$F15*Primary!H15*365</f>
        <v>0</v>
      </c>
      <c r="E7" s="66">
        <f>Primary!$E15*Primary!$F15*Primary!I15*365</f>
        <v>0</v>
      </c>
      <c r="F7" s="66">
        <f>Primary!$E15*Primary!$F15*Primary!J15*365</f>
        <v>0</v>
      </c>
      <c r="G7" s="67">
        <f>Primary!$E15*Primary!$F15*Primary!K15*365</f>
        <v>0</v>
      </c>
      <c r="H7" s="156">
        <f>IF(Primary!E15=0,0,Primary!E15/Primary!$E$33)</f>
        <v>0</v>
      </c>
      <c r="I7" s="156">
        <f>IFERROR(Primary!F15/$R$13,0)</f>
        <v>0</v>
      </c>
      <c r="J7" s="254">
        <f>IF(C7=0,0,IF(Primary!D15=0,0,ROUND(C7/($H7*$R$6),2)))</f>
        <v>0</v>
      </c>
      <c r="K7" s="44">
        <f>IF(D7=0,0,IF(Primary!D15=0,0,ROUND(D7/($H7*$R$7),2)))</f>
        <v>0</v>
      </c>
      <c r="L7" s="44">
        <f>IF(E7=0,0,IF(Primary!D15=0,0,ROUND(E7/($H7*$R$8),2)))</f>
        <v>0</v>
      </c>
      <c r="M7" s="44">
        <f>IF(F7=0,0,IF(Primary!D15=0,0,ROUND(F7/($H7*$R$9),2)))</f>
        <v>0</v>
      </c>
      <c r="N7" s="204">
        <f>IF(G7=0,0,IF(Primary!D15=0,0,ROUND(G7/($H7*$R$10),2)))</f>
        <v>0</v>
      </c>
      <c r="P7" s="165">
        <v>2</v>
      </c>
      <c r="Q7" s="103">
        <f>Primary!C6</f>
        <v>0</v>
      </c>
      <c r="R7" s="77">
        <f>SUM(D5:D24)</f>
        <v>0</v>
      </c>
      <c r="S7" s="508">
        <f t="shared" ref="S7:S11" si="1">IFERROR(R7/$R$11,0)</f>
        <v>0</v>
      </c>
    </row>
    <row r="8" spans="2:19" x14ac:dyDescent="0.25">
      <c r="B8" s="257">
        <f>Primary!C16</f>
        <v>0</v>
      </c>
      <c r="C8" s="155">
        <f>Primary!$E16*Primary!$F16*Primary!G16*365</f>
        <v>0</v>
      </c>
      <c r="D8" s="66">
        <f>Primary!$E16*Primary!$F16*Primary!H16*365</f>
        <v>0</v>
      </c>
      <c r="E8" s="66">
        <f>Primary!$E16*Primary!$F16*Primary!I16*365</f>
        <v>0</v>
      </c>
      <c r="F8" s="66">
        <f>Primary!$E16*Primary!$F16*Primary!J16*365</f>
        <v>0</v>
      </c>
      <c r="G8" s="67">
        <f>Primary!$E16*Primary!$F16*Primary!K16*365</f>
        <v>0</v>
      </c>
      <c r="H8" s="156">
        <f>IF(Primary!E16=0,0,Primary!E16/Primary!$E$33)</f>
        <v>0</v>
      </c>
      <c r="I8" s="156">
        <f>IFERROR(Primary!F16/$R$13,0)</f>
        <v>0</v>
      </c>
      <c r="J8" s="254">
        <f>IF(C8=0,0,IF(Primary!D16=0,0,ROUND(C8/($H8*$R$6),2)))</f>
        <v>0</v>
      </c>
      <c r="K8" s="44">
        <f>IF(D8=0,0,IF(Primary!D16=0,0,ROUND(D8/($H8*$R$7),2)))</f>
        <v>0</v>
      </c>
      <c r="L8" s="44">
        <f>IF(E8=0,0,IF(Primary!D16=0,0,ROUND(E8/($H8*$R$8),2)))</f>
        <v>0</v>
      </c>
      <c r="M8" s="44">
        <f>IF(F8=0,0,IF(Primary!D16=0,0,ROUND(F8/($H8*$R$9),2)))</f>
        <v>0</v>
      </c>
      <c r="N8" s="204">
        <f>IF(G8=0,0,IF(Primary!D16=0,0,ROUND(G8/($H8*$R$10),2)))</f>
        <v>0</v>
      </c>
      <c r="P8" s="165">
        <v>3</v>
      </c>
      <c r="Q8" s="103">
        <f>Primary!C7</f>
        <v>0</v>
      </c>
      <c r="R8" s="77">
        <f>SUM(E5:E24)</f>
        <v>0</v>
      </c>
      <c r="S8" s="508">
        <f t="shared" si="1"/>
        <v>0</v>
      </c>
    </row>
    <row r="9" spans="2:19" x14ac:dyDescent="0.25">
      <c r="B9" s="257">
        <f>Primary!C17</f>
        <v>0</v>
      </c>
      <c r="C9" s="155">
        <f>Primary!$E17*Primary!$F17*Primary!G17*365</f>
        <v>0</v>
      </c>
      <c r="D9" s="66">
        <f>Primary!$E17*Primary!$F17*Primary!H17*365</f>
        <v>0</v>
      </c>
      <c r="E9" s="66">
        <f>Primary!$E17*Primary!$F17*Primary!I17*365</f>
        <v>0</v>
      </c>
      <c r="F9" s="66">
        <f>Primary!$E17*Primary!$F17*Primary!J17*365</f>
        <v>0</v>
      </c>
      <c r="G9" s="67">
        <f>Primary!$E17*Primary!$F17*Primary!K17*365</f>
        <v>0</v>
      </c>
      <c r="H9" s="156">
        <f>IF(Primary!E17=0,0,Primary!E17/Primary!$E$33)</f>
        <v>0</v>
      </c>
      <c r="I9" s="156">
        <f>IFERROR(Primary!F17/$R$13,0)</f>
        <v>0</v>
      </c>
      <c r="J9" s="254">
        <f>IF(C9=0,0,IF(Primary!D17=0,0,ROUND(C9/($H9*$R$6),2)))</f>
        <v>0</v>
      </c>
      <c r="K9" s="44">
        <f>IF(D9=0,0,IF(Primary!D17=0,0,ROUND(D9/($H9*$R$7),2)))</f>
        <v>0</v>
      </c>
      <c r="L9" s="44">
        <f>IF(E9=0,0,IF(Primary!D17=0,0,ROUND(E9/($H9*$R$8),2)))</f>
        <v>0</v>
      </c>
      <c r="M9" s="44">
        <f>IF(F9=0,0,IF(Primary!D17=0,0,ROUND(F9/($H9*$R$9),2)))</f>
        <v>0</v>
      </c>
      <c r="N9" s="204">
        <f>IF(G9=0,0,IF(Primary!D17=0,0,ROUND(G9/($H9*$R$10),2)))</f>
        <v>0</v>
      </c>
      <c r="P9" s="165">
        <v>4</v>
      </c>
      <c r="Q9" s="103">
        <f>Primary!C8</f>
        <v>0</v>
      </c>
      <c r="R9" s="77">
        <f>SUM(F5:F24)</f>
        <v>0</v>
      </c>
      <c r="S9" s="508">
        <f t="shared" si="1"/>
        <v>0</v>
      </c>
    </row>
    <row r="10" spans="2:19" x14ac:dyDescent="0.25">
      <c r="B10" s="257">
        <f>Primary!C18</f>
        <v>0</v>
      </c>
      <c r="C10" s="155">
        <f>Primary!$E18*Primary!$F18*Primary!G18*365</f>
        <v>0</v>
      </c>
      <c r="D10" s="66">
        <f>Primary!$E18*Primary!$F18*Primary!H18*365</f>
        <v>0</v>
      </c>
      <c r="E10" s="66">
        <f>Primary!$E18*Primary!$F18*Primary!I18*365</f>
        <v>0</v>
      </c>
      <c r="F10" s="66">
        <f>Primary!$E18*Primary!$F18*Primary!J18*365</f>
        <v>0</v>
      </c>
      <c r="G10" s="67">
        <f>Primary!$E18*Primary!$F18*Primary!K18*365</f>
        <v>0</v>
      </c>
      <c r="H10" s="156">
        <f>IF(Primary!E18=0,0,Primary!E18/Primary!$E$33)</f>
        <v>0</v>
      </c>
      <c r="I10" s="156">
        <f>IFERROR(Primary!F18/$R$13,0)</f>
        <v>0</v>
      </c>
      <c r="J10" s="254">
        <f>IF(C10=0,0,IF(Primary!D18=0,0,ROUND(C10/($H10*$R$6),2)))</f>
        <v>0</v>
      </c>
      <c r="K10" s="44">
        <f>IF(D10=0,0,IF(Primary!D18=0,0,ROUND(D10/($H10*$R$7),2)))</f>
        <v>0</v>
      </c>
      <c r="L10" s="44">
        <f>IF(E10=0,0,IF(Primary!D18=0,0,ROUND(E10/($H10*$R$8),2)))</f>
        <v>0</v>
      </c>
      <c r="M10" s="44">
        <f>IF(F10=0,0,IF(Primary!D18=0,0,ROUND(F10/($H10*$R$9),2)))</f>
        <v>0</v>
      </c>
      <c r="N10" s="204">
        <f>IF(G10=0,0,IF(Primary!D18=0,0,ROUND(G10/($H10*$R$10),2)))</f>
        <v>0</v>
      </c>
      <c r="P10" s="166">
        <v>5</v>
      </c>
      <c r="Q10" s="104">
        <f>Primary!C9</f>
        <v>0</v>
      </c>
      <c r="R10" s="78">
        <f>SUM(G5:G24)</f>
        <v>0</v>
      </c>
      <c r="S10" s="509">
        <f>IFERROR(R10/$R$11,0)</f>
        <v>0</v>
      </c>
    </row>
    <row r="11" spans="2:19" x14ac:dyDescent="0.25">
      <c r="B11" s="257">
        <f>Primary!C19</f>
        <v>0</v>
      </c>
      <c r="C11" s="155">
        <f>Primary!$E19*Primary!$F19*Primary!G19*365</f>
        <v>0</v>
      </c>
      <c r="D11" s="66">
        <f>Primary!$E19*Primary!$F19*Primary!H19*365</f>
        <v>0</v>
      </c>
      <c r="E11" s="66">
        <f>Primary!$E19*Primary!$F19*Primary!I19*365</f>
        <v>0</v>
      </c>
      <c r="F11" s="66">
        <f>Primary!$E19*Primary!$F19*Primary!J19*365</f>
        <v>0</v>
      </c>
      <c r="G11" s="67">
        <f>Primary!$E19*Primary!$F19*Primary!K19*365</f>
        <v>0</v>
      </c>
      <c r="H11" s="156">
        <f>IF(Primary!E19=0,0,Primary!E19/Primary!$E$33)</f>
        <v>0</v>
      </c>
      <c r="I11" s="156">
        <f>IFERROR(Primary!F19/$R$13,0)</f>
        <v>0</v>
      </c>
      <c r="J11" s="254">
        <f>IF(C11=0,0,IF(Primary!D19=0,0,ROUND(C11/($H11*$R$6),2)))</f>
        <v>0</v>
      </c>
      <c r="K11" s="44">
        <f>IF(D11=0,0,IF(Primary!D19=0,0,ROUND(D11/($H11*$R$7),2)))</f>
        <v>0</v>
      </c>
      <c r="L11" s="44">
        <f>IF(E11=0,0,IF(Primary!D19=0,0,ROUND(E11/($H11*$R$8),2)))</f>
        <v>0</v>
      </c>
      <c r="M11" s="44">
        <f>IF(F11=0,0,IF(Primary!D19=0,0,ROUND(F11/($H11*$R$9),2)))</f>
        <v>0</v>
      </c>
      <c r="N11" s="204">
        <f>IF(G11=0,0,IF(Primary!D19=0,0,ROUND(G11/($H11*$R$10),2)))</f>
        <v>0</v>
      </c>
      <c r="P11" s="167"/>
      <c r="Q11" s="168" t="s">
        <v>19</v>
      </c>
      <c r="R11" s="78">
        <f>SUM(R6:R10)</f>
        <v>0</v>
      </c>
      <c r="S11" s="509">
        <f t="shared" si="1"/>
        <v>0</v>
      </c>
    </row>
    <row r="12" spans="2:19" x14ac:dyDescent="0.25">
      <c r="B12" s="257">
        <f>Primary!C20</f>
        <v>0</v>
      </c>
      <c r="C12" s="155">
        <f>Primary!$E20*Primary!$F20*Primary!G20*365</f>
        <v>0</v>
      </c>
      <c r="D12" s="66">
        <f>Primary!$E20*Primary!$F20*Primary!H20*365</f>
        <v>0</v>
      </c>
      <c r="E12" s="66">
        <f>Primary!$E20*Primary!$F20*Primary!I20*365</f>
        <v>0</v>
      </c>
      <c r="F12" s="66">
        <f>Primary!$E20*Primary!$F20*Primary!J20*365</f>
        <v>0</v>
      </c>
      <c r="G12" s="67">
        <f>Primary!$E20*Primary!$F20*Primary!K20*365</f>
        <v>0</v>
      </c>
      <c r="H12" s="156">
        <f>IF(Primary!E20=0,0,Primary!E20/Primary!$E$33)</f>
        <v>0</v>
      </c>
      <c r="I12" s="156">
        <f>IFERROR(Primary!F20/$R$13,0)</f>
        <v>0</v>
      </c>
      <c r="J12" s="254">
        <f>IF(C12=0,0,IF(Primary!D20=0,0,ROUND(C12/($H12*$R$6),2)))</f>
        <v>0</v>
      </c>
      <c r="K12" s="44">
        <f>IF(D12=0,0,IF(Primary!D20=0,0,ROUND(D12/($H12*$R$7),2)))</f>
        <v>0</v>
      </c>
      <c r="L12" s="44">
        <f>IF(E12=0,0,IF(Primary!D20=0,0,ROUND(E12/($H12*$R$8),2)))</f>
        <v>0</v>
      </c>
      <c r="M12" s="44">
        <f>IF(F12=0,0,IF(Primary!D20=0,0,ROUND(F12/($H12*$R$9),2)))</f>
        <v>0</v>
      </c>
      <c r="N12" s="204">
        <f>IF(G12=0,0,IF(Primary!D20=0,0,ROUND(G12/($H12*$R$10),2)))</f>
        <v>0</v>
      </c>
      <c r="P12" s="74"/>
      <c r="S12" s="75"/>
    </row>
    <row r="13" spans="2:19" ht="13" x14ac:dyDescent="0.3">
      <c r="B13" s="257">
        <f>Primary!C21</f>
        <v>0</v>
      </c>
      <c r="C13" s="155">
        <f>Primary!$E21*Primary!$F21*Primary!G21*365</f>
        <v>0</v>
      </c>
      <c r="D13" s="66">
        <f>Primary!$E21*Primary!$F21*Primary!H21*365</f>
        <v>0</v>
      </c>
      <c r="E13" s="66">
        <f>Primary!$E21*Primary!$F21*Primary!I21*365</f>
        <v>0</v>
      </c>
      <c r="F13" s="66">
        <f>Primary!$E21*Primary!$F21*Primary!J21*365</f>
        <v>0</v>
      </c>
      <c r="G13" s="67">
        <f>Primary!$E21*Primary!$F21*Primary!K21*365</f>
        <v>0</v>
      </c>
      <c r="H13" s="156">
        <f>IF(Primary!E21=0,0,Primary!E21/Primary!$E$33)</f>
        <v>0</v>
      </c>
      <c r="I13" s="156">
        <f>IFERROR(Primary!F21/$R$13,0)</f>
        <v>0</v>
      </c>
      <c r="J13" s="254">
        <f>IF(C13=0,0,IF(Primary!D21=0,0,ROUND(C13/($H13*$R$6),2)))</f>
        <v>0</v>
      </c>
      <c r="K13" s="44">
        <f>IF(D13=0,0,IF(Primary!D21=0,0,ROUND(D13/($H13*$R$7),2)))</f>
        <v>0</v>
      </c>
      <c r="L13" s="44">
        <f>IF(E13=0,0,IF(Primary!D21=0,0,ROUND(E13/($H13*$R$8),2)))</f>
        <v>0</v>
      </c>
      <c r="M13" s="44">
        <f>IF(F13=0,0,IF(Primary!D21=0,0,ROUND(F13/($H13*$R$9),2)))</f>
        <v>0</v>
      </c>
      <c r="N13" s="204">
        <f>IF(G13=0,0,IF(Primary!D21=0,0,ROUND(G13/($H13*$R$10),2)))</f>
        <v>0</v>
      </c>
      <c r="P13" s="170" t="s">
        <v>68</v>
      </c>
      <c r="Q13" s="169"/>
      <c r="R13" s="79">
        <f>IFERROR(R11/(Primary!E33*365),0)</f>
        <v>0</v>
      </c>
      <c r="S13" s="80"/>
    </row>
    <row r="14" spans="2:19" x14ac:dyDescent="0.25">
      <c r="B14" s="257">
        <f>Primary!C22</f>
        <v>0</v>
      </c>
      <c r="C14" s="155">
        <f>Primary!$E22*Primary!$F22*Primary!G22*365</f>
        <v>0</v>
      </c>
      <c r="D14" s="66">
        <f>Primary!$E22*Primary!$F22*Primary!H22*365</f>
        <v>0</v>
      </c>
      <c r="E14" s="66">
        <f>Primary!$E22*Primary!$F22*Primary!I22*365</f>
        <v>0</v>
      </c>
      <c r="F14" s="66">
        <f>Primary!$E22*Primary!$F22*Primary!J22*365</f>
        <v>0</v>
      </c>
      <c r="G14" s="67">
        <f>Primary!$E22*Primary!$F22*Primary!K22*365</f>
        <v>0</v>
      </c>
      <c r="H14" s="156">
        <f>IF(Primary!E22=0,0,Primary!E22/Primary!$E$33)</f>
        <v>0</v>
      </c>
      <c r="I14" s="156">
        <f>IFERROR(Primary!F22/$R$13,0)</f>
        <v>0</v>
      </c>
      <c r="J14" s="254">
        <f>IF(C14=0,0,IF(Primary!D22=0,0,ROUND(C14/($H14*$R$6),2)))</f>
        <v>0</v>
      </c>
      <c r="K14" s="44">
        <f>IF(D14=0,0,IF(Primary!D22=0,0,ROUND(D14/($H14*$R$7),2)))</f>
        <v>0</v>
      </c>
      <c r="L14" s="44">
        <f>IF(E14=0,0,IF(Primary!D22=0,0,ROUND(E14/($H14*$R$8),2)))</f>
        <v>0</v>
      </c>
      <c r="M14" s="44">
        <f>IF(F14=0,0,IF(Primary!D22=0,0,ROUND(F14/($H14*$R$9),2)))</f>
        <v>0</v>
      </c>
      <c r="N14" s="204">
        <f>IF(G14=0,0,IF(Primary!D22=0,0,ROUND(G14/($H14*$R$10),2)))</f>
        <v>0</v>
      </c>
    </row>
    <row r="15" spans="2:19" x14ac:dyDescent="0.25">
      <c r="B15" s="257">
        <f>Primary!C23</f>
        <v>0</v>
      </c>
      <c r="C15" s="155">
        <f>Primary!$E23*Primary!$F23*Primary!G23*365</f>
        <v>0</v>
      </c>
      <c r="D15" s="66">
        <f>Primary!$E23*Primary!$F23*Primary!H23*365</f>
        <v>0</v>
      </c>
      <c r="E15" s="66">
        <f>Primary!$E23*Primary!$F23*Primary!I23*365</f>
        <v>0</v>
      </c>
      <c r="F15" s="66">
        <f>Primary!$E23*Primary!$F23*Primary!J23*365</f>
        <v>0</v>
      </c>
      <c r="G15" s="67">
        <f>Primary!$E23*Primary!$F23*Primary!K23*365</f>
        <v>0</v>
      </c>
      <c r="H15" s="156">
        <f>IF(Primary!E23=0,0,Primary!E23/Primary!$E$33)</f>
        <v>0</v>
      </c>
      <c r="I15" s="156">
        <f>IFERROR(Primary!F23/$R$13,0)</f>
        <v>0</v>
      </c>
      <c r="J15" s="254">
        <f>IF(C15=0,0,IF(Primary!D23=0,0,ROUND(C15/($H15*$R$6),2)))</f>
        <v>0</v>
      </c>
      <c r="K15" s="44">
        <f>IF(D15=0,0,IF(Primary!D23=0,0,ROUND(D15/($H15*$R$7),2)))</f>
        <v>0</v>
      </c>
      <c r="L15" s="44">
        <f>IF(E15=0,0,IF(Primary!D23=0,0,ROUND(E15/($H15*$R$8),2)))</f>
        <v>0</v>
      </c>
      <c r="M15" s="44">
        <f>IF(F15=0,0,IF(Primary!D23=0,0,ROUND(F15/($H15*$R$9),2)))</f>
        <v>0</v>
      </c>
      <c r="N15" s="204">
        <f>IF(G15=0,0,IF(Primary!D23=0,0,ROUND(G15/($H15*$R$10),2)))</f>
        <v>0</v>
      </c>
    </row>
    <row r="16" spans="2:19" x14ac:dyDescent="0.25">
      <c r="B16" s="257">
        <f>Primary!C24</f>
        <v>0</v>
      </c>
      <c r="C16" s="155">
        <f>Primary!$E24*Primary!$F24*Primary!G24*365</f>
        <v>0</v>
      </c>
      <c r="D16" s="66">
        <f>Primary!$E24*Primary!$F24*Primary!H24*365</f>
        <v>0</v>
      </c>
      <c r="E16" s="66">
        <f>Primary!$E24*Primary!$F24*Primary!I24*365</f>
        <v>0</v>
      </c>
      <c r="F16" s="66">
        <f>Primary!$E24*Primary!$F24*Primary!J24*365</f>
        <v>0</v>
      </c>
      <c r="G16" s="67">
        <f>Primary!$E24*Primary!$F24*Primary!K24*365</f>
        <v>0</v>
      </c>
      <c r="H16" s="156">
        <f>IF(Primary!E24=0,0,Primary!E24/Primary!$E$33)</f>
        <v>0</v>
      </c>
      <c r="I16" s="156">
        <f>IFERROR(Primary!F24/$R$13,0)</f>
        <v>0</v>
      </c>
      <c r="J16" s="254">
        <f>IF(C16=0,0,IF(Primary!D24=0,0,ROUND(C16/($H16*$R$6),2)))</f>
        <v>0</v>
      </c>
      <c r="K16" s="44">
        <f>IF(D16=0,0,IF(Primary!D24=0,0,ROUND(D16/($H16*$R$7),2)))</f>
        <v>0</v>
      </c>
      <c r="L16" s="44">
        <f>IF(E16=0,0,IF(Primary!D24=0,0,ROUND(E16/($H16*$R$8),2)))</f>
        <v>0</v>
      </c>
      <c r="M16" s="44">
        <f>IF(F16=0,0,IF(Primary!D24=0,0,ROUND(F16/($H16*$R$9),2)))</f>
        <v>0</v>
      </c>
      <c r="N16" s="204">
        <f>IF(G16=0,0,IF(Primary!D24=0,0,ROUND(G16/($H16*$R$10),2)))</f>
        <v>0</v>
      </c>
    </row>
    <row r="17" spans="2:18" x14ac:dyDescent="0.25">
      <c r="B17" s="257">
        <f>Primary!C25</f>
        <v>0</v>
      </c>
      <c r="C17" s="155">
        <f>Primary!$E25*Primary!$F25*Primary!G25*365</f>
        <v>0</v>
      </c>
      <c r="D17" s="66">
        <f>Primary!$E25*Primary!$F25*Primary!H25*365</f>
        <v>0</v>
      </c>
      <c r="E17" s="66">
        <f>Primary!$E25*Primary!$F25*Primary!I25*365</f>
        <v>0</v>
      </c>
      <c r="F17" s="66">
        <f>Primary!$E25*Primary!$F25*Primary!J25*365</f>
        <v>0</v>
      </c>
      <c r="G17" s="67">
        <f>Primary!$E25*Primary!$F25*Primary!K25*365</f>
        <v>0</v>
      </c>
      <c r="H17" s="156">
        <f>IF(Primary!E25=0,0,Primary!E25/Primary!$E$33)</f>
        <v>0</v>
      </c>
      <c r="I17" s="156">
        <f>IFERROR(Primary!F25/$R$13,0)</f>
        <v>0</v>
      </c>
      <c r="J17" s="254">
        <f>IF(C17=0,0,IF(Primary!D25=0,0,ROUND(C17/($H17*$R$6),2)))</f>
        <v>0</v>
      </c>
      <c r="K17" s="44">
        <f>IF(D17=0,0,IF(Primary!D25=0,0,ROUND(D17/($H17*$R$7),2)))</f>
        <v>0</v>
      </c>
      <c r="L17" s="44">
        <f>IF(E17=0,0,IF(Primary!D25=0,0,ROUND(E17/($H17*$R$8),2)))</f>
        <v>0</v>
      </c>
      <c r="M17" s="44">
        <f>IF(F17=0,0,IF(Primary!D25=0,0,ROUND(F17/($H17*$R$9),2)))</f>
        <v>0</v>
      </c>
      <c r="N17" s="204">
        <f>IF(G17=0,0,IF(Primary!D25=0,0,ROUND(G17/($H17*$R$10),2)))</f>
        <v>0</v>
      </c>
      <c r="R17" s="30"/>
    </row>
    <row r="18" spans="2:18" x14ac:dyDescent="0.25">
      <c r="B18" s="257">
        <f>Primary!C26</f>
        <v>0</v>
      </c>
      <c r="C18" s="155">
        <f>Primary!$E26*Primary!$F26*Primary!G26*365</f>
        <v>0</v>
      </c>
      <c r="D18" s="66">
        <f>Primary!$E26*Primary!$F26*Primary!H26*365</f>
        <v>0</v>
      </c>
      <c r="E18" s="66">
        <f>Primary!$E26*Primary!$F26*Primary!I26*365</f>
        <v>0</v>
      </c>
      <c r="F18" s="66">
        <f>Primary!$E26*Primary!$F26*Primary!J26*365</f>
        <v>0</v>
      </c>
      <c r="G18" s="67">
        <f>Primary!$E26*Primary!$F26*Primary!K26*365</f>
        <v>0</v>
      </c>
      <c r="H18" s="156">
        <f>IF(Primary!E26=0,0,Primary!E26/Primary!$E$33)</f>
        <v>0</v>
      </c>
      <c r="I18" s="156">
        <f>IFERROR(Primary!F26/$R$13,0)</f>
        <v>0</v>
      </c>
      <c r="J18" s="254">
        <f>IF(C18=0,0,IF(Primary!D26=0,0,ROUND(C18/($H18*$R$6),2)))</f>
        <v>0</v>
      </c>
      <c r="K18" s="44">
        <f>IF(D18=0,0,IF(Primary!D26=0,0,ROUND(D18/($H18*$R$7),2)))</f>
        <v>0</v>
      </c>
      <c r="L18" s="44">
        <f>IF(E18=0,0,IF(Primary!D26=0,0,ROUND(E18/($H18*$R$8),2)))</f>
        <v>0</v>
      </c>
      <c r="M18" s="44">
        <f>IF(F18=0,0,IF(Primary!D26=0,0,ROUND(F18/($H18*$R$9),2)))</f>
        <v>0</v>
      </c>
      <c r="N18" s="204">
        <f>IF(G18=0,0,IF(Primary!D26=0,0,ROUND(G18/($H18*$R$10),2)))</f>
        <v>0</v>
      </c>
    </row>
    <row r="19" spans="2:18" x14ac:dyDescent="0.25">
      <c r="B19" s="257">
        <f>Primary!C27</f>
        <v>0</v>
      </c>
      <c r="C19" s="155">
        <f>Primary!$E27*Primary!$F27*Primary!G27*365</f>
        <v>0</v>
      </c>
      <c r="D19" s="66">
        <f>Primary!$E27*Primary!$F27*Primary!H27*365</f>
        <v>0</v>
      </c>
      <c r="E19" s="66">
        <f>Primary!$E27*Primary!$F27*Primary!I27*365</f>
        <v>0</v>
      </c>
      <c r="F19" s="66">
        <f>Primary!$E27*Primary!$F27*Primary!J27*365</f>
        <v>0</v>
      </c>
      <c r="G19" s="67">
        <f>Primary!$E27*Primary!$F27*Primary!K27*365</f>
        <v>0</v>
      </c>
      <c r="H19" s="156">
        <f>IF(Primary!E27=0,0,Primary!E27/Primary!$E$33)</f>
        <v>0</v>
      </c>
      <c r="I19" s="156">
        <f>IFERROR(Primary!F27/$R$13,0)</f>
        <v>0</v>
      </c>
      <c r="J19" s="254">
        <f>IF(C19=0,0,IF(Primary!D27=0,0,ROUND(C19/($H19*$R$6),2)))</f>
        <v>0</v>
      </c>
      <c r="K19" s="44">
        <f>IF(D19=0,0,IF(Primary!D27=0,0,ROUND(D19/($H19*$R$7),2)))</f>
        <v>0</v>
      </c>
      <c r="L19" s="44">
        <f>IF(E19=0,0,IF(Primary!D27=0,0,ROUND(E19/($H19*$R$8),2)))</f>
        <v>0</v>
      </c>
      <c r="M19" s="44">
        <f>IF(F19=0,0,IF(Primary!D27=0,0,ROUND(F19/($H19*$R$9),2)))</f>
        <v>0</v>
      </c>
      <c r="N19" s="204">
        <f>IF(G19=0,0,IF(Primary!D27=0,0,ROUND(G19/($H19*$R$10),2)))</f>
        <v>0</v>
      </c>
    </row>
    <row r="20" spans="2:18" x14ac:dyDescent="0.25">
      <c r="B20" s="257">
        <f>Primary!C28</f>
        <v>0</v>
      </c>
      <c r="C20" s="155">
        <f>Primary!$E28*Primary!$F28*Primary!G28*365</f>
        <v>0</v>
      </c>
      <c r="D20" s="66">
        <f>Primary!$E28*Primary!$F28*Primary!H28*365</f>
        <v>0</v>
      </c>
      <c r="E20" s="66">
        <f>Primary!$E28*Primary!$F28*Primary!I28*365</f>
        <v>0</v>
      </c>
      <c r="F20" s="66">
        <f>Primary!$E28*Primary!$F28*Primary!J28*365</f>
        <v>0</v>
      </c>
      <c r="G20" s="67">
        <f>Primary!$E28*Primary!$F28*Primary!K28*365</f>
        <v>0</v>
      </c>
      <c r="H20" s="156">
        <f>IF(Primary!E28=0,0,Primary!E28/Primary!$E$33)</f>
        <v>0</v>
      </c>
      <c r="I20" s="156">
        <f>IFERROR(Primary!F28/$R$13,0)</f>
        <v>0</v>
      </c>
      <c r="J20" s="254">
        <f>IF(C20=0,0,IF(Primary!D28=0,0,ROUND(C20/($H20*$R$6),2)))</f>
        <v>0</v>
      </c>
      <c r="K20" s="44">
        <f>IF(D20=0,0,IF(Primary!D28=0,0,ROUND(D20/($H20*$R$7),2)))</f>
        <v>0</v>
      </c>
      <c r="L20" s="44">
        <f>IF(E20=0,0,IF(Primary!D28=0,0,ROUND(E20/($H20*$R$8),2)))</f>
        <v>0</v>
      </c>
      <c r="M20" s="44">
        <f>IF(F20=0,0,IF(Primary!D28=0,0,ROUND(F20/($H20*$R$9),2)))</f>
        <v>0</v>
      </c>
      <c r="N20" s="204">
        <f>IF(G20=0,0,IF(Primary!D28=0,0,ROUND(G20/($H20*$R$10),2)))</f>
        <v>0</v>
      </c>
    </row>
    <row r="21" spans="2:18" x14ac:dyDescent="0.25">
      <c r="B21" s="257">
        <f>Primary!C29</f>
        <v>0</v>
      </c>
      <c r="C21" s="155">
        <f>Primary!$E29*Primary!$F29*Primary!G29*365</f>
        <v>0</v>
      </c>
      <c r="D21" s="66">
        <f>Primary!$E29*Primary!$F29*Primary!H29*365</f>
        <v>0</v>
      </c>
      <c r="E21" s="66">
        <f>Primary!$E29*Primary!$F29*Primary!I29*365</f>
        <v>0</v>
      </c>
      <c r="F21" s="66">
        <f>Primary!$E29*Primary!$F29*Primary!J29*365</f>
        <v>0</v>
      </c>
      <c r="G21" s="67">
        <f>Primary!$E29*Primary!$F29*Primary!K29*365</f>
        <v>0</v>
      </c>
      <c r="H21" s="156">
        <f>IF(Primary!E29=0,0,Primary!E29/Primary!$E$33)</f>
        <v>0</v>
      </c>
      <c r="I21" s="156">
        <f>IFERROR(Primary!F29/$R$13,0)</f>
        <v>0</v>
      </c>
      <c r="J21" s="254">
        <f>IF(C21=0,0,IF(Primary!D29=0,0,ROUND(C21/($H21*$R$6),2)))</f>
        <v>0</v>
      </c>
      <c r="K21" s="44">
        <f>IF(D21=0,0,IF(Primary!D29=0,0,ROUND(D21/($H21*$R$7),2)))</f>
        <v>0</v>
      </c>
      <c r="L21" s="44">
        <f>IF(E21=0,0,IF(Primary!D29=0,0,ROUND(E21/($H21*$R$8),2)))</f>
        <v>0</v>
      </c>
      <c r="M21" s="44">
        <f>IF(F21=0,0,IF(Primary!D29=0,0,ROUND(F21/($H21*$R$9),2)))</f>
        <v>0</v>
      </c>
      <c r="N21" s="204">
        <f>IF(G21=0,0,IF(Primary!D29=0,0,ROUND(G21/($H21*$R$10),2)))</f>
        <v>0</v>
      </c>
    </row>
    <row r="22" spans="2:18" x14ac:dyDescent="0.25">
      <c r="B22" s="257">
        <f>Primary!C30</f>
        <v>0</v>
      </c>
      <c r="C22" s="155">
        <f>Primary!$E30*Primary!$F30*Primary!G30*365</f>
        <v>0</v>
      </c>
      <c r="D22" s="66">
        <f>Primary!$E30*Primary!$F30*Primary!H30*365</f>
        <v>0</v>
      </c>
      <c r="E22" s="66">
        <f>Primary!$E30*Primary!$F30*Primary!I30*365</f>
        <v>0</v>
      </c>
      <c r="F22" s="66">
        <f>Primary!$E30*Primary!$F30*Primary!J30*365</f>
        <v>0</v>
      </c>
      <c r="G22" s="67">
        <f>Primary!$E30*Primary!$F30*Primary!K30*365</f>
        <v>0</v>
      </c>
      <c r="H22" s="156">
        <f>IF(Primary!E30=0,0,Primary!E30/Primary!$E$33)</f>
        <v>0</v>
      </c>
      <c r="I22" s="156">
        <f>IFERROR(Primary!F30/$R$13,0)</f>
        <v>0</v>
      </c>
      <c r="J22" s="254">
        <f>IF(C22=0,0,IF(Primary!D30=0,0,ROUND(C22/($H22*$R$6),2)))</f>
        <v>0</v>
      </c>
      <c r="K22" s="44">
        <f>IF(D22=0,0,IF(Primary!D30=0,0,ROUND(D22/($H22*$R$7),2)))</f>
        <v>0</v>
      </c>
      <c r="L22" s="44">
        <f>IF(E22=0,0,IF(Primary!D30=0,0,ROUND(E22/($H22*$R$8),2)))</f>
        <v>0</v>
      </c>
      <c r="M22" s="44">
        <f>IF(F22=0,0,IF(Primary!D30=0,0,ROUND(F22/($H22*$R$9),2)))</f>
        <v>0</v>
      </c>
      <c r="N22" s="204">
        <f>IF(G22=0,0,IF(Primary!D30=0,0,ROUND(G22/($H22*$R$10),2)))</f>
        <v>0</v>
      </c>
    </row>
    <row r="23" spans="2:18" x14ac:dyDescent="0.25">
      <c r="B23" s="257">
        <f>Primary!C31</f>
        <v>0</v>
      </c>
      <c r="C23" s="155">
        <f>Primary!$E31*Primary!$F31*Primary!G31*365</f>
        <v>0</v>
      </c>
      <c r="D23" s="66">
        <f>Primary!$E31*Primary!$F31*Primary!H31*365</f>
        <v>0</v>
      </c>
      <c r="E23" s="66">
        <f>Primary!$E31*Primary!$F31*Primary!I31*365</f>
        <v>0</v>
      </c>
      <c r="F23" s="66">
        <f>Primary!$E31*Primary!$F31*Primary!J31*365</f>
        <v>0</v>
      </c>
      <c r="G23" s="67">
        <f>Primary!$E31*Primary!$F31*Primary!K31*365</f>
        <v>0</v>
      </c>
      <c r="H23" s="156">
        <f>IF(Primary!E31=0,0,Primary!E31/Primary!$E$33)</f>
        <v>0</v>
      </c>
      <c r="I23" s="156">
        <f>IFERROR(Primary!F31/$R$13,0)</f>
        <v>0</v>
      </c>
      <c r="J23" s="254">
        <f>IF(C23=0,0,IF(Primary!D31=0,0,ROUND(C23/($H23*$R$6),2)))</f>
        <v>0</v>
      </c>
      <c r="K23" s="44">
        <f>IF(D23=0,0,IF(Primary!D31=0,0,ROUND(D23/($H23*$R$7),2)))</f>
        <v>0</v>
      </c>
      <c r="L23" s="44">
        <f>IF(E23=0,0,IF(Primary!D31=0,0,ROUND(E23/($H23*$R$8),2)))</f>
        <v>0</v>
      </c>
      <c r="M23" s="44">
        <f>IF(F23=0,0,IF(Primary!D31=0,0,ROUND(F23/($H23*$R$9),2)))</f>
        <v>0</v>
      </c>
      <c r="N23" s="204">
        <f>IF(G23=0,0,IF(Primary!D31=0,0,ROUND(G23/($H23*$R$10),2)))</f>
        <v>0</v>
      </c>
    </row>
    <row r="24" spans="2:18" x14ac:dyDescent="0.25">
      <c r="B24" s="258">
        <f>Primary!C32</f>
        <v>0</v>
      </c>
      <c r="C24" s="157">
        <f>Primary!$E32*Primary!$F32*Primary!G32*365</f>
        <v>0</v>
      </c>
      <c r="D24" s="68">
        <f>Primary!$E32*Primary!$F32*Primary!H32*365</f>
        <v>0</v>
      </c>
      <c r="E24" s="68">
        <f>Primary!$E32*Primary!$F32*Primary!I32*365</f>
        <v>0</v>
      </c>
      <c r="F24" s="68">
        <f>Primary!$E32*Primary!$F32*Primary!J32*365</f>
        <v>0</v>
      </c>
      <c r="G24" s="69">
        <f>Primary!$E32*Primary!$F32*Primary!K32*365</f>
        <v>0</v>
      </c>
      <c r="H24" s="158">
        <f>IF(Primary!E32=0,0,Primary!E32/Primary!$E$33)</f>
        <v>0</v>
      </c>
      <c r="I24" s="158">
        <f>IFERROR(Primary!F32/$R$13,0)</f>
        <v>0</v>
      </c>
      <c r="J24" s="255">
        <f>IF(C24=0,0,IF(Primary!D32=0,0,ROUND(C24/($H24*$R$6),2)))</f>
        <v>0</v>
      </c>
      <c r="K24" s="151">
        <f>IF(D24=0,0,IF(Primary!D32=0,0,ROUND(D24/($H24*$R$7),2)))</f>
        <v>0</v>
      </c>
      <c r="L24" s="151">
        <f>IF(E24=0,0,IF(Primary!D32=0,0,ROUND(E24/($H24*$R$8),2)))</f>
        <v>0</v>
      </c>
      <c r="M24" s="151">
        <f>IF(F24=0,0,IF(Primary!D32=0,0,ROUND(F24/($H24*$R$9),2)))</f>
        <v>0</v>
      </c>
      <c r="N24" s="205">
        <f>IF(G24=0,0,IF(Primary!D32=0,0,ROUND(G24/($H24*$R$10),2)))</f>
        <v>0</v>
      </c>
    </row>
    <row r="25" spans="2:18" x14ac:dyDescent="0.25">
      <c r="B25" s="515" t="s">
        <v>5</v>
      </c>
      <c r="C25" s="516">
        <f>SUM(C5:C24)</f>
        <v>0</v>
      </c>
      <c r="D25" s="517">
        <f t="shared" ref="D25:G25" si="2">SUM(D5:D24)</f>
        <v>0</v>
      </c>
      <c r="E25" s="517">
        <f t="shared" si="2"/>
        <v>0</v>
      </c>
      <c r="F25" s="517">
        <f t="shared" si="2"/>
        <v>0</v>
      </c>
      <c r="G25" s="518">
        <f t="shared" si="2"/>
        <v>0</v>
      </c>
    </row>
  </sheetData>
  <customSheetViews>
    <customSheetView guid="{F32683A5-3954-11D3-AFE3-ACC553A03D6B}" scale="75" showPageBreaks="1" showRuler="0">
      <selection activeCell="Q8" sqref="Q8"/>
      <pageMargins left="0.75" right="0.75" top="1" bottom="1" header="0.5" footer="0.5"/>
      <pageSetup orientation="portrait" horizontalDpi="300" verticalDpi="300" r:id="rId1"/>
      <headerFooter alignWithMargins="0"/>
    </customSheetView>
    <customSheetView guid="{F32683A4-3954-11D3-AFE3-ACC553A03D6B}" scale="75" showPageBreaks="1" showRuler="0">
      <selection activeCell="Q8" sqref="Q8"/>
      <pageMargins left="0.75" right="0.75" top="1" bottom="1" header="0.5" footer="0.5"/>
      <pageSetup orientation="portrait" horizontalDpi="300" verticalDpi="300" r:id="rId2"/>
      <headerFooter alignWithMargins="0"/>
    </customSheetView>
    <customSheetView guid="{F32683A3-3954-11D3-AFE3-ACC553A03D6B}" scale="75" showPageBreaks="1" fitToPage="1" printArea="1" showRuler="0">
      <pageMargins left="0.5" right="0.5" top="1" bottom="1" header="0.5" footer="0.5"/>
      <pageSetup scale="87" orientation="landscape" horizontalDpi="300" verticalDpi="300" r:id="rId3"/>
      <headerFooter alignWithMargins="0"/>
    </customSheetView>
    <customSheetView guid="{F32683A2-3954-11D3-AFE3-ACC553A03D6B}" scale="75" showPageBreaks="1" fitToPage="1" printArea="1" showRuler="0">
      <pageMargins left="0.5" right="0.5" top="1" bottom="1" header="0.5" footer="0.5"/>
      <pageSetup scale="87" orientation="landscape" horizontalDpi="300" verticalDpi="300" r:id="rId4"/>
      <headerFooter alignWithMargins="0"/>
    </customSheetView>
    <customSheetView guid="{6E5CC00A-2949-11D3-9003-00805F314C0A}" scale="75" showPageBreaks="1" showRuler="0">
      <selection activeCell="Q8" sqref="Q8"/>
      <pageMargins left="0.75" right="0.75" top="1" bottom="1" header="0.5" footer="0.5"/>
      <pageSetup orientation="portrait" horizontalDpi="300" verticalDpi="300" r:id="rId5"/>
      <headerFooter alignWithMargins="0"/>
    </customSheetView>
    <customSheetView guid="{F7318FC3-9F31-11D2-AFE3-C55B32238502}" scale="75" showPageBreaks="1" showRuler="0">
      <selection activeCell="Q8" sqref="Q8"/>
      <pageMargins left="0.75" right="0.75" top="1" bottom="1" header="0.5" footer="0.5"/>
      <pageSetup orientation="portrait" horizontalDpi="300" verticalDpi="300" r:id="rId6"/>
      <headerFooter alignWithMargins="0"/>
    </customSheetView>
    <customSheetView guid="{F7318FC6-9F31-11D2-AFE3-C55B32238502}" scale="75" showPageBreaks="1" showRuler="0">
      <selection activeCell="Q8" sqref="Q8"/>
      <pageMargins left="0.75" right="0.75" top="1" bottom="1" header="0.5" footer="0.5"/>
      <pageSetup orientation="portrait" horizontalDpi="300" verticalDpi="300" r:id="rId7"/>
      <headerFooter alignWithMargins="0"/>
    </customSheetView>
    <customSheetView guid="{F7318FC7-9F31-11D2-AFE3-C55B32238502}" scale="75" showPageBreaks="1" showRuler="0">
      <selection activeCell="Q8" sqref="Q8"/>
      <pageMargins left="0.75" right="0.75" top="1" bottom="1" header="0.5" footer="0.5"/>
      <pageSetup orientation="portrait" horizontalDpi="300" verticalDpi="300" r:id="rId8"/>
      <headerFooter alignWithMargins="0"/>
    </customSheetView>
    <customSheetView guid="{C4D21483-F4F6-11D2-AFE3-AC0AC56BE164}" scale="70" showRuler="0">
      <pageMargins left="0.75" right="0.75" top="1" bottom="1" header="0.5" footer="0.5"/>
      <pageSetup orientation="portrait" horizontalDpi="300" verticalDpi="300" r:id="rId9"/>
      <headerFooter alignWithMargins="0"/>
    </customSheetView>
    <customSheetView guid="{C4D21484-F4F6-11D2-AFE3-AC0AC56BE164}" scale="75" showPageBreaks="1" showRuler="0">
      <selection activeCell="Q8" sqref="Q8"/>
      <pageMargins left="0.75" right="0.75" top="1" bottom="1" header="0.5" footer="0.5"/>
      <pageSetup orientation="portrait" horizontalDpi="300" verticalDpi="300" r:id="rId10"/>
      <headerFooter alignWithMargins="0"/>
    </customSheetView>
  </customSheetViews>
  <mergeCells count="3">
    <mergeCell ref="P5:Q5"/>
    <mergeCell ref="C3:G3"/>
    <mergeCell ref="J3:N3"/>
  </mergeCells>
  <phoneticPr fontId="0" type="noConversion"/>
  <conditionalFormatting sqref="J5:N24">
    <cfRule type="cellIs" dxfId="5" priority="5" operator="equal">
      <formula>0</formula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  <cfRule type="cellIs" dxfId="4" priority="7" operator="lessThan">
      <formula>1</formula>
    </cfRule>
    <cfRule type="cellIs" dxfId="3" priority="8" operator="greaterThanOrEqual">
      <formula>1</formula>
    </cfRule>
  </conditionalFormatting>
  <conditionalFormatting sqref="I5:I24">
    <cfRule type="cellIs" dxfId="2" priority="1" operator="equal">
      <formula>0</formula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  <cfRule type="cellIs" dxfId="1" priority="3" operator="lessThan">
      <formula>1</formula>
    </cfRule>
    <cfRule type="cellIs" dxfId="0" priority="4" operator="greaterThanOrEqual">
      <formula>1</formula>
    </cfRule>
  </conditionalFormatting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0070C0"/>
    <pageSetUpPr autoPageBreaks="0" fitToPage="1"/>
  </sheetPr>
  <dimension ref="B1:O10"/>
  <sheetViews>
    <sheetView showZeros="0" zoomScaleNormal="100" workbookViewId="0"/>
  </sheetViews>
  <sheetFormatPr defaultRowHeight="12.5" x14ac:dyDescent="0.25"/>
  <cols>
    <col min="1" max="1" width="3.7265625" customWidth="1"/>
    <col min="2" max="2" width="21.7265625" customWidth="1"/>
    <col min="3" max="3" width="10.7265625" customWidth="1"/>
    <col min="4" max="5" width="11.7265625" customWidth="1"/>
  </cols>
  <sheetData>
    <row r="1" spans="2:15" ht="15.5" x14ac:dyDescent="0.35">
      <c r="B1" s="286" t="s">
        <v>183</v>
      </c>
    </row>
    <row r="2" spans="2:15" ht="13.5" thickBot="1" x14ac:dyDescent="0.35">
      <c r="B2" s="122"/>
    </row>
    <row r="3" spans="2:15" x14ac:dyDescent="0.25">
      <c r="B3" s="7" t="s">
        <v>71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2:15" x14ac:dyDescent="0.25">
      <c r="B4" s="93"/>
      <c r="C4" s="542" t="s">
        <v>117</v>
      </c>
      <c r="D4" s="543"/>
      <c r="E4" s="94" t="s">
        <v>34</v>
      </c>
      <c r="F4" s="542" t="s">
        <v>22</v>
      </c>
      <c r="G4" s="544"/>
      <c r="H4" s="544"/>
      <c r="I4" s="544"/>
      <c r="J4" s="544"/>
      <c r="K4" s="544"/>
      <c r="L4" s="544"/>
      <c r="M4" s="544"/>
      <c r="N4" s="544"/>
      <c r="O4" s="545"/>
    </row>
    <row r="5" spans="2:15" x14ac:dyDescent="0.25">
      <c r="B5" s="95" t="s">
        <v>11</v>
      </c>
      <c r="C5" s="188" t="s">
        <v>105</v>
      </c>
      <c r="D5" s="188" t="s">
        <v>118</v>
      </c>
      <c r="E5" s="96" t="s">
        <v>107</v>
      </c>
      <c r="F5" s="186">
        <f>Primary!F8+1</f>
        <v>2021</v>
      </c>
      <c r="G5" s="171">
        <f>F5+1</f>
        <v>2022</v>
      </c>
      <c r="H5" s="171">
        <f>G5+1</f>
        <v>2023</v>
      </c>
      <c r="I5" s="171">
        <f>H5+1</f>
        <v>2024</v>
      </c>
      <c r="J5" s="171">
        <f>I5+1</f>
        <v>2025</v>
      </c>
      <c r="K5" s="171">
        <f t="shared" ref="K5:O5" si="0">J5+1</f>
        <v>2026</v>
      </c>
      <c r="L5" s="171">
        <f t="shared" si="0"/>
        <v>2027</v>
      </c>
      <c r="M5" s="171">
        <f t="shared" si="0"/>
        <v>2028</v>
      </c>
      <c r="N5" s="171">
        <f t="shared" si="0"/>
        <v>2029</v>
      </c>
      <c r="O5" s="187">
        <f t="shared" si="0"/>
        <v>2030</v>
      </c>
    </row>
    <row r="6" spans="2:15" x14ac:dyDescent="0.25">
      <c r="B6" s="89">
        <f>Primary!C5</f>
        <v>0</v>
      </c>
      <c r="C6" s="369">
        <v>0</v>
      </c>
      <c r="D6" s="370">
        <v>0</v>
      </c>
      <c r="E6" s="354">
        <v>0</v>
      </c>
      <c r="F6" s="375">
        <v>0</v>
      </c>
      <c r="G6" s="377">
        <f t="shared" ref="G6:J8" si="1">F6</f>
        <v>0</v>
      </c>
      <c r="H6" s="377">
        <f t="shared" si="1"/>
        <v>0</v>
      </c>
      <c r="I6" s="377">
        <f t="shared" si="1"/>
        <v>0</v>
      </c>
      <c r="J6" s="377">
        <f t="shared" si="1"/>
        <v>0</v>
      </c>
      <c r="K6" s="377">
        <f t="shared" ref="K6:K10" si="2">J6</f>
        <v>0</v>
      </c>
      <c r="L6" s="377">
        <f t="shared" ref="L6:L10" si="3">K6</f>
        <v>0</v>
      </c>
      <c r="M6" s="377">
        <f t="shared" ref="M6:M10" si="4">L6</f>
        <v>0</v>
      </c>
      <c r="N6" s="377">
        <f t="shared" ref="N6:N10" si="5">M6</f>
        <v>0</v>
      </c>
      <c r="O6" s="378">
        <f t="shared" ref="O6:O10" si="6">N6</f>
        <v>0</v>
      </c>
    </row>
    <row r="7" spans="2:15" x14ac:dyDescent="0.25">
      <c r="B7" s="89">
        <f>Primary!C6</f>
        <v>0</v>
      </c>
      <c r="C7" s="371">
        <v>0</v>
      </c>
      <c r="D7" s="370">
        <v>0</v>
      </c>
      <c r="E7" s="354">
        <v>0</v>
      </c>
      <c r="F7" s="375">
        <v>0</v>
      </c>
      <c r="G7" s="377">
        <f t="shared" si="1"/>
        <v>0</v>
      </c>
      <c r="H7" s="377">
        <f t="shared" si="1"/>
        <v>0</v>
      </c>
      <c r="I7" s="377">
        <f t="shared" si="1"/>
        <v>0</v>
      </c>
      <c r="J7" s="377">
        <f>I7</f>
        <v>0</v>
      </c>
      <c r="K7" s="377">
        <f t="shared" si="2"/>
        <v>0</v>
      </c>
      <c r="L7" s="377">
        <f t="shared" si="3"/>
        <v>0</v>
      </c>
      <c r="M7" s="377">
        <f t="shared" si="4"/>
        <v>0</v>
      </c>
      <c r="N7" s="377">
        <f t="shared" si="5"/>
        <v>0</v>
      </c>
      <c r="O7" s="379">
        <f t="shared" si="6"/>
        <v>0</v>
      </c>
    </row>
    <row r="8" spans="2:15" x14ac:dyDescent="0.25">
      <c r="B8" s="89">
        <f>Primary!C7</f>
        <v>0</v>
      </c>
      <c r="C8" s="371">
        <v>0</v>
      </c>
      <c r="D8" s="370">
        <v>0</v>
      </c>
      <c r="E8" s="354">
        <v>0</v>
      </c>
      <c r="F8" s="375">
        <v>0</v>
      </c>
      <c r="G8" s="377">
        <f t="shared" si="1"/>
        <v>0</v>
      </c>
      <c r="H8" s="377">
        <f t="shared" si="1"/>
        <v>0</v>
      </c>
      <c r="I8" s="377">
        <f t="shared" si="1"/>
        <v>0</v>
      </c>
      <c r="J8" s="377">
        <f t="shared" si="1"/>
        <v>0</v>
      </c>
      <c r="K8" s="377">
        <f t="shared" si="2"/>
        <v>0</v>
      </c>
      <c r="L8" s="377">
        <f t="shared" si="3"/>
        <v>0</v>
      </c>
      <c r="M8" s="377">
        <f t="shared" si="4"/>
        <v>0</v>
      </c>
      <c r="N8" s="377">
        <f t="shared" si="5"/>
        <v>0</v>
      </c>
      <c r="O8" s="379">
        <f t="shared" si="6"/>
        <v>0</v>
      </c>
    </row>
    <row r="9" spans="2:15" x14ac:dyDescent="0.25">
      <c r="B9" s="89">
        <f>Primary!C8</f>
        <v>0</v>
      </c>
      <c r="C9" s="371">
        <v>0</v>
      </c>
      <c r="D9" s="370">
        <v>0</v>
      </c>
      <c r="E9" s="354">
        <v>0</v>
      </c>
      <c r="F9" s="375">
        <v>0</v>
      </c>
      <c r="G9" s="377">
        <f t="shared" ref="G9:J10" si="7">F9</f>
        <v>0</v>
      </c>
      <c r="H9" s="377">
        <f t="shared" si="7"/>
        <v>0</v>
      </c>
      <c r="I9" s="377">
        <f t="shared" si="7"/>
        <v>0</v>
      </c>
      <c r="J9" s="377">
        <f t="shared" si="7"/>
        <v>0</v>
      </c>
      <c r="K9" s="377">
        <f t="shared" si="2"/>
        <v>0</v>
      </c>
      <c r="L9" s="377">
        <f t="shared" si="3"/>
        <v>0</v>
      </c>
      <c r="M9" s="377">
        <f t="shared" si="4"/>
        <v>0</v>
      </c>
      <c r="N9" s="377">
        <f t="shared" si="5"/>
        <v>0</v>
      </c>
      <c r="O9" s="379">
        <f t="shared" si="6"/>
        <v>0</v>
      </c>
    </row>
    <row r="10" spans="2:15" ht="13" thickBot="1" x14ac:dyDescent="0.3">
      <c r="B10" s="90">
        <f>Primary!C9</f>
        <v>0</v>
      </c>
      <c r="C10" s="372">
        <v>0</v>
      </c>
      <c r="D10" s="373">
        <v>0</v>
      </c>
      <c r="E10" s="374">
        <v>0</v>
      </c>
      <c r="F10" s="376">
        <v>0</v>
      </c>
      <c r="G10" s="380">
        <f t="shared" si="7"/>
        <v>0</v>
      </c>
      <c r="H10" s="380">
        <f t="shared" si="7"/>
        <v>0</v>
      </c>
      <c r="I10" s="380">
        <f t="shared" si="7"/>
        <v>0</v>
      </c>
      <c r="J10" s="380">
        <f t="shared" si="7"/>
        <v>0</v>
      </c>
      <c r="K10" s="380">
        <f t="shared" si="2"/>
        <v>0</v>
      </c>
      <c r="L10" s="380">
        <f t="shared" si="3"/>
        <v>0</v>
      </c>
      <c r="M10" s="380">
        <f t="shared" si="4"/>
        <v>0</v>
      </c>
      <c r="N10" s="380">
        <f t="shared" si="5"/>
        <v>0</v>
      </c>
      <c r="O10" s="381">
        <f t="shared" si="6"/>
        <v>0</v>
      </c>
    </row>
  </sheetData>
  <customSheetViews>
    <customSheetView guid="{F32683A5-3954-11D3-AFE3-ACC553A03D6B}" scale="75" showRuler="0">
      <selection activeCell="E32" sqref="E32"/>
      <pageMargins left="0.75" right="0.75" top="1" bottom="1" header="0.5" footer="0.5"/>
      <headerFooter alignWithMargins="0"/>
    </customSheetView>
    <customSheetView guid="{F32683A4-3954-11D3-AFE3-ACC553A03D6B}" scale="75" showRuler="0">
      <selection activeCell="E32" sqref="E32"/>
      <pageMargins left="0.75" right="0.75" top="1" bottom="1" header="0.5" footer="0.5"/>
      <headerFooter alignWithMargins="0"/>
    </customSheetView>
    <customSheetView guid="{F32683A3-3954-11D3-AFE3-ACC553A03D6B}" scale="75" showRuler="0">
      <pageMargins left="0.75" right="0.75" top="1" bottom="1" header="0.5" footer="0.5"/>
      <headerFooter alignWithMargins="0"/>
    </customSheetView>
    <customSheetView guid="{F32683A2-3954-11D3-AFE3-ACC553A03D6B}" scale="75" showRuler="0">
      <pageMargins left="0.75" right="0.75" top="1" bottom="1" header="0.5" footer="0.5"/>
      <headerFooter alignWithMargins="0"/>
    </customSheetView>
    <customSheetView guid="{6E5CC00A-2949-11D3-9003-00805F314C0A}" scale="75" showPageBreaks="1" showRuler="0">
      <pageMargins left="0.75" right="0.75" top="1" bottom="1" header="0.5" footer="0.5"/>
      <pageSetup orientation="portrait" r:id="rId1"/>
      <headerFooter alignWithMargins="0"/>
    </customSheetView>
    <customSheetView guid="{C4D21483-F4F6-11D2-AFE3-AC0AC56BE164}" scale="75" showRuler="0">
      <selection activeCell="E32" sqref="E32"/>
      <pageMargins left="0.75" right="0.75" top="1" bottom="1" header="0.5" footer="0.5"/>
      <headerFooter alignWithMargins="0"/>
    </customSheetView>
    <customSheetView guid="{C4D21484-F4F6-11D2-AFE3-AC0AC56BE164}" scale="75" showRuler="0">
      <selection activeCell="E32" sqref="E32"/>
      <pageMargins left="0.75" right="0.75" top="1" bottom="1" header="0.5" footer="0.5"/>
      <headerFooter alignWithMargins="0"/>
    </customSheetView>
  </customSheetViews>
  <mergeCells count="2">
    <mergeCell ref="C4:D4"/>
    <mergeCell ref="F4:O4"/>
  </mergeCells>
  <phoneticPr fontId="0" type="noConversion"/>
  <pageMargins left="0.75" right="0.75" top="1" bottom="1" header="0.5" footer="0.5"/>
  <pageSetup orientation="portrait" r:id="rId2"/>
  <headerFooter alignWithMargins="0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0070C0"/>
    <pageSetUpPr fitToPage="1"/>
  </sheetPr>
  <dimension ref="B1:N74"/>
  <sheetViews>
    <sheetView showZeros="0" zoomScaleNormal="100" workbookViewId="0"/>
  </sheetViews>
  <sheetFormatPr defaultRowHeight="12.5" x14ac:dyDescent="0.25"/>
  <cols>
    <col min="1" max="1" width="3.7265625" customWidth="1"/>
    <col min="2" max="2" width="31.453125" customWidth="1"/>
    <col min="3" max="3" width="9.453125" customWidth="1"/>
    <col min="13" max="13" width="10.7265625" customWidth="1"/>
  </cols>
  <sheetData>
    <row r="1" spans="2:13" ht="15.5" x14ac:dyDescent="0.35">
      <c r="B1" s="286" t="s">
        <v>184</v>
      </c>
    </row>
    <row r="2" spans="2:13" ht="13.5" thickBot="1" x14ac:dyDescent="0.35">
      <c r="B2" s="122"/>
    </row>
    <row r="3" spans="2:13" x14ac:dyDescent="0.25">
      <c r="B3" s="7" t="s">
        <v>72</v>
      </c>
      <c r="C3" s="8"/>
      <c r="D3" s="8"/>
      <c r="E3" s="8"/>
      <c r="F3" s="8"/>
      <c r="G3" s="8"/>
      <c r="H3" s="8"/>
      <c r="I3" s="8"/>
      <c r="J3" s="8"/>
      <c r="K3" s="8"/>
      <c r="L3" s="9"/>
      <c r="M3" s="9" t="s">
        <v>144</v>
      </c>
    </row>
    <row r="4" spans="2:13" x14ac:dyDescent="0.25">
      <c r="B4" s="88" t="s">
        <v>11</v>
      </c>
      <c r="C4" s="91">
        <f>Primary!$F$8+1</f>
        <v>2021</v>
      </c>
      <c r="D4" s="91">
        <f>C4+1</f>
        <v>2022</v>
      </c>
      <c r="E4" s="91">
        <f t="shared" ref="E4:L4" si="0">D4+1</f>
        <v>2023</v>
      </c>
      <c r="F4" s="91">
        <f t="shared" si="0"/>
        <v>2024</v>
      </c>
      <c r="G4" s="91">
        <f t="shared" si="0"/>
        <v>2025</v>
      </c>
      <c r="H4" s="91">
        <f t="shared" si="0"/>
        <v>2026</v>
      </c>
      <c r="I4" s="91">
        <f t="shared" si="0"/>
        <v>2027</v>
      </c>
      <c r="J4" s="91">
        <f t="shared" si="0"/>
        <v>2028</v>
      </c>
      <c r="K4" s="91">
        <f t="shared" si="0"/>
        <v>2029</v>
      </c>
      <c r="L4" s="92">
        <f t="shared" si="0"/>
        <v>2030</v>
      </c>
      <c r="M4" s="307" t="s">
        <v>145</v>
      </c>
    </row>
    <row r="5" spans="2:13" x14ac:dyDescent="0.25">
      <c r="B5" s="89">
        <f>Primary!C5</f>
        <v>0</v>
      </c>
      <c r="C5" s="388">
        <v>0</v>
      </c>
      <c r="D5" s="382">
        <f t="shared" ref="D5:E7" si="1">C5</f>
        <v>0</v>
      </c>
      <c r="E5" s="382">
        <f t="shared" si="1"/>
        <v>0</v>
      </c>
      <c r="F5" s="382">
        <f t="shared" ref="F5:L5" si="2">E5</f>
        <v>0</v>
      </c>
      <c r="G5" s="382">
        <f t="shared" si="2"/>
        <v>0</v>
      </c>
      <c r="H5" s="382">
        <f t="shared" si="2"/>
        <v>0</v>
      </c>
      <c r="I5" s="382">
        <f t="shared" si="2"/>
        <v>0</v>
      </c>
      <c r="J5" s="382">
        <f t="shared" si="2"/>
        <v>0</v>
      </c>
      <c r="K5" s="382">
        <f t="shared" si="2"/>
        <v>0</v>
      </c>
      <c r="L5" s="383">
        <f t="shared" si="2"/>
        <v>0</v>
      </c>
      <c r="M5" s="386">
        <f>'Demand Calcs'!M4-1</f>
        <v>0</v>
      </c>
    </row>
    <row r="6" spans="2:13" x14ac:dyDescent="0.25">
      <c r="B6" s="89">
        <f>Primary!C6</f>
        <v>0</v>
      </c>
      <c r="C6" s="388">
        <v>0</v>
      </c>
      <c r="D6" s="382">
        <f t="shared" si="1"/>
        <v>0</v>
      </c>
      <c r="E6" s="382">
        <f t="shared" si="1"/>
        <v>0</v>
      </c>
      <c r="F6" s="382">
        <f t="shared" ref="F6:L6" si="3">E6</f>
        <v>0</v>
      </c>
      <c r="G6" s="382">
        <f t="shared" si="3"/>
        <v>0</v>
      </c>
      <c r="H6" s="382">
        <f t="shared" si="3"/>
        <v>0</v>
      </c>
      <c r="I6" s="382">
        <f t="shared" si="3"/>
        <v>0</v>
      </c>
      <c r="J6" s="382">
        <f t="shared" si="3"/>
        <v>0</v>
      </c>
      <c r="K6" s="382">
        <f t="shared" si="3"/>
        <v>0</v>
      </c>
      <c r="L6" s="383">
        <f t="shared" si="3"/>
        <v>0</v>
      </c>
      <c r="M6" s="386">
        <f>'Demand Calcs'!M5-1</f>
        <v>0</v>
      </c>
    </row>
    <row r="7" spans="2:13" x14ac:dyDescent="0.25">
      <c r="B7" s="89">
        <f>Primary!C7</f>
        <v>0</v>
      </c>
      <c r="C7" s="388">
        <v>0</v>
      </c>
      <c r="D7" s="382">
        <f t="shared" si="1"/>
        <v>0</v>
      </c>
      <c r="E7" s="382">
        <f t="shared" si="1"/>
        <v>0</v>
      </c>
      <c r="F7" s="382">
        <f t="shared" ref="F7:L7" si="4">E7</f>
        <v>0</v>
      </c>
      <c r="G7" s="382">
        <f t="shared" si="4"/>
        <v>0</v>
      </c>
      <c r="H7" s="382">
        <f t="shared" si="4"/>
        <v>0</v>
      </c>
      <c r="I7" s="382">
        <f t="shared" si="4"/>
        <v>0</v>
      </c>
      <c r="J7" s="382">
        <f t="shared" si="4"/>
        <v>0</v>
      </c>
      <c r="K7" s="382">
        <f t="shared" si="4"/>
        <v>0</v>
      </c>
      <c r="L7" s="383">
        <f t="shared" si="4"/>
        <v>0</v>
      </c>
      <c r="M7" s="386">
        <f>'Demand Calcs'!M6-1</f>
        <v>0</v>
      </c>
    </row>
    <row r="8" spans="2:13" x14ac:dyDescent="0.25">
      <c r="B8" s="89">
        <f>Primary!C8</f>
        <v>0</v>
      </c>
      <c r="C8" s="388">
        <v>0</v>
      </c>
      <c r="D8" s="382">
        <f>C8</f>
        <v>0</v>
      </c>
      <c r="E8" s="382">
        <f t="shared" ref="E8:L8" si="5">D8</f>
        <v>0</v>
      </c>
      <c r="F8" s="382">
        <f t="shared" si="5"/>
        <v>0</v>
      </c>
      <c r="G8" s="382">
        <f t="shared" si="5"/>
        <v>0</v>
      </c>
      <c r="H8" s="382">
        <f t="shared" si="5"/>
        <v>0</v>
      </c>
      <c r="I8" s="382">
        <f t="shared" si="5"/>
        <v>0</v>
      </c>
      <c r="J8" s="382">
        <f t="shared" si="5"/>
        <v>0</v>
      </c>
      <c r="K8" s="382">
        <f t="shared" si="5"/>
        <v>0</v>
      </c>
      <c r="L8" s="383">
        <f t="shared" si="5"/>
        <v>0</v>
      </c>
      <c r="M8" s="386">
        <f>'Demand Calcs'!M7-1</f>
        <v>0</v>
      </c>
    </row>
    <row r="9" spans="2:13" ht="13" thickBot="1" x14ac:dyDescent="0.3">
      <c r="B9" s="90">
        <f>Primary!C9</f>
        <v>0</v>
      </c>
      <c r="C9" s="389">
        <v>0</v>
      </c>
      <c r="D9" s="384">
        <f>C9</f>
        <v>0</v>
      </c>
      <c r="E9" s="384">
        <f t="shared" ref="E9:L9" si="6">D9</f>
        <v>0</v>
      </c>
      <c r="F9" s="384">
        <f t="shared" si="6"/>
        <v>0</v>
      </c>
      <c r="G9" s="384">
        <f t="shared" si="6"/>
        <v>0</v>
      </c>
      <c r="H9" s="384">
        <f t="shared" si="6"/>
        <v>0</v>
      </c>
      <c r="I9" s="384">
        <f t="shared" si="6"/>
        <v>0</v>
      </c>
      <c r="J9" s="384">
        <f t="shared" si="6"/>
        <v>0</v>
      </c>
      <c r="K9" s="384">
        <f t="shared" si="6"/>
        <v>0</v>
      </c>
      <c r="L9" s="385">
        <f t="shared" si="6"/>
        <v>0</v>
      </c>
      <c r="M9" s="387">
        <f>'Demand Calcs'!M8-1</f>
        <v>0</v>
      </c>
    </row>
    <row r="10" spans="2:13" ht="13" thickBot="1" x14ac:dyDescent="0.3">
      <c r="B10" s="90" t="s">
        <v>99</v>
      </c>
      <c r="C10" s="127" t="e">
        <f>(C5*('Demand Calcs'!D83/'Demand Calcs'!D88))+(C6*('Demand Calcs'!D84/'Demand Calcs'!D88))+(C7*('Demand Calcs'!D85/'Demand Calcs'!D88))+(C8*('Demand Calcs'!D86/'Demand Calcs'!D88))+(C9*('Demand Calcs'!D87/'Demand Calcs'!D88))</f>
        <v>#DIV/0!</v>
      </c>
      <c r="D10" s="127" t="e">
        <f>(D5*('Demand Calcs'!E83/'Demand Calcs'!E88))+(D6*('Demand Calcs'!E84/'Demand Calcs'!E88))+(D7*('Demand Calcs'!E85/'Demand Calcs'!E88))+(D8*('Demand Calcs'!E86/'Demand Calcs'!E88))+(D9*('Demand Calcs'!E87/'Demand Calcs'!E88))</f>
        <v>#DIV/0!</v>
      </c>
      <c r="E10" s="127" t="e">
        <f>(E5*('Demand Calcs'!F83/'Demand Calcs'!F88))+(E6*('Demand Calcs'!F84/'Demand Calcs'!F88))+(E7*('Demand Calcs'!F85/'Demand Calcs'!F88))+(E8*('Demand Calcs'!F86/'Demand Calcs'!F88))+(E9*('Demand Calcs'!F87/'Demand Calcs'!F88))</f>
        <v>#DIV/0!</v>
      </c>
      <c r="F10" s="127" t="e">
        <f>(F5*('Demand Calcs'!G83/'Demand Calcs'!G88))+(F6*('Demand Calcs'!G84/'Demand Calcs'!G88))+(F7*('Demand Calcs'!G85/'Demand Calcs'!G88))+(F8*('Demand Calcs'!G86/'Demand Calcs'!G88))+(F9*('Demand Calcs'!G87/'Demand Calcs'!G88))</f>
        <v>#DIV/0!</v>
      </c>
      <c r="G10" s="127" t="e">
        <f>(G5*('Demand Calcs'!H83/'Demand Calcs'!H88))+(G6*('Demand Calcs'!H84/'Demand Calcs'!H88))+(G7*('Demand Calcs'!H85/'Demand Calcs'!H88))+(G8*('Demand Calcs'!H86/'Demand Calcs'!H88))+(G9*('Demand Calcs'!H87/'Demand Calcs'!H88))</f>
        <v>#DIV/0!</v>
      </c>
      <c r="H10" s="127" t="e">
        <f>(H5*('Demand Calcs'!I83/'Demand Calcs'!I88))+(H6*('Demand Calcs'!I84/'Demand Calcs'!I88))+(H7*('Demand Calcs'!I85/'Demand Calcs'!I88))+(H8*('Demand Calcs'!I86/'Demand Calcs'!I88))+(H9*('Demand Calcs'!I87/'Demand Calcs'!I88))</f>
        <v>#DIV/0!</v>
      </c>
      <c r="I10" s="127" t="e">
        <f>(I5*('Demand Calcs'!J83/'Demand Calcs'!J88))+(I6*('Demand Calcs'!J84/'Demand Calcs'!J88))+(I7*('Demand Calcs'!J85/'Demand Calcs'!J88))+(I8*('Demand Calcs'!J86/'Demand Calcs'!J88))+(I9*('Demand Calcs'!J87/'Demand Calcs'!J88))</f>
        <v>#DIV/0!</v>
      </c>
      <c r="J10" s="127" t="e">
        <f>(J5*('Demand Calcs'!K83/'Demand Calcs'!K88))+(J6*('Demand Calcs'!K84/'Demand Calcs'!K88))+(J7*('Demand Calcs'!K85/'Demand Calcs'!K88))+(J8*('Demand Calcs'!K86/'Demand Calcs'!K88))+(J9*('Demand Calcs'!K87/'Demand Calcs'!K88))</f>
        <v>#DIV/0!</v>
      </c>
      <c r="K10" s="127" t="e">
        <f>(K5*('Demand Calcs'!L83/'Demand Calcs'!L88))+(K6*('Demand Calcs'!L84/'Demand Calcs'!L88))+(K7*('Demand Calcs'!L85/'Demand Calcs'!L88))+(K8*('Demand Calcs'!L86/'Demand Calcs'!L88))+(K9*('Demand Calcs'!L87/'Demand Calcs'!L88))</f>
        <v>#DIV/0!</v>
      </c>
      <c r="L10" s="128" t="e">
        <f>(L5*('Demand Calcs'!M83/'Demand Calcs'!M88))+(L6*('Demand Calcs'!M84/'Demand Calcs'!M88))+(L7*('Demand Calcs'!M85/'Demand Calcs'!M88))+(L8*('Demand Calcs'!M86/'Demand Calcs'!M88))+(L9*('Demand Calcs'!M87/'Demand Calcs'!M88))</f>
        <v>#DIV/0!</v>
      </c>
      <c r="M10" s="128" t="e">
        <f>'Demand Calcs'!M9-1</f>
        <v>#DIV/0!</v>
      </c>
    </row>
    <row r="11" spans="2:13" ht="13" thickBot="1" x14ac:dyDescent="0.3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2:13" x14ac:dyDescent="0.25">
      <c r="B12" s="7" t="s">
        <v>73</v>
      </c>
      <c r="C12" s="8"/>
      <c r="D12" s="8"/>
      <c r="E12" s="8"/>
      <c r="F12" s="8"/>
      <c r="G12" s="8"/>
      <c r="H12" s="8"/>
      <c r="I12" s="8"/>
      <c r="J12" s="8"/>
      <c r="K12" s="8"/>
      <c r="L12" s="9"/>
      <c r="M12" s="9" t="s">
        <v>144</v>
      </c>
    </row>
    <row r="13" spans="2:13" x14ac:dyDescent="0.25">
      <c r="B13" s="88" t="s">
        <v>11</v>
      </c>
      <c r="C13" s="91">
        <f>Primary!$F$8+1</f>
        <v>2021</v>
      </c>
      <c r="D13" s="91">
        <f>C13+1</f>
        <v>2022</v>
      </c>
      <c r="E13" s="91">
        <f t="shared" ref="E13:L13" si="7">D13+1</f>
        <v>2023</v>
      </c>
      <c r="F13" s="91">
        <f t="shared" si="7"/>
        <v>2024</v>
      </c>
      <c r="G13" s="91">
        <f t="shared" si="7"/>
        <v>2025</v>
      </c>
      <c r="H13" s="91">
        <f t="shared" si="7"/>
        <v>2026</v>
      </c>
      <c r="I13" s="91">
        <f t="shared" si="7"/>
        <v>2027</v>
      </c>
      <c r="J13" s="91">
        <f t="shared" si="7"/>
        <v>2028</v>
      </c>
      <c r="K13" s="91">
        <f t="shared" si="7"/>
        <v>2029</v>
      </c>
      <c r="L13" s="92">
        <f t="shared" si="7"/>
        <v>2030</v>
      </c>
      <c r="M13" s="307" t="s">
        <v>145</v>
      </c>
    </row>
    <row r="14" spans="2:13" x14ac:dyDescent="0.25">
      <c r="B14" s="89">
        <f>Primary!C5</f>
        <v>0</v>
      </c>
      <c r="C14" s="382">
        <f t="shared" ref="C14:E16" si="8">C5</f>
        <v>0</v>
      </c>
      <c r="D14" s="382">
        <f t="shared" si="8"/>
        <v>0</v>
      </c>
      <c r="E14" s="382">
        <f t="shared" si="8"/>
        <v>0</v>
      </c>
      <c r="F14" s="382">
        <f t="shared" ref="F14:L14" si="9">F5</f>
        <v>0</v>
      </c>
      <c r="G14" s="382">
        <f t="shared" si="9"/>
        <v>0</v>
      </c>
      <c r="H14" s="382">
        <f t="shared" si="9"/>
        <v>0</v>
      </c>
      <c r="I14" s="382">
        <f t="shared" si="9"/>
        <v>0</v>
      </c>
      <c r="J14" s="382">
        <f t="shared" si="9"/>
        <v>0</v>
      </c>
      <c r="K14" s="382">
        <f t="shared" si="9"/>
        <v>0</v>
      </c>
      <c r="L14" s="383">
        <f t="shared" si="9"/>
        <v>0</v>
      </c>
      <c r="M14" s="386">
        <f>'Demand Calcs'!M11-1</f>
        <v>0</v>
      </c>
    </row>
    <row r="15" spans="2:13" x14ac:dyDescent="0.25">
      <c r="B15" s="89">
        <f>Primary!C6</f>
        <v>0</v>
      </c>
      <c r="C15" s="382">
        <f t="shared" si="8"/>
        <v>0</v>
      </c>
      <c r="D15" s="382">
        <f t="shared" si="8"/>
        <v>0</v>
      </c>
      <c r="E15" s="382">
        <f t="shared" si="8"/>
        <v>0</v>
      </c>
      <c r="F15" s="382">
        <f t="shared" ref="F15:L16" si="10">F6</f>
        <v>0</v>
      </c>
      <c r="G15" s="382">
        <f t="shared" si="10"/>
        <v>0</v>
      </c>
      <c r="H15" s="382">
        <f t="shared" si="10"/>
        <v>0</v>
      </c>
      <c r="I15" s="382">
        <f t="shared" si="10"/>
        <v>0</v>
      </c>
      <c r="J15" s="382">
        <f t="shared" si="10"/>
        <v>0</v>
      </c>
      <c r="K15" s="382">
        <f t="shared" si="10"/>
        <v>0</v>
      </c>
      <c r="L15" s="383">
        <f t="shared" si="10"/>
        <v>0</v>
      </c>
      <c r="M15" s="386">
        <f>'Demand Calcs'!M12-1</f>
        <v>0</v>
      </c>
    </row>
    <row r="16" spans="2:13" x14ac:dyDescent="0.25">
      <c r="B16" s="89">
        <f>Primary!C7</f>
        <v>0</v>
      </c>
      <c r="C16" s="382">
        <f t="shared" si="8"/>
        <v>0</v>
      </c>
      <c r="D16" s="382">
        <f t="shared" si="8"/>
        <v>0</v>
      </c>
      <c r="E16" s="382">
        <f t="shared" si="8"/>
        <v>0</v>
      </c>
      <c r="F16" s="382">
        <f t="shared" si="10"/>
        <v>0</v>
      </c>
      <c r="G16" s="382">
        <f t="shared" si="10"/>
        <v>0</v>
      </c>
      <c r="H16" s="382">
        <f t="shared" si="10"/>
        <v>0</v>
      </c>
      <c r="I16" s="382">
        <f t="shared" si="10"/>
        <v>0</v>
      </c>
      <c r="J16" s="382">
        <f t="shared" si="10"/>
        <v>0</v>
      </c>
      <c r="K16" s="382">
        <f t="shared" si="10"/>
        <v>0</v>
      </c>
      <c r="L16" s="383">
        <f t="shared" si="10"/>
        <v>0</v>
      </c>
      <c r="M16" s="386">
        <f>'Demand Calcs'!M13-1</f>
        <v>0</v>
      </c>
    </row>
    <row r="17" spans="2:13" x14ac:dyDescent="0.25">
      <c r="B17" s="89">
        <f>Primary!C8</f>
        <v>0</v>
      </c>
      <c r="C17" s="382">
        <f t="shared" ref="C17:L17" si="11">C8</f>
        <v>0</v>
      </c>
      <c r="D17" s="382">
        <f t="shared" si="11"/>
        <v>0</v>
      </c>
      <c r="E17" s="382">
        <f t="shared" si="11"/>
        <v>0</v>
      </c>
      <c r="F17" s="382">
        <f t="shared" si="11"/>
        <v>0</v>
      </c>
      <c r="G17" s="382">
        <f t="shared" si="11"/>
        <v>0</v>
      </c>
      <c r="H17" s="382">
        <f t="shared" si="11"/>
        <v>0</v>
      </c>
      <c r="I17" s="382">
        <f t="shared" si="11"/>
        <v>0</v>
      </c>
      <c r="J17" s="382">
        <f t="shared" si="11"/>
        <v>0</v>
      </c>
      <c r="K17" s="382">
        <f t="shared" si="11"/>
        <v>0</v>
      </c>
      <c r="L17" s="383">
        <f t="shared" si="11"/>
        <v>0</v>
      </c>
      <c r="M17" s="386">
        <f>'Demand Calcs'!M14-1</f>
        <v>0</v>
      </c>
    </row>
    <row r="18" spans="2:13" ht="13" thickBot="1" x14ac:dyDescent="0.3">
      <c r="B18" s="90">
        <f>Primary!C9</f>
        <v>0</v>
      </c>
      <c r="C18" s="384">
        <f t="shared" ref="C18:L18" si="12">C9</f>
        <v>0</v>
      </c>
      <c r="D18" s="384">
        <f t="shared" si="12"/>
        <v>0</v>
      </c>
      <c r="E18" s="384">
        <f t="shared" si="12"/>
        <v>0</v>
      </c>
      <c r="F18" s="384">
        <f t="shared" si="12"/>
        <v>0</v>
      </c>
      <c r="G18" s="384">
        <f t="shared" si="12"/>
        <v>0</v>
      </c>
      <c r="H18" s="384">
        <f t="shared" si="12"/>
        <v>0</v>
      </c>
      <c r="I18" s="384">
        <f t="shared" si="12"/>
        <v>0</v>
      </c>
      <c r="J18" s="384">
        <f t="shared" si="12"/>
        <v>0</v>
      </c>
      <c r="K18" s="384">
        <f t="shared" si="12"/>
        <v>0</v>
      </c>
      <c r="L18" s="385">
        <f t="shared" si="12"/>
        <v>0</v>
      </c>
      <c r="M18" s="387">
        <f>'Demand Calcs'!M15-1</f>
        <v>0</v>
      </c>
    </row>
    <row r="19" spans="2:13" ht="13" thickBot="1" x14ac:dyDescent="0.3"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</row>
    <row r="20" spans="2:13" ht="13" x14ac:dyDescent="0.3">
      <c r="B20" s="7" t="s">
        <v>70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117"/>
    </row>
    <row r="21" spans="2:13" ht="13" x14ac:dyDescent="0.3">
      <c r="B21" s="183"/>
      <c r="C21" s="182">
        <f t="shared" ref="C21:J21" si="13">D21-1</f>
        <v>2010</v>
      </c>
      <c r="D21" s="182">
        <f t="shared" si="13"/>
        <v>2011</v>
      </c>
      <c r="E21" s="182">
        <f t="shared" si="13"/>
        <v>2012</v>
      </c>
      <c r="F21" s="182">
        <f t="shared" si="13"/>
        <v>2013</v>
      </c>
      <c r="G21" s="182">
        <f t="shared" si="13"/>
        <v>2014</v>
      </c>
      <c r="H21" s="182">
        <f t="shared" si="13"/>
        <v>2015</v>
      </c>
      <c r="I21" s="182">
        <f t="shared" si="13"/>
        <v>2016</v>
      </c>
      <c r="J21" s="182">
        <f t="shared" si="13"/>
        <v>2017</v>
      </c>
      <c r="K21" s="182">
        <f>L21-1</f>
        <v>2018</v>
      </c>
      <c r="L21" s="182">
        <f>Primary!$F$8-1</f>
        <v>2019</v>
      </c>
      <c r="M21" s="118" t="s">
        <v>67</v>
      </c>
    </row>
    <row r="22" spans="2:13" ht="13" x14ac:dyDescent="0.3">
      <c r="B22" s="116" t="s">
        <v>65</v>
      </c>
      <c r="C22" s="390">
        <v>0</v>
      </c>
      <c r="D22" s="390">
        <v>0</v>
      </c>
      <c r="E22" s="390">
        <v>0</v>
      </c>
      <c r="F22" s="390">
        <v>0</v>
      </c>
      <c r="G22" s="390">
        <v>0</v>
      </c>
      <c r="H22" s="390">
        <v>0</v>
      </c>
      <c r="I22" s="390">
        <v>0</v>
      </c>
      <c r="J22" s="390">
        <v>0</v>
      </c>
      <c r="K22" s="390">
        <v>0</v>
      </c>
      <c r="L22" s="391">
        <v>0</v>
      </c>
      <c r="M22" s="100"/>
    </row>
    <row r="23" spans="2:13" x14ac:dyDescent="0.25">
      <c r="B23" s="89" t="s">
        <v>66</v>
      </c>
      <c r="C23" s="390">
        <v>0</v>
      </c>
      <c r="D23" s="390">
        <v>0</v>
      </c>
      <c r="E23" s="390">
        <v>0</v>
      </c>
      <c r="F23" s="390">
        <v>0</v>
      </c>
      <c r="G23" s="390">
        <v>0</v>
      </c>
      <c r="H23" s="390">
        <v>0</v>
      </c>
      <c r="I23" s="390">
        <v>0</v>
      </c>
      <c r="J23" s="390">
        <v>0</v>
      </c>
      <c r="K23" s="390">
        <v>0</v>
      </c>
      <c r="L23" s="392">
        <v>0</v>
      </c>
      <c r="M23" s="100"/>
    </row>
    <row r="24" spans="2:13" x14ac:dyDescent="0.25">
      <c r="B24" s="89" t="s">
        <v>4</v>
      </c>
      <c r="C24" s="29" t="e">
        <f>C22/C23</f>
        <v>#DIV/0!</v>
      </c>
      <c r="D24" s="29" t="e">
        <f t="shared" ref="D24:K24" si="14">D22/D23</f>
        <v>#DIV/0!</v>
      </c>
      <c r="E24" s="29" t="e">
        <f t="shared" si="14"/>
        <v>#DIV/0!</v>
      </c>
      <c r="F24" s="29" t="e">
        <f t="shared" si="14"/>
        <v>#DIV/0!</v>
      </c>
      <c r="G24" s="29" t="e">
        <f t="shared" si="14"/>
        <v>#DIV/0!</v>
      </c>
      <c r="H24" s="29" t="e">
        <f t="shared" si="14"/>
        <v>#DIV/0!</v>
      </c>
      <c r="I24" s="29" t="e">
        <f t="shared" si="14"/>
        <v>#DIV/0!</v>
      </c>
      <c r="J24" s="29" t="e">
        <f t="shared" si="14"/>
        <v>#DIV/0!</v>
      </c>
      <c r="K24" s="29" t="e">
        <f t="shared" si="14"/>
        <v>#DIV/0!</v>
      </c>
      <c r="L24" s="135" t="e">
        <f>L22/L23</f>
        <v>#DIV/0!</v>
      </c>
      <c r="M24" s="136"/>
    </row>
    <row r="25" spans="2:13" x14ac:dyDescent="0.25">
      <c r="B25" s="137"/>
      <c r="C25" s="138"/>
      <c r="D25" s="138"/>
      <c r="E25" s="138"/>
      <c r="F25" s="138"/>
      <c r="G25" s="138"/>
      <c r="H25" s="138"/>
      <c r="I25" s="138"/>
      <c r="J25" s="138"/>
      <c r="K25" s="138"/>
      <c r="L25" s="139"/>
      <c r="M25" s="140"/>
    </row>
    <row r="26" spans="2:13" x14ac:dyDescent="0.25">
      <c r="B26" s="179" t="s">
        <v>94</v>
      </c>
      <c r="C26" s="1"/>
      <c r="D26" s="37" t="e">
        <f>IF(ISBLANK(C22),"NA",(D22/C22)-1)</f>
        <v>#DIV/0!</v>
      </c>
      <c r="E26" s="37" t="e">
        <f t="shared" ref="E26:L27" si="15">IF(ISBLANK(D22),"NA",(E22/D22)-1)</f>
        <v>#DIV/0!</v>
      </c>
      <c r="F26" s="37" t="e">
        <f t="shared" si="15"/>
        <v>#DIV/0!</v>
      </c>
      <c r="G26" s="37" t="e">
        <f t="shared" si="15"/>
        <v>#DIV/0!</v>
      </c>
      <c r="H26" s="37" t="e">
        <f t="shared" si="15"/>
        <v>#DIV/0!</v>
      </c>
      <c r="I26" s="37" t="e">
        <f t="shared" si="15"/>
        <v>#DIV/0!</v>
      </c>
      <c r="J26" s="37" t="e">
        <f t="shared" si="15"/>
        <v>#DIV/0!</v>
      </c>
      <c r="K26" s="37" t="e">
        <f t="shared" si="15"/>
        <v>#DIV/0!</v>
      </c>
      <c r="L26" s="141" t="e">
        <f t="shared" si="15"/>
        <v>#DIV/0!</v>
      </c>
      <c r="M26" s="142" t="e">
        <f>AVERAGE(D26:L26)</f>
        <v>#DIV/0!</v>
      </c>
    </row>
    <row r="27" spans="2:13" x14ac:dyDescent="0.25">
      <c r="B27" s="180" t="s">
        <v>95</v>
      </c>
      <c r="C27" s="138"/>
      <c r="D27" s="143" t="e">
        <f>IF(ISBLANK(C23),"NA",(D23/C23)-1)</f>
        <v>#DIV/0!</v>
      </c>
      <c r="E27" s="143" t="e">
        <f t="shared" si="15"/>
        <v>#DIV/0!</v>
      </c>
      <c r="F27" s="143" t="e">
        <f t="shared" si="15"/>
        <v>#DIV/0!</v>
      </c>
      <c r="G27" s="143" t="e">
        <f t="shared" si="15"/>
        <v>#DIV/0!</v>
      </c>
      <c r="H27" s="143" t="e">
        <f t="shared" si="15"/>
        <v>#DIV/0!</v>
      </c>
      <c r="I27" s="143" t="e">
        <f t="shared" si="15"/>
        <v>#DIV/0!</v>
      </c>
      <c r="J27" s="143" t="e">
        <f t="shared" si="15"/>
        <v>#DIV/0!</v>
      </c>
      <c r="K27" s="143" t="e">
        <f t="shared" si="15"/>
        <v>#DIV/0!</v>
      </c>
      <c r="L27" s="144" t="e">
        <f t="shared" si="15"/>
        <v>#DIV/0!</v>
      </c>
      <c r="M27" s="140" t="e">
        <f>AVERAGE(D27:L27)</f>
        <v>#DIV/0!</v>
      </c>
    </row>
    <row r="28" spans="2:13" x14ac:dyDescent="0.25">
      <c r="B28" s="145"/>
      <c r="C28" s="1"/>
      <c r="D28" s="1"/>
      <c r="E28" s="1"/>
      <c r="F28" s="1"/>
      <c r="G28" s="1"/>
      <c r="H28" s="1"/>
      <c r="I28" s="1"/>
      <c r="J28" s="1"/>
      <c r="K28" s="1"/>
      <c r="L28" s="36"/>
      <c r="M28" s="136"/>
    </row>
    <row r="29" spans="2:13" x14ac:dyDescent="0.25">
      <c r="B29" s="184"/>
      <c r="C29" s="62"/>
      <c r="D29" s="171" t="s">
        <v>85</v>
      </c>
      <c r="E29" s="171" t="s">
        <v>86</v>
      </c>
      <c r="F29" s="171" t="s">
        <v>87</v>
      </c>
      <c r="G29" s="171" t="s">
        <v>88</v>
      </c>
      <c r="H29" s="171" t="s">
        <v>89</v>
      </c>
      <c r="I29" s="171" t="s">
        <v>90</v>
      </c>
      <c r="J29" s="171" t="s">
        <v>91</v>
      </c>
      <c r="K29" s="171" t="s">
        <v>92</v>
      </c>
      <c r="L29" s="185" t="s">
        <v>93</v>
      </c>
      <c r="M29" s="146"/>
    </row>
    <row r="30" spans="2:13" x14ac:dyDescent="0.25">
      <c r="B30" s="179" t="s">
        <v>83</v>
      </c>
      <c r="C30" s="1"/>
      <c r="D30" s="37" t="e">
        <f t="shared" ref="D30:L30" si="16">RATE($L$21-C21,,-C22,$L$22)</f>
        <v>#NUM!</v>
      </c>
      <c r="E30" s="37" t="e">
        <f t="shared" si="16"/>
        <v>#NUM!</v>
      </c>
      <c r="F30" s="37" t="e">
        <f t="shared" si="16"/>
        <v>#NUM!</v>
      </c>
      <c r="G30" s="37" t="e">
        <f t="shared" si="16"/>
        <v>#NUM!</v>
      </c>
      <c r="H30" s="37" t="e">
        <f t="shared" si="16"/>
        <v>#NUM!</v>
      </c>
      <c r="I30" s="37" t="e">
        <f t="shared" si="16"/>
        <v>#NUM!</v>
      </c>
      <c r="J30" s="37" t="e">
        <f t="shared" si="16"/>
        <v>#NUM!</v>
      </c>
      <c r="K30" s="37" t="e">
        <f t="shared" si="16"/>
        <v>#NUM!</v>
      </c>
      <c r="L30" s="38" t="e">
        <f t="shared" si="16"/>
        <v>#NUM!</v>
      </c>
      <c r="M30" s="136"/>
    </row>
    <row r="31" spans="2:13" x14ac:dyDescent="0.25">
      <c r="B31" s="180" t="s">
        <v>84</v>
      </c>
      <c r="C31" s="147"/>
      <c r="D31" s="143" t="e">
        <f>RATE($L$21-C21,,-C23,$L$23)</f>
        <v>#NUM!</v>
      </c>
      <c r="E31" s="143" t="e">
        <f t="shared" ref="E31:L31" si="17">RATE($L$21-D21,,-D23,$L$23)</f>
        <v>#NUM!</v>
      </c>
      <c r="F31" s="143" t="e">
        <f t="shared" si="17"/>
        <v>#NUM!</v>
      </c>
      <c r="G31" s="143" t="e">
        <f t="shared" si="17"/>
        <v>#NUM!</v>
      </c>
      <c r="H31" s="143" t="e">
        <f t="shared" si="17"/>
        <v>#NUM!</v>
      </c>
      <c r="I31" s="143" t="e">
        <f t="shared" si="17"/>
        <v>#NUM!</v>
      </c>
      <c r="J31" s="143" t="e">
        <f t="shared" si="17"/>
        <v>#NUM!</v>
      </c>
      <c r="K31" s="143" t="e">
        <f t="shared" si="17"/>
        <v>#NUM!</v>
      </c>
      <c r="L31" s="144" t="e">
        <f t="shared" si="17"/>
        <v>#NUM!</v>
      </c>
      <c r="M31" s="136"/>
    </row>
    <row r="32" spans="2:13" x14ac:dyDescent="0.25">
      <c r="B32" s="145"/>
      <c r="C32" s="1"/>
      <c r="D32" s="1"/>
      <c r="E32" s="1"/>
      <c r="F32" s="1"/>
      <c r="G32" s="1"/>
      <c r="H32" s="1"/>
      <c r="I32" s="1"/>
      <c r="J32" s="1"/>
      <c r="K32" s="1"/>
      <c r="L32" s="1"/>
      <c r="M32" s="136"/>
    </row>
    <row r="33" spans="2:14" x14ac:dyDescent="0.25">
      <c r="B33" s="181" t="s">
        <v>106</v>
      </c>
      <c r="C33" s="1"/>
      <c r="D33" s="148">
        <f>IF(ISERROR(D31),IF(ISERROR(E31),IF(ISERROR(F31),IF(ISERROR(G31),IF(ISERROR(H31),0,H31),G31),F31),E31),D31)</f>
        <v>0</v>
      </c>
      <c r="E33" s="1"/>
      <c r="F33" s="1"/>
      <c r="G33" s="1"/>
      <c r="H33" s="1"/>
      <c r="I33" s="1"/>
      <c r="J33" s="1"/>
      <c r="K33" s="1"/>
      <c r="L33" s="1"/>
      <c r="M33" s="136"/>
    </row>
    <row r="34" spans="2:14" ht="13" thickBot="1" x14ac:dyDescent="0.3">
      <c r="B34" s="90" t="s">
        <v>111</v>
      </c>
      <c r="C34" s="149"/>
      <c r="D34" s="149"/>
      <c r="E34" s="149"/>
      <c r="F34" s="149"/>
      <c r="G34" s="149"/>
      <c r="H34" s="149"/>
      <c r="I34" s="149"/>
      <c r="J34" s="149"/>
      <c r="K34" s="149"/>
      <c r="L34" s="149"/>
      <c r="M34" s="150"/>
    </row>
    <row r="36" spans="2:14" x14ac:dyDescent="0.25">
      <c r="N36" s="330"/>
    </row>
    <row r="37" spans="2:14" x14ac:dyDescent="0.25">
      <c r="N37" s="330"/>
    </row>
    <row r="38" spans="2:14" x14ac:dyDescent="0.25">
      <c r="N38" s="330"/>
    </row>
    <row r="39" spans="2:14" x14ac:dyDescent="0.25">
      <c r="N39" s="330"/>
    </row>
    <row r="40" spans="2:14" x14ac:dyDescent="0.25">
      <c r="N40" s="330"/>
    </row>
    <row r="41" spans="2:14" x14ac:dyDescent="0.25">
      <c r="N41" s="330"/>
    </row>
    <row r="42" spans="2:14" x14ac:dyDescent="0.25">
      <c r="N42" s="330"/>
    </row>
    <row r="43" spans="2:14" x14ac:dyDescent="0.25">
      <c r="N43" s="330"/>
    </row>
    <row r="44" spans="2:14" x14ac:dyDescent="0.25">
      <c r="N44" s="330"/>
    </row>
    <row r="45" spans="2:14" x14ac:dyDescent="0.25">
      <c r="N45" s="330"/>
    </row>
    <row r="46" spans="2:14" x14ac:dyDescent="0.25">
      <c r="N46" s="330"/>
    </row>
    <row r="47" spans="2:14" x14ac:dyDescent="0.25">
      <c r="N47" s="330"/>
    </row>
    <row r="48" spans="2:14" ht="13.15" customHeight="1" x14ac:dyDescent="0.25">
      <c r="N48" s="330"/>
    </row>
    <row r="49" spans="3:14" ht="13.15" customHeight="1" x14ac:dyDescent="0.25">
      <c r="N49" s="330"/>
    </row>
    <row r="50" spans="3:14" ht="13.15" customHeight="1" x14ac:dyDescent="0.25">
      <c r="N50" s="330"/>
    </row>
    <row r="51" spans="3:14" ht="13.15" customHeight="1" x14ac:dyDescent="0.25">
      <c r="C51" s="330"/>
      <c r="D51" s="330"/>
      <c r="E51" s="330"/>
      <c r="F51" s="330"/>
      <c r="G51" s="330"/>
      <c r="H51" s="330"/>
      <c r="I51" s="330"/>
      <c r="J51" s="330"/>
      <c r="K51" s="330"/>
      <c r="L51" s="330"/>
      <c r="M51" s="330"/>
      <c r="N51" s="330"/>
    </row>
    <row r="52" spans="3:14" ht="13.15" customHeight="1" x14ac:dyDescent="0.25">
      <c r="C52" s="330"/>
      <c r="D52" s="330"/>
      <c r="E52" s="330"/>
      <c r="F52" s="330"/>
      <c r="G52" s="330"/>
      <c r="H52" s="330"/>
      <c r="I52" s="330"/>
      <c r="J52" s="330"/>
      <c r="K52" s="330"/>
      <c r="L52" s="330"/>
      <c r="M52" s="330"/>
      <c r="N52" s="330"/>
    </row>
    <row r="53" spans="3:14" ht="13.15" customHeight="1" x14ac:dyDescent="0.25">
      <c r="C53" s="330"/>
      <c r="D53" s="330"/>
      <c r="E53" s="330"/>
      <c r="F53" s="330"/>
      <c r="G53" s="330"/>
      <c r="H53" s="330"/>
      <c r="I53" s="330"/>
      <c r="J53" s="330"/>
      <c r="K53" s="330"/>
      <c r="L53" s="330"/>
      <c r="M53" s="330"/>
      <c r="N53" s="330"/>
    </row>
    <row r="54" spans="3:14" ht="13.15" customHeight="1" x14ac:dyDescent="0.25">
      <c r="C54" s="330"/>
      <c r="D54" s="330"/>
      <c r="E54" s="330"/>
      <c r="F54" s="330"/>
      <c r="G54" s="330"/>
      <c r="H54" s="330"/>
      <c r="I54" s="330"/>
      <c r="J54" s="330"/>
      <c r="K54" s="330"/>
      <c r="L54" s="330"/>
      <c r="M54" s="330"/>
      <c r="N54" s="330"/>
    </row>
    <row r="55" spans="3:14" ht="13.15" customHeight="1" x14ac:dyDescent="0.25">
      <c r="C55" s="330"/>
      <c r="D55" s="330"/>
      <c r="E55" s="330"/>
      <c r="F55" s="330"/>
      <c r="G55" s="330"/>
      <c r="H55" s="330"/>
      <c r="I55" s="330"/>
      <c r="J55" s="330"/>
      <c r="K55" s="330"/>
      <c r="L55" s="330"/>
      <c r="M55" s="330"/>
      <c r="N55" s="330"/>
    </row>
    <row r="56" spans="3:14" ht="13.15" customHeight="1" x14ac:dyDescent="0.25">
      <c r="C56" s="330"/>
      <c r="D56" s="330"/>
      <c r="E56" s="330"/>
      <c r="F56" s="330"/>
      <c r="G56" s="330"/>
      <c r="H56" s="330"/>
      <c r="I56" s="330"/>
      <c r="J56" s="330"/>
      <c r="K56" s="330"/>
      <c r="L56" s="330"/>
      <c r="M56" s="330"/>
      <c r="N56" s="330"/>
    </row>
    <row r="57" spans="3:14" ht="13.15" customHeight="1" x14ac:dyDescent="0.25">
      <c r="C57" s="330"/>
      <c r="D57" s="330"/>
      <c r="E57" s="330"/>
      <c r="F57" s="330"/>
      <c r="G57" s="330"/>
      <c r="H57" s="330"/>
      <c r="I57" s="330"/>
      <c r="J57" s="330"/>
      <c r="K57" s="330"/>
      <c r="L57" s="330"/>
      <c r="M57" s="330"/>
      <c r="N57" s="330"/>
    </row>
    <row r="58" spans="3:14" ht="13.15" customHeight="1" x14ac:dyDescent="0.25"/>
    <row r="59" spans="3:14" ht="13.15" customHeight="1" x14ac:dyDescent="0.25"/>
    <row r="60" spans="3:14" ht="13.15" customHeight="1" x14ac:dyDescent="0.25"/>
    <row r="61" spans="3:14" ht="13.15" customHeight="1" x14ac:dyDescent="0.25"/>
    <row r="62" spans="3:14" ht="13.15" customHeight="1" x14ac:dyDescent="0.25"/>
    <row r="63" spans="3:14" ht="13.15" customHeight="1" x14ac:dyDescent="0.25"/>
    <row r="64" spans="3:14" ht="13.15" customHeight="1" x14ac:dyDescent="0.25"/>
    <row r="65" ht="13.15" customHeight="1" x14ac:dyDescent="0.25"/>
    <row r="66" ht="13.15" customHeight="1" x14ac:dyDescent="0.25"/>
    <row r="67" ht="13.15" customHeight="1" x14ac:dyDescent="0.25"/>
    <row r="68" ht="13.15" customHeight="1" x14ac:dyDescent="0.25"/>
    <row r="69" ht="13.15" customHeight="1" x14ac:dyDescent="0.25"/>
    <row r="70" ht="13.15" customHeight="1" x14ac:dyDescent="0.25"/>
    <row r="71" ht="13.15" customHeight="1" x14ac:dyDescent="0.25"/>
    <row r="72" ht="13.15" customHeight="1" x14ac:dyDescent="0.25"/>
    <row r="73" ht="13.15" customHeight="1" x14ac:dyDescent="0.25"/>
    <row r="74" ht="13.15" customHeight="1" x14ac:dyDescent="0.25"/>
  </sheetData>
  <customSheetViews>
    <customSheetView guid="{F32683A5-3954-11D3-AFE3-ACC553A03D6B}" scale="75" printArea="1" showRuler="0">
      <pageMargins left="0.5" right="0.5" top="1" bottom="1" header="0.5" footer="0.5"/>
      <pageSetup orientation="landscape" horizontalDpi="300" verticalDpi="300" r:id="rId1"/>
      <headerFooter alignWithMargins="0"/>
    </customSheetView>
    <customSheetView guid="{F32683A4-3954-11D3-AFE3-ACC553A03D6B}" scale="75" printArea="1" showRuler="0">
      <pageMargins left="0.5" right="0.5" top="1" bottom="1" header="0.5" footer="0.5"/>
      <pageSetup orientation="landscape" horizontalDpi="300" verticalDpi="300" r:id="rId2"/>
      <headerFooter alignWithMargins="0"/>
    </customSheetView>
    <customSheetView guid="{F32683A3-3954-11D3-AFE3-ACC553A03D6B}" scale="75" printArea="1" showRuler="0">
      <pageMargins left="0.5" right="0.5" top="1" bottom="1" header="0.5" footer="0.5"/>
      <pageSetup orientation="landscape" horizontalDpi="300" verticalDpi="300" r:id="rId3"/>
      <headerFooter alignWithMargins="0"/>
    </customSheetView>
    <customSheetView guid="{F32683A2-3954-11D3-AFE3-ACC553A03D6B}" scale="75" printArea="1" showRuler="0">
      <pageMargins left="0.5" right="0.5" top="1" bottom="1" header="0.5" footer="0.5"/>
      <pageSetup orientation="landscape" horizontalDpi="300" verticalDpi="300" r:id="rId4"/>
      <headerFooter alignWithMargins="0"/>
    </customSheetView>
    <customSheetView guid="{6E5CC00A-2949-11D3-9003-00805F314C0A}" scale="75" showPageBreaks="1" printArea="1" showRuler="0">
      <pageMargins left="0.5" right="0.5" top="1" bottom="1" header="0.5" footer="0.5"/>
      <pageSetup orientation="landscape" horizontalDpi="300" verticalDpi="300" r:id="rId5"/>
      <headerFooter alignWithMargins="0"/>
    </customSheetView>
    <customSheetView guid="{F7318FC3-9F31-11D2-AFE3-C55B32238502}" scale="75" showPageBreaks="1" printArea="1" showRuler="0">
      <selection activeCell="K21" sqref="K21"/>
      <pageMargins left="0.5" right="0.5" top="1" bottom="1" header="0.5" footer="0.5"/>
      <pageSetup orientation="landscape" horizontalDpi="300" verticalDpi="300" r:id="rId6"/>
      <headerFooter alignWithMargins="0"/>
    </customSheetView>
    <customSheetView guid="{F7318FC6-9F31-11D2-AFE3-C55B32238502}" scale="75" showPageBreaks="1" printArea="1" showRuler="0">
      <selection activeCell="K21" sqref="K21"/>
      <pageMargins left="0.5" right="0.5" top="1" bottom="1" header="0.5" footer="0.5"/>
      <pageSetup orientation="landscape" horizontalDpi="300" verticalDpi="300" r:id="rId7"/>
      <headerFooter alignWithMargins="0"/>
    </customSheetView>
    <customSheetView guid="{F7318FC7-9F31-11D2-AFE3-C55B32238502}" scale="75" showPageBreaks="1" printArea="1" showRuler="0">
      <selection activeCell="K21" sqref="K21"/>
      <pageMargins left="0.5" right="0.5" top="1" bottom="1" header="0.5" footer="0.5"/>
      <pageSetup orientation="landscape" horizontalDpi="300" verticalDpi="300" r:id="rId8"/>
      <headerFooter alignWithMargins="0"/>
    </customSheetView>
    <customSheetView guid="{C4D21483-F4F6-11D2-AFE3-AC0AC56BE164}" scale="75" showRuler="0">
      <selection activeCell="F13" sqref="F13"/>
      <pageMargins left="0.5" right="0.5" top="1" bottom="1" header="0.5" footer="0.5"/>
      <pageSetup orientation="landscape" horizontalDpi="300" verticalDpi="300" r:id="rId9"/>
      <headerFooter alignWithMargins="0"/>
    </customSheetView>
    <customSheetView guid="{C4D21484-F4F6-11D2-AFE3-AC0AC56BE164}" scale="75" showPageBreaks="1" printArea="1" showRuler="0">
      <selection activeCell="K21" sqref="K21"/>
      <pageMargins left="0.5" right="0.5" top="1" bottom="1" header="0.5" footer="0.5"/>
      <pageSetup orientation="landscape" horizontalDpi="300" verticalDpi="300" r:id="rId10"/>
      <headerFooter alignWithMargins="0"/>
    </customSheetView>
  </customSheetViews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0070C0"/>
    <pageSetUpPr fitToPage="1"/>
  </sheetPr>
  <dimension ref="B1:O71"/>
  <sheetViews>
    <sheetView showZeros="0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ColWidth="8.81640625" defaultRowHeight="11.5" x14ac:dyDescent="0.25"/>
  <cols>
    <col min="1" max="1" width="3.7265625" style="1" customWidth="1"/>
    <col min="2" max="2" width="4.7265625" style="1" customWidth="1"/>
    <col min="3" max="3" width="27.81640625" style="1" customWidth="1"/>
    <col min="4" max="4" width="10.26953125" style="1" customWidth="1"/>
    <col min="5" max="15" width="10.26953125" style="1" bestFit="1" customWidth="1"/>
    <col min="16" max="16384" width="8.81640625" style="1"/>
  </cols>
  <sheetData>
    <row r="1" spans="2:15" ht="15.5" x14ac:dyDescent="0.35">
      <c r="B1" s="286" t="s">
        <v>185</v>
      </c>
    </row>
    <row r="2" spans="2:15" ht="13.15" customHeight="1" x14ac:dyDescent="0.3">
      <c r="B2" s="122"/>
      <c r="C2" s="122"/>
      <c r="D2" s="122"/>
    </row>
    <row r="3" spans="2:15" ht="13.15" customHeight="1" x14ac:dyDescent="0.25">
      <c r="B3" s="430" t="s">
        <v>156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190"/>
    </row>
    <row r="4" spans="2:15" ht="13.15" customHeight="1" x14ac:dyDescent="0.25">
      <c r="B4" s="262" t="s">
        <v>38</v>
      </c>
      <c r="C4" s="2"/>
      <c r="D4" s="2"/>
      <c r="E4" s="91">
        <f>Primary!F8</f>
        <v>2020</v>
      </c>
      <c r="F4" s="91">
        <f t="shared" ref="F4:O4" si="0">E4+1</f>
        <v>2021</v>
      </c>
      <c r="G4" s="91">
        <f t="shared" si="0"/>
        <v>2022</v>
      </c>
      <c r="H4" s="91">
        <f t="shared" si="0"/>
        <v>2023</v>
      </c>
      <c r="I4" s="91">
        <f t="shared" si="0"/>
        <v>2024</v>
      </c>
      <c r="J4" s="91">
        <f t="shared" si="0"/>
        <v>2025</v>
      </c>
      <c r="K4" s="91">
        <f t="shared" si="0"/>
        <v>2026</v>
      </c>
      <c r="L4" s="91">
        <f t="shared" si="0"/>
        <v>2027</v>
      </c>
      <c r="M4" s="91">
        <f t="shared" si="0"/>
        <v>2028</v>
      </c>
      <c r="N4" s="91">
        <f t="shared" si="0"/>
        <v>2029</v>
      </c>
      <c r="O4" s="96">
        <f t="shared" si="0"/>
        <v>2030</v>
      </c>
    </row>
    <row r="5" spans="2:15" ht="13.15" customHeight="1" x14ac:dyDescent="0.25">
      <c r="B5" s="263"/>
      <c r="C5" s="327" t="s">
        <v>187</v>
      </c>
      <c r="D5" s="432"/>
      <c r="E5" s="70">
        <f>Primary!E33</f>
        <v>0</v>
      </c>
      <c r="F5" s="1">
        <f t="shared" ref="F5:O5" si="1">E5</f>
        <v>0</v>
      </c>
      <c r="G5" s="1">
        <f t="shared" si="1"/>
        <v>0</v>
      </c>
      <c r="H5" s="1">
        <f t="shared" si="1"/>
        <v>0</v>
      </c>
      <c r="I5" s="1">
        <f t="shared" si="1"/>
        <v>0</v>
      </c>
      <c r="J5" s="1">
        <f t="shared" si="1"/>
        <v>0</v>
      </c>
      <c r="K5" s="1">
        <f t="shared" si="1"/>
        <v>0</v>
      </c>
      <c r="L5" s="1">
        <f t="shared" si="1"/>
        <v>0</v>
      </c>
      <c r="M5" s="1">
        <f t="shared" si="1"/>
        <v>0</v>
      </c>
      <c r="N5" s="1">
        <f t="shared" si="1"/>
        <v>0</v>
      </c>
      <c r="O5" s="36">
        <f t="shared" si="1"/>
        <v>0</v>
      </c>
    </row>
    <row r="6" spans="2:15" ht="13.15" customHeight="1" x14ac:dyDescent="0.25">
      <c r="B6" s="459"/>
      <c r="C6" s="460"/>
      <c r="D6" s="460"/>
      <c r="E6" s="461" t="s">
        <v>52</v>
      </c>
      <c r="F6" s="546" t="s">
        <v>179</v>
      </c>
      <c r="G6" s="547"/>
      <c r="H6" s="547"/>
      <c r="I6" s="547"/>
      <c r="J6" s="547"/>
      <c r="K6" s="547"/>
      <c r="L6" s="547"/>
      <c r="M6" s="547"/>
      <c r="N6" s="547"/>
      <c r="O6" s="548"/>
    </row>
    <row r="7" spans="2:15" ht="13.15" customHeight="1" x14ac:dyDescent="0.25">
      <c r="B7" s="263">
        <v>1</v>
      </c>
      <c r="C7" s="328" t="s">
        <v>125</v>
      </c>
      <c r="D7" s="433"/>
      <c r="E7" s="401" t="s">
        <v>52</v>
      </c>
      <c r="F7" s="393">
        <v>0</v>
      </c>
      <c r="G7" s="393">
        <f>F7</f>
        <v>0</v>
      </c>
      <c r="H7" s="393">
        <f>G7</f>
        <v>0</v>
      </c>
      <c r="I7" s="393">
        <f>H7</f>
        <v>0</v>
      </c>
      <c r="J7" s="393">
        <f>I7</f>
        <v>0</v>
      </c>
      <c r="K7" s="393">
        <f t="shared" ref="I7:O15" si="2">J7</f>
        <v>0</v>
      </c>
      <c r="L7" s="393">
        <f t="shared" si="2"/>
        <v>0</v>
      </c>
      <c r="M7" s="393">
        <f t="shared" si="2"/>
        <v>0</v>
      </c>
      <c r="N7" s="393">
        <f t="shared" si="2"/>
        <v>0</v>
      </c>
      <c r="O7" s="394">
        <f t="shared" si="2"/>
        <v>0</v>
      </c>
    </row>
    <row r="8" spans="2:15" ht="13.15" customHeight="1" x14ac:dyDescent="0.25">
      <c r="B8" s="263">
        <v>2</v>
      </c>
      <c r="C8" s="328" t="s">
        <v>126</v>
      </c>
      <c r="D8" s="433"/>
      <c r="E8" s="402" t="s">
        <v>52</v>
      </c>
      <c r="F8" s="393">
        <v>0</v>
      </c>
      <c r="G8" s="393">
        <f>F8</f>
        <v>0</v>
      </c>
      <c r="H8" s="393">
        <f t="shared" ref="H8:H15" si="3">G8</f>
        <v>0</v>
      </c>
      <c r="I8" s="393">
        <f t="shared" si="2"/>
        <v>0</v>
      </c>
      <c r="J8" s="393">
        <f t="shared" si="2"/>
        <v>0</v>
      </c>
      <c r="K8" s="393">
        <f t="shared" si="2"/>
        <v>0</v>
      </c>
      <c r="L8" s="393">
        <f t="shared" si="2"/>
        <v>0</v>
      </c>
      <c r="M8" s="393">
        <f t="shared" si="2"/>
        <v>0</v>
      </c>
      <c r="N8" s="393">
        <f t="shared" si="2"/>
        <v>0</v>
      </c>
      <c r="O8" s="394">
        <f t="shared" si="2"/>
        <v>0</v>
      </c>
    </row>
    <row r="9" spans="2:15" ht="13.15" customHeight="1" x14ac:dyDescent="0.25">
      <c r="B9" s="263">
        <v>3</v>
      </c>
      <c r="C9" s="328"/>
      <c r="D9" s="433"/>
      <c r="E9" s="402" t="s">
        <v>52</v>
      </c>
      <c r="F9" s="393">
        <v>0</v>
      </c>
      <c r="G9" s="393">
        <f>F9</f>
        <v>0</v>
      </c>
      <c r="H9" s="393">
        <f t="shared" si="3"/>
        <v>0</v>
      </c>
      <c r="I9" s="393">
        <f t="shared" si="2"/>
        <v>0</v>
      </c>
      <c r="J9" s="393">
        <f t="shared" si="2"/>
        <v>0</v>
      </c>
      <c r="K9" s="393">
        <f t="shared" si="2"/>
        <v>0</v>
      </c>
      <c r="L9" s="393">
        <f t="shared" si="2"/>
        <v>0</v>
      </c>
      <c r="M9" s="393">
        <f t="shared" si="2"/>
        <v>0</v>
      </c>
      <c r="N9" s="393">
        <f t="shared" si="2"/>
        <v>0</v>
      </c>
      <c r="O9" s="394">
        <f t="shared" si="2"/>
        <v>0</v>
      </c>
    </row>
    <row r="10" spans="2:15" ht="13.15" customHeight="1" x14ac:dyDescent="0.25">
      <c r="B10" s="263">
        <v>4</v>
      </c>
      <c r="C10" s="328"/>
      <c r="D10" s="433"/>
      <c r="E10" s="402" t="s">
        <v>52</v>
      </c>
      <c r="F10" s="393">
        <v>0</v>
      </c>
      <c r="G10" s="393">
        <f t="shared" ref="G10:G15" si="4">F10</f>
        <v>0</v>
      </c>
      <c r="H10" s="393">
        <f t="shared" si="3"/>
        <v>0</v>
      </c>
      <c r="I10" s="393">
        <f t="shared" si="2"/>
        <v>0</v>
      </c>
      <c r="J10" s="393">
        <f t="shared" si="2"/>
        <v>0</v>
      </c>
      <c r="K10" s="393">
        <f t="shared" si="2"/>
        <v>0</v>
      </c>
      <c r="L10" s="393">
        <f t="shared" si="2"/>
        <v>0</v>
      </c>
      <c r="M10" s="393">
        <f t="shared" si="2"/>
        <v>0</v>
      </c>
      <c r="N10" s="393">
        <f t="shared" si="2"/>
        <v>0</v>
      </c>
      <c r="O10" s="394">
        <f t="shared" si="2"/>
        <v>0</v>
      </c>
    </row>
    <row r="11" spans="2:15" ht="13.15" customHeight="1" x14ac:dyDescent="0.25">
      <c r="B11" s="263">
        <v>5</v>
      </c>
      <c r="C11" s="328"/>
      <c r="D11" s="433"/>
      <c r="E11" s="402" t="s">
        <v>52</v>
      </c>
      <c r="F11" s="393">
        <v>0</v>
      </c>
      <c r="G11" s="393">
        <f t="shared" si="4"/>
        <v>0</v>
      </c>
      <c r="H11" s="393">
        <f t="shared" si="3"/>
        <v>0</v>
      </c>
      <c r="I11" s="393">
        <f t="shared" si="2"/>
        <v>0</v>
      </c>
      <c r="J11" s="393">
        <f t="shared" si="2"/>
        <v>0</v>
      </c>
      <c r="K11" s="393">
        <f t="shared" si="2"/>
        <v>0</v>
      </c>
      <c r="L11" s="393">
        <f t="shared" si="2"/>
        <v>0</v>
      </c>
      <c r="M11" s="393">
        <f t="shared" si="2"/>
        <v>0</v>
      </c>
      <c r="N11" s="393">
        <f t="shared" si="2"/>
        <v>0</v>
      </c>
      <c r="O11" s="394">
        <f t="shared" si="2"/>
        <v>0</v>
      </c>
    </row>
    <row r="12" spans="2:15" ht="13.15" customHeight="1" x14ac:dyDescent="0.25">
      <c r="B12" s="263">
        <v>6</v>
      </c>
      <c r="C12" s="328"/>
      <c r="D12" s="433"/>
      <c r="E12" s="402" t="s">
        <v>52</v>
      </c>
      <c r="F12" s="393">
        <v>0</v>
      </c>
      <c r="G12" s="393">
        <f t="shared" si="4"/>
        <v>0</v>
      </c>
      <c r="H12" s="393">
        <f t="shared" si="3"/>
        <v>0</v>
      </c>
      <c r="I12" s="393">
        <f t="shared" si="2"/>
        <v>0</v>
      </c>
      <c r="J12" s="393">
        <f t="shared" si="2"/>
        <v>0</v>
      </c>
      <c r="K12" s="393">
        <f t="shared" si="2"/>
        <v>0</v>
      </c>
      <c r="L12" s="393">
        <f t="shared" si="2"/>
        <v>0</v>
      </c>
      <c r="M12" s="393">
        <f t="shared" si="2"/>
        <v>0</v>
      </c>
      <c r="N12" s="393">
        <f t="shared" si="2"/>
        <v>0</v>
      </c>
      <c r="O12" s="394">
        <f t="shared" si="2"/>
        <v>0</v>
      </c>
    </row>
    <row r="13" spans="2:15" ht="13.15" customHeight="1" x14ac:dyDescent="0.25">
      <c r="B13" s="263">
        <v>7</v>
      </c>
      <c r="C13" s="328"/>
      <c r="D13" s="433"/>
      <c r="E13" s="402" t="s">
        <v>52</v>
      </c>
      <c r="F13" s="393">
        <v>0</v>
      </c>
      <c r="G13" s="393">
        <f t="shared" si="4"/>
        <v>0</v>
      </c>
      <c r="H13" s="393">
        <f t="shared" si="3"/>
        <v>0</v>
      </c>
      <c r="I13" s="393">
        <f t="shared" si="2"/>
        <v>0</v>
      </c>
      <c r="J13" s="393">
        <f t="shared" si="2"/>
        <v>0</v>
      </c>
      <c r="K13" s="393">
        <f t="shared" si="2"/>
        <v>0</v>
      </c>
      <c r="L13" s="393">
        <f t="shared" si="2"/>
        <v>0</v>
      </c>
      <c r="M13" s="393">
        <f t="shared" si="2"/>
        <v>0</v>
      </c>
      <c r="N13" s="393">
        <f t="shared" si="2"/>
        <v>0</v>
      </c>
      <c r="O13" s="394">
        <f t="shared" si="2"/>
        <v>0</v>
      </c>
    </row>
    <row r="14" spans="2:15" ht="13.15" customHeight="1" x14ac:dyDescent="0.25">
      <c r="B14" s="263">
        <v>8</v>
      </c>
      <c r="C14" s="328"/>
      <c r="D14" s="433"/>
      <c r="E14" s="402" t="s">
        <v>52</v>
      </c>
      <c r="F14" s="393">
        <v>0</v>
      </c>
      <c r="G14" s="393">
        <f t="shared" si="4"/>
        <v>0</v>
      </c>
      <c r="H14" s="393">
        <f t="shared" si="3"/>
        <v>0</v>
      </c>
      <c r="I14" s="393">
        <f t="shared" si="2"/>
        <v>0</v>
      </c>
      <c r="J14" s="393">
        <f t="shared" si="2"/>
        <v>0</v>
      </c>
      <c r="K14" s="393">
        <f t="shared" si="2"/>
        <v>0</v>
      </c>
      <c r="L14" s="393">
        <f t="shared" si="2"/>
        <v>0</v>
      </c>
      <c r="M14" s="393">
        <f t="shared" si="2"/>
        <v>0</v>
      </c>
      <c r="N14" s="393">
        <f t="shared" si="2"/>
        <v>0</v>
      </c>
      <c r="O14" s="394">
        <f t="shared" si="2"/>
        <v>0</v>
      </c>
    </row>
    <row r="15" spans="2:15" ht="13.15" customHeight="1" x14ac:dyDescent="0.25">
      <c r="B15" s="263">
        <v>9</v>
      </c>
      <c r="C15" s="328"/>
      <c r="D15" s="434"/>
      <c r="E15" s="402" t="s">
        <v>52</v>
      </c>
      <c r="F15" s="393">
        <v>0</v>
      </c>
      <c r="G15" s="393">
        <f t="shared" si="4"/>
        <v>0</v>
      </c>
      <c r="H15" s="393">
        <f t="shared" si="3"/>
        <v>0</v>
      </c>
      <c r="I15" s="393">
        <f t="shared" si="2"/>
        <v>0</v>
      </c>
      <c r="J15" s="393">
        <f t="shared" si="2"/>
        <v>0</v>
      </c>
      <c r="K15" s="393">
        <f t="shared" si="2"/>
        <v>0</v>
      </c>
      <c r="L15" s="393">
        <f t="shared" si="2"/>
        <v>0</v>
      </c>
      <c r="M15" s="393">
        <f t="shared" si="2"/>
        <v>0</v>
      </c>
      <c r="N15" s="393">
        <f t="shared" si="2"/>
        <v>0</v>
      </c>
      <c r="O15" s="394">
        <f t="shared" si="2"/>
        <v>0</v>
      </c>
    </row>
    <row r="16" spans="2:15" ht="13.15" customHeight="1" x14ac:dyDescent="0.25">
      <c r="B16" s="20">
        <v>10</v>
      </c>
      <c r="C16" s="329" t="s">
        <v>158</v>
      </c>
      <c r="D16" s="410">
        <f>'Demand Inputs'!D33</f>
        <v>0</v>
      </c>
      <c r="E16" s="403" t="s">
        <v>52</v>
      </c>
      <c r="F16" s="395">
        <f>IF(SUM(E7:E15)-SUM(F7:F15)=0,E19*$D$16,0)</f>
        <v>0</v>
      </c>
      <c r="G16" s="395">
        <f>IF(SUM(F7:F15)-SUM(G7:G15)=0,F19*$D$16,0)+F16</f>
        <v>0</v>
      </c>
      <c r="H16" s="395">
        <f t="shared" ref="H16:O16" si="5">IF(SUM(G7:G15)-SUM(H7:H15)=0,G19*$D$16,0)+G16</f>
        <v>0</v>
      </c>
      <c r="I16" s="395">
        <f t="shared" si="5"/>
        <v>0</v>
      </c>
      <c r="J16" s="395">
        <f t="shared" si="5"/>
        <v>0</v>
      </c>
      <c r="K16" s="395">
        <f t="shared" si="5"/>
        <v>0</v>
      </c>
      <c r="L16" s="395">
        <f t="shared" si="5"/>
        <v>0</v>
      </c>
      <c r="M16" s="395">
        <f t="shared" si="5"/>
        <v>0</v>
      </c>
      <c r="N16" s="395">
        <f t="shared" si="5"/>
        <v>0</v>
      </c>
      <c r="O16" s="396">
        <f t="shared" si="5"/>
        <v>0</v>
      </c>
    </row>
    <row r="17" spans="2:15" ht="13.15" customHeight="1" x14ac:dyDescent="0.25">
      <c r="C17" s="308" t="s">
        <v>39</v>
      </c>
      <c r="D17" s="309"/>
      <c r="E17" s="435"/>
      <c r="F17" s="397">
        <f>SUM(F7:F16)</f>
        <v>0</v>
      </c>
      <c r="G17" s="397">
        <f>SUM(G7:G16)</f>
        <v>0</v>
      </c>
      <c r="H17" s="397">
        <f t="shared" ref="H17:O17" si="6">$F$5-$E$5+SUM(H7:H16)</f>
        <v>0</v>
      </c>
      <c r="I17" s="397">
        <f t="shared" si="6"/>
        <v>0</v>
      </c>
      <c r="J17" s="397">
        <f t="shared" si="6"/>
        <v>0</v>
      </c>
      <c r="K17" s="397">
        <f t="shared" si="6"/>
        <v>0</v>
      </c>
      <c r="L17" s="397">
        <f t="shared" si="6"/>
        <v>0</v>
      </c>
      <c r="M17" s="397">
        <f t="shared" si="6"/>
        <v>0</v>
      </c>
      <c r="N17" s="397">
        <f t="shared" si="6"/>
        <v>0</v>
      </c>
      <c r="O17" s="398">
        <f t="shared" si="6"/>
        <v>0</v>
      </c>
    </row>
    <row r="18" spans="2:15" ht="13.15" customHeight="1" x14ac:dyDescent="0.25">
      <c r="C18" s="308" t="s">
        <v>186</v>
      </c>
      <c r="D18" s="309"/>
      <c r="E18" s="399">
        <f>(Primary!$D$33-Primary!$E$33)+(Secondary!$F$25-Secondary!$H$25)</f>
        <v>0</v>
      </c>
      <c r="F18" s="399">
        <f>E18</f>
        <v>0</v>
      </c>
      <c r="G18" s="399">
        <f t="shared" ref="G18:O18" si="7">F18</f>
        <v>0</v>
      </c>
      <c r="H18" s="399">
        <f t="shared" si="7"/>
        <v>0</v>
      </c>
      <c r="I18" s="399">
        <f t="shared" si="7"/>
        <v>0</v>
      </c>
      <c r="J18" s="399">
        <f t="shared" si="7"/>
        <v>0</v>
      </c>
      <c r="K18" s="399">
        <f t="shared" si="7"/>
        <v>0</v>
      </c>
      <c r="L18" s="399">
        <f t="shared" si="7"/>
        <v>0</v>
      </c>
      <c r="M18" s="399">
        <f t="shared" si="7"/>
        <v>0</v>
      </c>
      <c r="N18" s="399">
        <f t="shared" si="7"/>
        <v>0</v>
      </c>
      <c r="O18" s="400">
        <f t="shared" si="7"/>
        <v>0</v>
      </c>
    </row>
    <row r="19" spans="2:15" ht="13.15" customHeight="1" x14ac:dyDescent="0.25">
      <c r="C19" s="308" t="s">
        <v>157</v>
      </c>
      <c r="D19" s="309"/>
      <c r="E19" s="431">
        <f>E5+E18</f>
        <v>0</v>
      </c>
      <c r="F19" s="193">
        <f t="shared" ref="F19:O19" si="8">F5+F17+F18</f>
        <v>0</v>
      </c>
      <c r="G19" s="193">
        <f t="shared" si="8"/>
        <v>0</v>
      </c>
      <c r="H19" s="193">
        <f t="shared" si="8"/>
        <v>0</v>
      </c>
      <c r="I19" s="193">
        <f t="shared" si="8"/>
        <v>0</v>
      </c>
      <c r="J19" s="193">
        <f t="shared" si="8"/>
        <v>0</v>
      </c>
      <c r="K19" s="193">
        <f t="shared" si="8"/>
        <v>0</v>
      </c>
      <c r="L19" s="193">
        <f t="shared" si="8"/>
        <v>0</v>
      </c>
      <c r="M19" s="193">
        <f t="shared" si="8"/>
        <v>0</v>
      </c>
      <c r="N19" s="193">
        <f t="shared" si="8"/>
        <v>0</v>
      </c>
      <c r="O19" s="194">
        <f t="shared" si="8"/>
        <v>0</v>
      </c>
    </row>
    <row r="20" spans="2:15" ht="13.15" customHeight="1" x14ac:dyDescent="0.25"/>
    <row r="21" spans="2:15" ht="13.15" customHeight="1" x14ac:dyDescent="0.25">
      <c r="C21" s="308" t="s">
        <v>82</v>
      </c>
      <c r="D21" s="309"/>
      <c r="E21" s="189">
        <f>E5*365</f>
        <v>0</v>
      </c>
      <c r="F21" s="189">
        <f t="shared" ref="F21:O21" si="9">F19*365</f>
        <v>0</v>
      </c>
      <c r="G21" s="189">
        <f t="shared" si="9"/>
        <v>0</v>
      </c>
      <c r="H21" s="189">
        <f t="shared" si="9"/>
        <v>0</v>
      </c>
      <c r="I21" s="189">
        <f t="shared" si="9"/>
        <v>0</v>
      </c>
      <c r="J21" s="189">
        <f t="shared" si="9"/>
        <v>0</v>
      </c>
      <c r="K21" s="189">
        <f t="shared" si="9"/>
        <v>0</v>
      </c>
      <c r="L21" s="189">
        <f t="shared" si="9"/>
        <v>0</v>
      </c>
      <c r="M21" s="189">
        <f t="shared" si="9"/>
        <v>0</v>
      </c>
      <c r="N21" s="189">
        <f t="shared" si="9"/>
        <v>0</v>
      </c>
      <c r="O21" s="191">
        <f t="shared" si="9"/>
        <v>0</v>
      </c>
    </row>
    <row r="22" spans="2:15" ht="13.15" customHeight="1" x14ac:dyDescent="0.25"/>
    <row r="23" spans="2:15" ht="13.15" customHeight="1" x14ac:dyDescent="0.25">
      <c r="C23" s="308" t="s">
        <v>80</v>
      </c>
      <c r="D23" s="309"/>
      <c r="E23" s="79" t="e">
        <f>'Demand Calcs'!C51/E21</f>
        <v>#DIV/0!</v>
      </c>
      <c r="F23" s="79" t="e">
        <f>'Demand Calcs'!D51/F21</f>
        <v>#DIV/0!</v>
      </c>
      <c r="G23" s="79" t="e">
        <f>'Demand Calcs'!E51/G21</f>
        <v>#DIV/0!</v>
      </c>
      <c r="H23" s="79" t="e">
        <f>'Demand Calcs'!F51/H21</f>
        <v>#DIV/0!</v>
      </c>
      <c r="I23" s="79" t="e">
        <f>'Demand Calcs'!G51/I21</f>
        <v>#DIV/0!</v>
      </c>
      <c r="J23" s="79" t="e">
        <f>'Demand Calcs'!H51/J21</f>
        <v>#DIV/0!</v>
      </c>
      <c r="K23" s="79" t="e">
        <f>'Demand Calcs'!I51/K21</f>
        <v>#DIV/0!</v>
      </c>
      <c r="L23" s="79" t="e">
        <f>'Demand Calcs'!J51/L21</f>
        <v>#DIV/0!</v>
      </c>
      <c r="M23" s="79" t="e">
        <f>'Demand Calcs'!K51/M21</f>
        <v>#DIV/0!</v>
      </c>
      <c r="N23" s="79" t="e">
        <f>'Demand Calcs'!L51/N21</f>
        <v>#DIV/0!</v>
      </c>
      <c r="O23" s="192" t="e">
        <f>'Demand Calcs'!M51/O21</f>
        <v>#DIV/0!</v>
      </c>
    </row>
    <row r="24" spans="2:15" ht="13.15" customHeight="1" x14ac:dyDescent="0.25"/>
    <row r="25" spans="2:15" ht="13.15" customHeight="1" x14ac:dyDescent="0.25">
      <c r="C25" s="196" t="s">
        <v>81</v>
      </c>
      <c r="D25" s="310"/>
      <c r="E25" s="79" t="e">
        <f>'Demand Calcs'!C88/'Supply Addn'!E21</f>
        <v>#DIV/0!</v>
      </c>
      <c r="F25" s="79" t="e">
        <f>'Demand Calcs'!D88/'Supply Addn'!F21</f>
        <v>#DIV/0!</v>
      </c>
      <c r="G25" s="79" t="e">
        <f>'Demand Calcs'!E88/'Supply Addn'!G21</f>
        <v>#DIV/0!</v>
      </c>
      <c r="H25" s="79" t="e">
        <f>'Demand Calcs'!F88/'Supply Addn'!H21</f>
        <v>#DIV/0!</v>
      </c>
      <c r="I25" s="79" t="e">
        <f>'Demand Calcs'!G88/'Supply Addn'!I21</f>
        <v>#DIV/0!</v>
      </c>
      <c r="J25" s="79" t="e">
        <f>'Demand Calcs'!H88/'Supply Addn'!J21</f>
        <v>#DIV/0!</v>
      </c>
      <c r="K25" s="79" t="e">
        <f>'Demand Calcs'!I88/'Supply Addn'!K21</f>
        <v>#DIV/0!</v>
      </c>
      <c r="L25" s="79" t="e">
        <f>'Demand Calcs'!J88/'Supply Addn'!L21</f>
        <v>#DIV/0!</v>
      </c>
      <c r="M25" s="79" t="e">
        <f>'Demand Calcs'!K88/'Supply Addn'!M21</f>
        <v>#DIV/0!</v>
      </c>
      <c r="N25" s="79" t="e">
        <f>'Demand Calcs'!L88/'Supply Addn'!N21</f>
        <v>#DIV/0!</v>
      </c>
      <c r="O25" s="192" t="e">
        <f>'Demand Calcs'!M88/'Supply Addn'!O21</f>
        <v>#DIV/0!</v>
      </c>
    </row>
    <row r="26" spans="2:15" ht="13.15" customHeight="1" x14ac:dyDescent="0.25">
      <c r="C26" s="84" t="s">
        <v>148</v>
      </c>
      <c r="D26" s="3"/>
    </row>
    <row r="27" spans="2:15" ht="13.15" customHeight="1" x14ac:dyDescent="0.25">
      <c r="C27"/>
      <c r="D27"/>
    </row>
    <row r="28" spans="2:15" customFormat="1" ht="13.15" customHeight="1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2:15" customFormat="1" ht="13.15" customHeight="1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2:15" customFormat="1" ht="13.15" customHeight="1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2:15" customFormat="1" ht="13.15" customHeight="1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2:15" customFormat="1" ht="13.15" customHeight="1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2:15" customFormat="1" ht="13.15" customHeight="1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2:15" customFormat="1" ht="13.15" customHeight="1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2:15" customFormat="1" ht="13.15" customHeight="1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2:15" customFormat="1" ht="13.15" customHeight="1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2:15" customFormat="1" ht="13.15" customHeight="1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2:15" customFormat="1" ht="13.15" customHeight="1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2:15" customFormat="1" ht="13.15" customHeight="1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2:15" customFormat="1" ht="13.15" customHeight="1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2:15" customFormat="1" ht="13.15" customHeight="1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2:15" customFormat="1" ht="13.1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2:15" customFormat="1" ht="13.15" customHeight="1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2:15" customFormat="1" ht="13.15" customHeight="1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2:15" customFormat="1" ht="13.15" customHeight="1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2:15" customFormat="1" ht="13.15" customHeight="1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2:15" customFormat="1" ht="13.15" customHeight="1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2:15" customFormat="1" ht="13.15" customHeight="1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2:15" customFormat="1" ht="13.15" customHeight="1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2:15" customFormat="1" ht="13.15" customHeight="1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2:15" customFormat="1" ht="13.15" customHeight="1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2:15" customFormat="1" ht="13.15" customHeight="1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2:15" customFormat="1" ht="13.15" customHeight="1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2:15" customFormat="1" ht="13.15" customHeight="1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2:15" customFormat="1" ht="13.15" customHeight="1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2:15" customFormat="1" ht="13.15" customHeight="1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2:15" customFormat="1" ht="13.15" customHeight="1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2:15" customFormat="1" ht="13.15" customHeight="1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2:15" customFormat="1" ht="13.15" customHeight="1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2:15" customFormat="1" ht="13.15" customHeight="1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2:15" customFormat="1" ht="12.5" x14ac:dyDescent="0.25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2:15" customFormat="1" ht="12.5" x14ac:dyDescent="0.25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2:15" customFormat="1" ht="12.5" x14ac:dyDescent="0.25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2:15" customFormat="1" ht="12.5" x14ac:dyDescent="0.25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customFormat="1" ht="12.5" x14ac:dyDescent="0.25"/>
    <row r="66" customFormat="1" ht="12.5" x14ac:dyDescent="0.25"/>
    <row r="67" customFormat="1" ht="12.5" x14ac:dyDescent="0.25"/>
    <row r="68" customFormat="1" ht="12.5" x14ac:dyDescent="0.25"/>
    <row r="69" customFormat="1" ht="12.5" x14ac:dyDescent="0.25"/>
    <row r="70" customFormat="1" ht="12.5" x14ac:dyDescent="0.25"/>
    <row r="71" customFormat="1" ht="12.5" x14ac:dyDescent="0.25"/>
  </sheetData>
  <customSheetViews>
    <customSheetView guid="{F32683A5-3954-11D3-AFE3-ACC553A03D6B}" scale="75" fitToPage="1" showRuler="0">
      <pageMargins left="0.5" right="0.5" top="1" bottom="1" header="0.5" footer="0.5"/>
      <pageSetup scale="91" orientation="landscape" r:id="rId1"/>
      <headerFooter alignWithMargins="0"/>
    </customSheetView>
    <customSheetView guid="{F32683A4-3954-11D3-AFE3-ACC553A03D6B}" scale="75" fitToPage="1" showRuler="0">
      <pageMargins left="0.5" right="0.5" top="1" bottom="1" header="0.5" footer="0.5"/>
      <pageSetup scale="91" orientation="landscape" r:id="rId2"/>
      <headerFooter alignWithMargins="0"/>
    </customSheetView>
    <customSheetView guid="{F32683A3-3954-11D3-AFE3-ACC553A03D6B}" scale="75" fitToPage="1" showRuler="0">
      <pageMargins left="0.5" right="0.5" top="1" bottom="1" header="0.5" footer="0.5"/>
      <pageSetup scale="91" orientation="landscape" r:id="rId3"/>
      <headerFooter alignWithMargins="0"/>
    </customSheetView>
    <customSheetView guid="{F32683A2-3954-11D3-AFE3-ACC553A03D6B}" scale="75" fitToPage="1" showRuler="0">
      <pageMargins left="0.5" right="0.5" top="1" bottom="1" header="0.5" footer="0.5"/>
      <pageSetup scale="91" orientation="landscape" r:id="rId4"/>
      <headerFooter alignWithMargins="0"/>
    </customSheetView>
    <customSheetView guid="{6E5CC00A-2949-11D3-9003-00805F314C0A}" scale="75" showPageBreaks="1" fitToPage="1" printArea="1" showRuler="0">
      <selection activeCell="B1" sqref="B1"/>
      <pageMargins left="0.5" right="0.5" top="1" bottom="1" header="0.5" footer="0.5"/>
      <pageSetup scale="91" orientation="landscape" r:id="rId5"/>
      <headerFooter alignWithMargins="0"/>
    </customSheetView>
    <customSheetView guid="{F7318FC3-9F31-11D2-AFE3-C55B32238502}" scale="75" showPageBreaks="1" fitToPage="1" printArea="1" showRuler="0">
      <selection activeCell="B1" sqref="B1"/>
      <pageMargins left="0.5" right="0.5" top="1" bottom="1" header="0.5" footer="0.5"/>
      <pageSetup scale="92" orientation="landscape" r:id="rId6"/>
      <headerFooter alignWithMargins="0"/>
    </customSheetView>
    <customSheetView guid="{F7318FC6-9F31-11D2-AFE3-C55B32238502}" scale="75" showPageBreaks="1" fitToPage="1" printArea="1" showRuler="0">
      <selection activeCell="B1" sqref="B1"/>
      <pageMargins left="0.5" right="0.5" top="1" bottom="1" header="0.5" footer="0.5"/>
      <pageSetup scale="92" orientation="landscape" r:id="rId7"/>
      <headerFooter alignWithMargins="0"/>
    </customSheetView>
    <customSheetView guid="{F7318FC7-9F31-11D2-AFE3-C55B32238502}" scale="75" showPageBreaks="1" fitToPage="1" printArea="1" showRuler="0">
      <selection activeCell="B1" sqref="B1"/>
      <pageMargins left="0.5" right="0.5" top="1" bottom="1" header="0.5" footer="0.5"/>
      <pageSetup scale="92" orientation="landscape" r:id="rId8"/>
      <headerFooter alignWithMargins="0"/>
    </customSheetView>
    <customSheetView guid="{C4D21483-F4F6-11D2-AFE3-AC0AC56BE164}" scale="72" fitToPage="1" showRuler="0">
      <selection activeCell="H14" sqref="H14"/>
      <pageMargins left="0.5" right="0.5" top="1" bottom="1" header="0.5" footer="0.5"/>
      <pageSetup scale="92" orientation="landscape" r:id="rId9"/>
      <headerFooter alignWithMargins="0"/>
    </customSheetView>
    <customSheetView guid="{C4D21484-F4F6-11D2-AFE3-AC0AC56BE164}" scale="75" showPageBreaks="1" fitToPage="1" printArea="1" showRuler="0">
      <pageMargins left="0.5" right="0.5" top="1" bottom="1" header="0.5" footer="0.5"/>
      <pageSetup scale="90" orientation="landscape" r:id="rId10"/>
      <headerFooter alignWithMargins="0"/>
    </customSheetView>
  </customSheetViews>
  <mergeCells count="1">
    <mergeCell ref="F6:O6"/>
  </mergeCells>
  <phoneticPr fontId="0" type="noConversion"/>
  <pageMargins left="0.75" right="0.75" top="1" bottom="1" header="0.5" footer="0.5"/>
  <pageSetup orientation="portrait" r:id="rId11"/>
  <headerFooter alignWithMargins="0"/>
  <legacyDrawing r:id="rId1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0070C0"/>
  </sheetPr>
  <dimension ref="A1:O167"/>
  <sheetViews>
    <sheetView showZeros="0"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defaultColWidth="8.81640625" defaultRowHeight="14.15" customHeight="1" x14ac:dyDescent="0.25"/>
  <cols>
    <col min="1" max="1" width="3.7265625" style="1" customWidth="1"/>
    <col min="2" max="2" width="2.7265625" style="1" customWidth="1"/>
    <col min="3" max="3" width="22.1796875" style="1" customWidth="1"/>
    <col min="4" max="16384" width="8.81640625" style="1"/>
  </cols>
  <sheetData>
    <row r="1" spans="1:14" ht="15.75" customHeight="1" x14ac:dyDescent="0.35">
      <c r="B1" s="286" t="s">
        <v>189</v>
      </c>
    </row>
    <row r="2" spans="1:14" ht="14.15" customHeight="1" x14ac:dyDescent="0.3">
      <c r="B2" s="122"/>
      <c r="C2"/>
    </row>
    <row r="3" spans="1:14" ht="14.15" customHeight="1" x14ac:dyDescent="0.25">
      <c r="B3" s="264"/>
      <c r="C3" s="54"/>
      <c r="D3" s="11">
        <f>Primary!F8</f>
        <v>2020</v>
      </c>
      <c r="E3" s="11">
        <f>D3+1</f>
        <v>2021</v>
      </c>
      <c r="F3" s="11">
        <f t="shared" ref="F3" si="0">E3+1</f>
        <v>2022</v>
      </c>
      <c r="G3" s="11">
        <f t="shared" ref="G3" si="1">F3+1</f>
        <v>2023</v>
      </c>
      <c r="H3" s="11">
        <f t="shared" ref="H3" si="2">G3+1</f>
        <v>2024</v>
      </c>
      <c r="I3" s="11">
        <f t="shared" ref="I3" si="3">H3+1</f>
        <v>2025</v>
      </c>
      <c r="J3" s="11">
        <f t="shared" ref="J3" si="4">I3+1</f>
        <v>2026</v>
      </c>
      <c r="K3" s="11">
        <f t="shared" ref="K3" si="5">J3+1</f>
        <v>2027</v>
      </c>
      <c r="L3" s="11">
        <f t="shared" ref="L3" si="6">K3+1</f>
        <v>2028</v>
      </c>
      <c r="M3" s="11">
        <f t="shared" ref="M3" si="7">L3+1</f>
        <v>2029</v>
      </c>
      <c r="N3" s="123">
        <f t="shared" ref="N3" si="8">M3+1</f>
        <v>2030</v>
      </c>
    </row>
    <row r="4" spans="1:14" ht="14.15" customHeight="1" x14ac:dyDescent="0.25">
      <c r="B4" s="39" t="str">
        <f>CONCATENATE(Primary!C5," Segment")</f>
        <v xml:space="preserve"> Segment</v>
      </c>
      <c r="C4" s="13"/>
      <c r="D4" s="11"/>
      <c r="E4" s="11"/>
      <c r="F4" s="11"/>
      <c r="G4" s="11"/>
      <c r="H4" s="11"/>
      <c r="I4" s="11"/>
      <c r="J4" s="11"/>
      <c r="K4" s="11"/>
      <c r="L4" s="11"/>
      <c r="M4" s="11"/>
      <c r="N4" s="123"/>
    </row>
    <row r="5" spans="1:14" ht="14.15" customHeight="1" x14ac:dyDescent="0.25">
      <c r="C5" s="196" t="str">
        <f>Primary!C13</f>
        <v>Secondary Competition</v>
      </c>
      <c r="D5" s="44">
        <f>IF('Demand-Base Year'!J5&gt;=0,'Demand-Base Year'!J5,0)</f>
        <v>0</v>
      </c>
      <c r="E5" s="377">
        <f t="shared" ref="E5:E24" si="9">D5</f>
        <v>0</v>
      </c>
      <c r="F5" s="377">
        <f t="shared" ref="F5:N5" si="10">E5</f>
        <v>0</v>
      </c>
      <c r="G5" s="377">
        <f t="shared" si="10"/>
        <v>0</v>
      </c>
      <c r="H5" s="377">
        <f t="shared" si="10"/>
        <v>0</v>
      </c>
      <c r="I5" s="377">
        <f t="shared" si="10"/>
        <v>0</v>
      </c>
      <c r="J5" s="377">
        <f t="shared" si="10"/>
        <v>0</v>
      </c>
      <c r="K5" s="377">
        <f t="shared" si="10"/>
        <v>0</v>
      </c>
      <c r="L5" s="377">
        <f t="shared" si="10"/>
        <v>0</v>
      </c>
      <c r="M5" s="377">
        <f t="shared" si="10"/>
        <v>0</v>
      </c>
      <c r="N5" s="404">
        <f t="shared" si="10"/>
        <v>0</v>
      </c>
    </row>
    <row r="6" spans="1:14" ht="14.15" customHeight="1" x14ac:dyDescent="0.25">
      <c r="C6" s="197" t="str">
        <f>Primary!C14</f>
        <v>Primary Hotel 1</v>
      </c>
      <c r="D6" s="44">
        <f>IF('Demand-Base Year'!J6&gt;=0,'Demand-Base Year'!J6,0)</f>
        <v>0</v>
      </c>
      <c r="E6" s="377">
        <f t="shared" si="9"/>
        <v>0</v>
      </c>
      <c r="F6" s="377">
        <f>E6</f>
        <v>0</v>
      </c>
      <c r="G6" s="405">
        <f>F6</f>
        <v>0</v>
      </c>
      <c r="H6" s="405">
        <f t="shared" ref="H6:N6" si="11">G6</f>
        <v>0</v>
      </c>
      <c r="I6" s="405">
        <f t="shared" si="11"/>
        <v>0</v>
      </c>
      <c r="J6" s="405">
        <f t="shared" si="11"/>
        <v>0</v>
      </c>
      <c r="K6" s="405">
        <f t="shared" si="11"/>
        <v>0</v>
      </c>
      <c r="L6" s="405">
        <f t="shared" si="11"/>
        <v>0</v>
      </c>
      <c r="M6" s="405">
        <f t="shared" si="11"/>
        <v>0</v>
      </c>
      <c r="N6" s="406">
        <f t="shared" si="11"/>
        <v>0</v>
      </c>
    </row>
    <row r="7" spans="1:14" ht="14.15" customHeight="1" x14ac:dyDescent="0.25">
      <c r="C7" s="197" t="str">
        <f>Primary!C15</f>
        <v>Primary Hotel 2</v>
      </c>
      <c r="D7" s="44">
        <f>IF('Demand-Base Year'!J7&gt;=0,'Demand-Base Year'!J7,0)</f>
        <v>0</v>
      </c>
      <c r="E7" s="377">
        <f t="shared" si="9"/>
        <v>0</v>
      </c>
      <c r="F7" s="377">
        <f>E7</f>
        <v>0</v>
      </c>
      <c r="G7" s="405">
        <f>F7</f>
        <v>0</v>
      </c>
      <c r="H7" s="405">
        <f t="shared" ref="H7:N24" si="12">G7</f>
        <v>0</v>
      </c>
      <c r="I7" s="405">
        <f t="shared" si="12"/>
        <v>0</v>
      </c>
      <c r="J7" s="405">
        <f t="shared" si="12"/>
        <v>0</v>
      </c>
      <c r="K7" s="405">
        <f t="shared" si="12"/>
        <v>0</v>
      </c>
      <c r="L7" s="405">
        <f t="shared" si="12"/>
        <v>0</v>
      </c>
      <c r="M7" s="405">
        <f t="shared" si="12"/>
        <v>0</v>
      </c>
      <c r="N7" s="406">
        <f t="shared" si="12"/>
        <v>0</v>
      </c>
    </row>
    <row r="8" spans="1:14" ht="14.15" customHeight="1" x14ac:dyDescent="0.25">
      <c r="A8" s="50"/>
      <c r="C8" s="197">
        <f>Primary!C16</f>
        <v>0</v>
      </c>
      <c r="D8" s="44">
        <f>IF('Demand-Base Year'!J8&gt;=0,'Demand-Base Year'!J8,0)</f>
        <v>0</v>
      </c>
      <c r="E8" s="377">
        <f t="shared" si="9"/>
        <v>0</v>
      </c>
      <c r="F8" s="377">
        <f t="shared" ref="F8:F24" si="13">E8</f>
        <v>0</v>
      </c>
      <c r="G8" s="405">
        <f>F8</f>
        <v>0</v>
      </c>
      <c r="H8" s="405">
        <f>G8</f>
        <v>0</v>
      </c>
      <c r="I8" s="405">
        <f t="shared" si="12"/>
        <v>0</v>
      </c>
      <c r="J8" s="405">
        <f t="shared" si="12"/>
        <v>0</v>
      </c>
      <c r="K8" s="405">
        <f t="shared" si="12"/>
        <v>0</v>
      </c>
      <c r="L8" s="405">
        <f t="shared" si="12"/>
        <v>0</v>
      </c>
      <c r="M8" s="405">
        <f t="shared" si="12"/>
        <v>0</v>
      </c>
      <c r="N8" s="406">
        <f t="shared" si="12"/>
        <v>0</v>
      </c>
    </row>
    <row r="9" spans="1:14" ht="14.15" customHeight="1" x14ac:dyDescent="0.25">
      <c r="C9" s="197">
        <f>Primary!C17</f>
        <v>0</v>
      </c>
      <c r="D9" s="44">
        <f>IF('Demand-Base Year'!J9&gt;=0,'Demand-Base Year'!J9,0)</f>
        <v>0</v>
      </c>
      <c r="E9" s="377">
        <f t="shared" si="9"/>
        <v>0</v>
      </c>
      <c r="F9" s="377">
        <f t="shared" si="13"/>
        <v>0</v>
      </c>
      <c r="G9" s="405">
        <f>F9</f>
        <v>0</v>
      </c>
      <c r="H9" s="405">
        <f>G9</f>
        <v>0</v>
      </c>
      <c r="I9" s="405">
        <f t="shared" si="12"/>
        <v>0</v>
      </c>
      <c r="J9" s="405">
        <f t="shared" si="12"/>
        <v>0</v>
      </c>
      <c r="K9" s="405">
        <f t="shared" si="12"/>
        <v>0</v>
      </c>
      <c r="L9" s="405">
        <f t="shared" si="12"/>
        <v>0</v>
      </c>
      <c r="M9" s="405">
        <f t="shared" si="12"/>
        <v>0</v>
      </c>
      <c r="N9" s="406">
        <f t="shared" si="12"/>
        <v>0</v>
      </c>
    </row>
    <row r="10" spans="1:14" ht="14.15" customHeight="1" x14ac:dyDescent="0.25">
      <c r="A10" s="50"/>
      <c r="C10" s="197">
        <f>Primary!C18</f>
        <v>0</v>
      </c>
      <c r="D10" s="44">
        <f>IF('Demand-Base Year'!J10&gt;=0,'Demand-Base Year'!J10,0)</f>
        <v>0</v>
      </c>
      <c r="E10" s="377">
        <f t="shared" si="9"/>
        <v>0</v>
      </c>
      <c r="F10" s="377">
        <f t="shared" si="13"/>
        <v>0</v>
      </c>
      <c r="G10" s="405">
        <f t="shared" ref="G10:I14" si="14">F10</f>
        <v>0</v>
      </c>
      <c r="H10" s="405">
        <f t="shared" si="14"/>
        <v>0</v>
      </c>
      <c r="I10" s="405">
        <f t="shared" si="14"/>
        <v>0</v>
      </c>
      <c r="J10" s="405">
        <f t="shared" si="12"/>
        <v>0</v>
      </c>
      <c r="K10" s="405">
        <f t="shared" si="12"/>
        <v>0</v>
      </c>
      <c r="L10" s="405">
        <f t="shared" si="12"/>
        <v>0</v>
      </c>
      <c r="M10" s="405">
        <f t="shared" si="12"/>
        <v>0</v>
      </c>
      <c r="N10" s="406">
        <f t="shared" si="12"/>
        <v>0</v>
      </c>
    </row>
    <row r="11" spans="1:14" ht="14.15" customHeight="1" x14ac:dyDescent="0.25">
      <c r="C11" s="197">
        <f>Primary!C19</f>
        <v>0</v>
      </c>
      <c r="D11" s="44">
        <f>IF('Demand-Base Year'!J11&gt;=0,'Demand-Base Year'!J11,0)</f>
        <v>0</v>
      </c>
      <c r="E11" s="377">
        <f t="shared" si="9"/>
        <v>0</v>
      </c>
      <c r="F11" s="377">
        <f t="shared" si="13"/>
        <v>0</v>
      </c>
      <c r="G11" s="405">
        <f>F11</f>
        <v>0</v>
      </c>
      <c r="H11" s="405">
        <f t="shared" si="14"/>
        <v>0</v>
      </c>
      <c r="I11" s="405">
        <f t="shared" si="14"/>
        <v>0</v>
      </c>
      <c r="J11" s="405">
        <f t="shared" si="12"/>
        <v>0</v>
      </c>
      <c r="K11" s="405">
        <f t="shared" si="12"/>
        <v>0</v>
      </c>
      <c r="L11" s="405">
        <f t="shared" si="12"/>
        <v>0</v>
      </c>
      <c r="M11" s="405">
        <f t="shared" si="12"/>
        <v>0</v>
      </c>
      <c r="N11" s="406">
        <f t="shared" si="12"/>
        <v>0</v>
      </c>
    </row>
    <row r="12" spans="1:14" ht="14.15" customHeight="1" x14ac:dyDescent="0.25">
      <c r="A12" s="50"/>
      <c r="C12" s="197">
        <f>Primary!C20</f>
        <v>0</v>
      </c>
      <c r="D12" s="44">
        <f>IF('Demand-Base Year'!J12&gt;=0,'Demand-Base Year'!J12,0)</f>
        <v>0</v>
      </c>
      <c r="E12" s="377">
        <f t="shared" si="9"/>
        <v>0</v>
      </c>
      <c r="F12" s="377">
        <f t="shared" si="13"/>
        <v>0</v>
      </c>
      <c r="G12" s="405">
        <f t="shared" si="14"/>
        <v>0</v>
      </c>
      <c r="H12" s="405">
        <f t="shared" si="14"/>
        <v>0</v>
      </c>
      <c r="I12" s="405">
        <f t="shared" si="14"/>
        <v>0</v>
      </c>
      <c r="J12" s="405">
        <f t="shared" si="12"/>
        <v>0</v>
      </c>
      <c r="K12" s="405">
        <f t="shared" si="12"/>
        <v>0</v>
      </c>
      <c r="L12" s="405">
        <f t="shared" si="12"/>
        <v>0</v>
      </c>
      <c r="M12" s="405">
        <f t="shared" si="12"/>
        <v>0</v>
      </c>
      <c r="N12" s="406">
        <f t="shared" si="12"/>
        <v>0</v>
      </c>
    </row>
    <row r="13" spans="1:14" ht="14.15" customHeight="1" x14ac:dyDescent="0.25">
      <c r="A13" s="50"/>
      <c r="C13" s="197">
        <f>Primary!C21</f>
        <v>0</v>
      </c>
      <c r="D13" s="44">
        <f>IF('Demand-Base Year'!J13&gt;=0,'Demand-Base Year'!J13,0)</f>
        <v>0</v>
      </c>
      <c r="E13" s="377">
        <f t="shared" si="9"/>
        <v>0</v>
      </c>
      <c r="F13" s="377">
        <f t="shared" si="13"/>
        <v>0</v>
      </c>
      <c r="G13" s="405">
        <f t="shared" ref="G13:G24" si="15">F13</f>
        <v>0</v>
      </c>
      <c r="H13" s="405">
        <f t="shared" si="14"/>
        <v>0</v>
      </c>
      <c r="I13" s="405">
        <f t="shared" si="14"/>
        <v>0</v>
      </c>
      <c r="J13" s="405">
        <f t="shared" si="12"/>
        <v>0</v>
      </c>
      <c r="K13" s="405">
        <f t="shared" si="12"/>
        <v>0</v>
      </c>
      <c r="L13" s="405">
        <f t="shared" si="12"/>
        <v>0</v>
      </c>
      <c r="M13" s="405">
        <f t="shared" si="12"/>
        <v>0</v>
      </c>
      <c r="N13" s="406">
        <f t="shared" si="12"/>
        <v>0</v>
      </c>
    </row>
    <row r="14" spans="1:14" ht="14.15" customHeight="1" x14ac:dyDescent="0.25">
      <c r="C14" s="197">
        <f>Primary!C22</f>
        <v>0</v>
      </c>
      <c r="D14" s="44">
        <f>IF('Demand-Base Year'!J14&gt;=0,'Demand-Base Year'!J14,0)</f>
        <v>0</v>
      </c>
      <c r="E14" s="377">
        <f t="shared" si="9"/>
        <v>0</v>
      </c>
      <c r="F14" s="377">
        <f t="shared" si="13"/>
        <v>0</v>
      </c>
      <c r="G14" s="405">
        <f t="shared" si="15"/>
        <v>0</v>
      </c>
      <c r="H14" s="405">
        <f t="shared" si="14"/>
        <v>0</v>
      </c>
      <c r="I14" s="405">
        <f t="shared" si="14"/>
        <v>0</v>
      </c>
      <c r="J14" s="405">
        <f t="shared" si="12"/>
        <v>0</v>
      </c>
      <c r="K14" s="405">
        <f t="shared" si="12"/>
        <v>0</v>
      </c>
      <c r="L14" s="405">
        <f t="shared" si="12"/>
        <v>0</v>
      </c>
      <c r="M14" s="405">
        <f t="shared" si="12"/>
        <v>0</v>
      </c>
      <c r="N14" s="406">
        <f t="shared" si="12"/>
        <v>0</v>
      </c>
    </row>
    <row r="15" spans="1:14" ht="14.15" customHeight="1" x14ac:dyDescent="0.25">
      <c r="A15" s="50"/>
      <c r="C15" s="197">
        <f>Primary!C23</f>
        <v>0</v>
      </c>
      <c r="D15" s="44">
        <f>IF('Demand-Base Year'!J15&gt;=0,'Demand-Base Year'!J15,0)</f>
        <v>0</v>
      </c>
      <c r="E15" s="377">
        <f t="shared" si="9"/>
        <v>0</v>
      </c>
      <c r="F15" s="377">
        <f t="shared" si="13"/>
        <v>0</v>
      </c>
      <c r="G15" s="405">
        <f t="shared" si="15"/>
        <v>0</v>
      </c>
      <c r="H15" s="405">
        <f t="shared" si="12"/>
        <v>0</v>
      </c>
      <c r="I15" s="405">
        <f t="shared" si="12"/>
        <v>0</v>
      </c>
      <c r="J15" s="405">
        <f t="shared" si="12"/>
        <v>0</v>
      </c>
      <c r="K15" s="405">
        <f t="shared" si="12"/>
        <v>0</v>
      </c>
      <c r="L15" s="405">
        <f t="shared" si="12"/>
        <v>0</v>
      </c>
      <c r="M15" s="405">
        <f t="shared" si="12"/>
        <v>0</v>
      </c>
      <c r="N15" s="406">
        <f t="shared" si="12"/>
        <v>0</v>
      </c>
    </row>
    <row r="16" spans="1:14" ht="14.15" customHeight="1" x14ac:dyDescent="0.25">
      <c r="C16" s="197">
        <f>Primary!C24</f>
        <v>0</v>
      </c>
      <c r="D16" s="44">
        <f>IF('Demand-Base Year'!J16&gt;=0,'Demand-Base Year'!J16,0)</f>
        <v>0</v>
      </c>
      <c r="E16" s="377">
        <f t="shared" si="9"/>
        <v>0</v>
      </c>
      <c r="F16" s="377">
        <f t="shared" si="13"/>
        <v>0</v>
      </c>
      <c r="G16" s="405">
        <f t="shared" si="15"/>
        <v>0</v>
      </c>
      <c r="H16" s="405">
        <f t="shared" si="12"/>
        <v>0</v>
      </c>
      <c r="I16" s="405">
        <f t="shared" si="12"/>
        <v>0</v>
      </c>
      <c r="J16" s="405">
        <f t="shared" si="12"/>
        <v>0</v>
      </c>
      <c r="K16" s="405">
        <f t="shared" si="12"/>
        <v>0</v>
      </c>
      <c r="L16" s="405">
        <f t="shared" si="12"/>
        <v>0</v>
      </c>
      <c r="M16" s="405">
        <f t="shared" si="12"/>
        <v>0</v>
      </c>
      <c r="N16" s="406">
        <f t="shared" si="12"/>
        <v>0</v>
      </c>
    </row>
    <row r="17" spans="1:14" ht="14.15" customHeight="1" x14ac:dyDescent="0.25">
      <c r="A17" s="50"/>
      <c r="C17" s="197">
        <f>Primary!C25</f>
        <v>0</v>
      </c>
      <c r="D17" s="44">
        <f>IF('Demand-Base Year'!J17&gt;=0,'Demand-Base Year'!J17,0)</f>
        <v>0</v>
      </c>
      <c r="E17" s="377">
        <f t="shared" si="9"/>
        <v>0</v>
      </c>
      <c r="F17" s="377">
        <f t="shared" si="13"/>
        <v>0</v>
      </c>
      <c r="G17" s="405">
        <f t="shared" si="15"/>
        <v>0</v>
      </c>
      <c r="H17" s="405">
        <f t="shared" si="12"/>
        <v>0</v>
      </c>
      <c r="I17" s="405">
        <f t="shared" si="12"/>
        <v>0</v>
      </c>
      <c r="J17" s="405">
        <f t="shared" si="12"/>
        <v>0</v>
      </c>
      <c r="K17" s="405">
        <f t="shared" si="12"/>
        <v>0</v>
      </c>
      <c r="L17" s="405">
        <f t="shared" si="12"/>
        <v>0</v>
      </c>
      <c r="M17" s="405">
        <f t="shared" si="12"/>
        <v>0</v>
      </c>
      <c r="N17" s="406">
        <f t="shared" si="12"/>
        <v>0</v>
      </c>
    </row>
    <row r="18" spans="1:14" ht="14.15" customHeight="1" x14ac:dyDescent="0.25">
      <c r="C18" s="197">
        <f>Primary!C26</f>
        <v>0</v>
      </c>
      <c r="D18" s="44">
        <f>IF('Demand-Base Year'!J18&gt;=0,'Demand-Base Year'!J18,0)</f>
        <v>0</v>
      </c>
      <c r="E18" s="377">
        <f t="shared" si="9"/>
        <v>0</v>
      </c>
      <c r="F18" s="377">
        <f t="shared" si="13"/>
        <v>0</v>
      </c>
      <c r="G18" s="405">
        <f t="shared" si="15"/>
        <v>0</v>
      </c>
      <c r="H18" s="405">
        <f t="shared" si="12"/>
        <v>0</v>
      </c>
      <c r="I18" s="405">
        <f t="shared" si="12"/>
        <v>0</v>
      </c>
      <c r="J18" s="405">
        <f t="shared" si="12"/>
        <v>0</v>
      </c>
      <c r="K18" s="405">
        <f t="shared" si="12"/>
        <v>0</v>
      </c>
      <c r="L18" s="405">
        <f t="shared" si="12"/>
        <v>0</v>
      </c>
      <c r="M18" s="405">
        <f t="shared" si="12"/>
        <v>0</v>
      </c>
      <c r="N18" s="406">
        <f t="shared" si="12"/>
        <v>0</v>
      </c>
    </row>
    <row r="19" spans="1:14" ht="14.15" customHeight="1" x14ac:dyDescent="0.25">
      <c r="A19" s="50"/>
      <c r="C19" s="197">
        <f>Primary!C27</f>
        <v>0</v>
      </c>
      <c r="D19" s="44">
        <f>IF('Demand-Base Year'!J19&gt;=0,'Demand-Base Year'!J19,0)</f>
        <v>0</v>
      </c>
      <c r="E19" s="377">
        <f t="shared" si="9"/>
        <v>0</v>
      </c>
      <c r="F19" s="377">
        <f t="shared" si="13"/>
        <v>0</v>
      </c>
      <c r="G19" s="405">
        <f t="shared" si="15"/>
        <v>0</v>
      </c>
      <c r="H19" s="405">
        <f t="shared" si="12"/>
        <v>0</v>
      </c>
      <c r="I19" s="405">
        <f t="shared" si="12"/>
        <v>0</v>
      </c>
      <c r="J19" s="405">
        <f t="shared" si="12"/>
        <v>0</v>
      </c>
      <c r="K19" s="405">
        <f t="shared" si="12"/>
        <v>0</v>
      </c>
      <c r="L19" s="405">
        <f t="shared" si="12"/>
        <v>0</v>
      </c>
      <c r="M19" s="405">
        <f t="shared" si="12"/>
        <v>0</v>
      </c>
      <c r="N19" s="406">
        <f t="shared" si="12"/>
        <v>0</v>
      </c>
    </row>
    <row r="20" spans="1:14" ht="14.15" customHeight="1" x14ac:dyDescent="0.25">
      <c r="C20" s="197">
        <f>Primary!C28</f>
        <v>0</v>
      </c>
      <c r="D20" s="44">
        <f>IF('Demand-Base Year'!J20&gt;=0,'Demand-Base Year'!J20,0)</f>
        <v>0</v>
      </c>
      <c r="E20" s="377">
        <f t="shared" si="9"/>
        <v>0</v>
      </c>
      <c r="F20" s="377">
        <f t="shared" si="13"/>
        <v>0</v>
      </c>
      <c r="G20" s="405">
        <f t="shared" si="15"/>
        <v>0</v>
      </c>
      <c r="H20" s="405">
        <f t="shared" si="12"/>
        <v>0</v>
      </c>
      <c r="I20" s="405">
        <f t="shared" si="12"/>
        <v>0</v>
      </c>
      <c r="J20" s="405">
        <f t="shared" si="12"/>
        <v>0</v>
      </c>
      <c r="K20" s="405">
        <f t="shared" si="12"/>
        <v>0</v>
      </c>
      <c r="L20" s="405">
        <f t="shared" si="12"/>
        <v>0</v>
      </c>
      <c r="M20" s="405">
        <f t="shared" si="12"/>
        <v>0</v>
      </c>
      <c r="N20" s="406">
        <f t="shared" si="12"/>
        <v>0</v>
      </c>
    </row>
    <row r="21" spans="1:14" ht="14.15" customHeight="1" x14ac:dyDescent="0.25">
      <c r="A21" s="50"/>
      <c r="C21" s="197">
        <f>Primary!C29</f>
        <v>0</v>
      </c>
      <c r="D21" s="44">
        <f>IF('Demand-Base Year'!J21&gt;=0,'Demand-Base Year'!J21,0)</f>
        <v>0</v>
      </c>
      <c r="E21" s="377">
        <f t="shared" si="9"/>
        <v>0</v>
      </c>
      <c r="F21" s="377">
        <f t="shared" si="13"/>
        <v>0</v>
      </c>
      <c r="G21" s="405">
        <f t="shared" si="15"/>
        <v>0</v>
      </c>
      <c r="H21" s="405">
        <f t="shared" si="12"/>
        <v>0</v>
      </c>
      <c r="I21" s="405">
        <f t="shared" si="12"/>
        <v>0</v>
      </c>
      <c r="J21" s="405">
        <f t="shared" si="12"/>
        <v>0</v>
      </c>
      <c r="K21" s="405">
        <f t="shared" si="12"/>
        <v>0</v>
      </c>
      <c r="L21" s="405">
        <f t="shared" si="12"/>
        <v>0</v>
      </c>
      <c r="M21" s="405">
        <f t="shared" si="12"/>
        <v>0</v>
      </c>
      <c r="N21" s="406">
        <f t="shared" si="12"/>
        <v>0</v>
      </c>
    </row>
    <row r="22" spans="1:14" ht="14.15" customHeight="1" x14ac:dyDescent="0.25">
      <c r="C22" s="197">
        <f>Primary!C30</f>
        <v>0</v>
      </c>
      <c r="D22" s="44">
        <f>IF('Demand-Base Year'!J22&gt;=0,'Demand-Base Year'!J22,0)</f>
        <v>0</v>
      </c>
      <c r="E22" s="377">
        <f t="shared" si="9"/>
        <v>0</v>
      </c>
      <c r="F22" s="377">
        <f t="shared" si="13"/>
        <v>0</v>
      </c>
      <c r="G22" s="405">
        <f t="shared" si="15"/>
        <v>0</v>
      </c>
      <c r="H22" s="405">
        <f t="shared" si="12"/>
        <v>0</v>
      </c>
      <c r="I22" s="405">
        <f t="shared" si="12"/>
        <v>0</v>
      </c>
      <c r="J22" s="405">
        <f t="shared" si="12"/>
        <v>0</v>
      </c>
      <c r="K22" s="405">
        <f t="shared" si="12"/>
        <v>0</v>
      </c>
      <c r="L22" s="405">
        <f t="shared" si="12"/>
        <v>0</v>
      </c>
      <c r="M22" s="405">
        <f t="shared" si="12"/>
        <v>0</v>
      </c>
      <c r="N22" s="406">
        <f t="shared" si="12"/>
        <v>0</v>
      </c>
    </row>
    <row r="23" spans="1:14" ht="14.15" customHeight="1" x14ac:dyDescent="0.25">
      <c r="A23" s="50"/>
      <c r="C23" s="197">
        <f>Primary!C31</f>
        <v>0</v>
      </c>
      <c r="D23" s="44">
        <f>IF('Demand-Base Year'!J23&gt;=0,'Demand-Base Year'!J23,0)</f>
        <v>0</v>
      </c>
      <c r="E23" s="377">
        <f t="shared" si="9"/>
        <v>0</v>
      </c>
      <c r="F23" s="377">
        <f t="shared" si="13"/>
        <v>0</v>
      </c>
      <c r="G23" s="405">
        <f t="shared" si="15"/>
        <v>0</v>
      </c>
      <c r="H23" s="405">
        <f t="shared" si="12"/>
        <v>0</v>
      </c>
      <c r="I23" s="405">
        <f t="shared" si="12"/>
        <v>0</v>
      </c>
      <c r="J23" s="405">
        <f t="shared" si="12"/>
        <v>0</v>
      </c>
      <c r="K23" s="405">
        <f t="shared" si="12"/>
        <v>0</v>
      </c>
      <c r="L23" s="405">
        <f t="shared" si="12"/>
        <v>0</v>
      </c>
      <c r="M23" s="405">
        <f t="shared" si="12"/>
        <v>0</v>
      </c>
      <c r="N23" s="406">
        <f t="shared" si="12"/>
        <v>0</v>
      </c>
    </row>
    <row r="24" spans="1:14" ht="14.15" customHeight="1" x14ac:dyDescent="0.25">
      <c r="C24" s="84">
        <f>Primary!C32</f>
        <v>0</v>
      </c>
      <c r="D24" s="151">
        <f>IF('Demand-Base Year'!J24&gt;=0,'Demand-Base Year'!J24,0)</f>
        <v>0</v>
      </c>
      <c r="E24" s="407">
        <f t="shared" si="9"/>
        <v>0</v>
      </c>
      <c r="F24" s="407">
        <f t="shared" si="13"/>
        <v>0</v>
      </c>
      <c r="G24" s="408">
        <f t="shared" si="15"/>
        <v>0</v>
      </c>
      <c r="H24" s="408">
        <f t="shared" si="12"/>
        <v>0</v>
      </c>
      <c r="I24" s="408">
        <f t="shared" si="12"/>
        <v>0</v>
      </c>
      <c r="J24" s="408">
        <f t="shared" si="12"/>
        <v>0</v>
      </c>
      <c r="K24" s="408">
        <f t="shared" si="12"/>
        <v>0</v>
      </c>
      <c r="L24" s="408">
        <f t="shared" si="12"/>
        <v>0</v>
      </c>
      <c r="M24" s="408">
        <f t="shared" si="12"/>
        <v>0</v>
      </c>
      <c r="N24" s="409">
        <f t="shared" si="12"/>
        <v>0</v>
      </c>
    </row>
    <row r="25" spans="1:14" ht="14.15" customHeight="1" x14ac:dyDescent="0.3">
      <c r="C25" s="549" t="s">
        <v>188</v>
      </c>
      <c r="D25" s="550"/>
      <c r="E25" s="550"/>
      <c r="F25" s="550"/>
      <c r="G25" s="550"/>
      <c r="H25" s="550"/>
      <c r="I25" s="550"/>
      <c r="J25" s="550"/>
      <c r="K25" s="550"/>
      <c r="L25" s="550"/>
      <c r="M25" s="550"/>
      <c r="N25" s="550"/>
    </row>
    <row r="26" spans="1:14" ht="14.15" customHeight="1" x14ac:dyDescent="0.25">
      <c r="A26" s="50"/>
      <c r="C26" s="197" t="str">
        <f>'Supply Addn'!C7</f>
        <v>Proposed Hotel 1</v>
      </c>
      <c r="D26" s="44">
        <v>0</v>
      </c>
      <c r="E26" s="405">
        <v>1</v>
      </c>
      <c r="F26" s="405">
        <f t="shared" ref="F26:K26" si="16">E26</f>
        <v>1</v>
      </c>
      <c r="G26" s="405">
        <f t="shared" si="16"/>
        <v>1</v>
      </c>
      <c r="H26" s="405">
        <f t="shared" si="16"/>
        <v>1</v>
      </c>
      <c r="I26" s="405">
        <f t="shared" si="16"/>
        <v>1</v>
      </c>
      <c r="J26" s="405">
        <f t="shared" si="16"/>
        <v>1</v>
      </c>
      <c r="K26" s="405">
        <f t="shared" si="16"/>
        <v>1</v>
      </c>
      <c r="L26" s="405">
        <f t="shared" ref="L26:N27" si="17">K26</f>
        <v>1</v>
      </c>
      <c r="M26" s="405">
        <f t="shared" si="17"/>
        <v>1</v>
      </c>
      <c r="N26" s="406">
        <f t="shared" si="17"/>
        <v>1</v>
      </c>
    </row>
    <row r="27" spans="1:14" ht="14.15" customHeight="1" x14ac:dyDescent="0.25">
      <c r="C27" s="197" t="str">
        <f>'Supply Addn'!C8</f>
        <v>Proposed Hotel 2</v>
      </c>
      <c r="D27" s="44">
        <v>0</v>
      </c>
      <c r="E27" s="405">
        <v>1</v>
      </c>
      <c r="F27" s="405">
        <f t="shared" ref="F27:K27" si="18">E27</f>
        <v>1</v>
      </c>
      <c r="G27" s="405">
        <f t="shared" si="18"/>
        <v>1</v>
      </c>
      <c r="H27" s="405">
        <f t="shared" si="18"/>
        <v>1</v>
      </c>
      <c r="I27" s="405">
        <f t="shared" si="18"/>
        <v>1</v>
      </c>
      <c r="J27" s="405">
        <f t="shared" si="18"/>
        <v>1</v>
      </c>
      <c r="K27" s="405">
        <f t="shared" si="18"/>
        <v>1</v>
      </c>
      <c r="L27" s="405">
        <f t="shared" si="17"/>
        <v>1</v>
      </c>
      <c r="M27" s="405">
        <f t="shared" si="17"/>
        <v>1</v>
      </c>
      <c r="N27" s="406">
        <f t="shared" si="17"/>
        <v>1</v>
      </c>
    </row>
    <row r="28" spans="1:14" ht="14.15" customHeight="1" x14ac:dyDescent="0.25">
      <c r="A28" s="50"/>
      <c r="C28" s="197">
        <f>'Supply Addn'!C9</f>
        <v>0</v>
      </c>
      <c r="D28" s="44">
        <v>0</v>
      </c>
      <c r="E28" s="405">
        <v>1</v>
      </c>
      <c r="F28" s="405">
        <f t="shared" ref="F28:K28" si="19">E28</f>
        <v>1</v>
      </c>
      <c r="G28" s="405">
        <f t="shared" si="19"/>
        <v>1</v>
      </c>
      <c r="H28" s="405">
        <f t="shared" si="19"/>
        <v>1</v>
      </c>
      <c r="I28" s="405">
        <f t="shared" si="19"/>
        <v>1</v>
      </c>
      <c r="J28" s="405">
        <f t="shared" si="19"/>
        <v>1</v>
      </c>
      <c r="K28" s="405">
        <f t="shared" si="19"/>
        <v>1</v>
      </c>
      <c r="L28" s="405">
        <f>K28</f>
        <v>1</v>
      </c>
      <c r="M28" s="405">
        <f>L28</f>
        <v>1</v>
      </c>
      <c r="N28" s="406">
        <f>M28</f>
        <v>1</v>
      </c>
    </row>
    <row r="29" spans="1:14" ht="14.15" customHeight="1" x14ac:dyDescent="0.25">
      <c r="C29" s="197">
        <f>'Supply Addn'!C10</f>
        <v>0</v>
      </c>
      <c r="D29" s="44">
        <v>0</v>
      </c>
      <c r="E29" s="405">
        <v>1</v>
      </c>
      <c r="F29" s="405">
        <f t="shared" ref="F29:K29" si="20">E29</f>
        <v>1</v>
      </c>
      <c r="G29" s="405">
        <f t="shared" si="20"/>
        <v>1</v>
      </c>
      <c r="H29" s="405">
        <f t="shared" si="20"/>
        <v>1</v>
      </c>
      <c r="I29" s="405">
        <f t="shared" si="20"/>
        <v>1</v>
      </c>
      <c r="J29" s="405">
        <f t="shared" si="20"/>
        <v>1</v>
      </c>
      <c r="K29" s="405">
        <f t="shared" si="20"/>
        <v>1</v>
      </c>
      <c r="L29" s="405">
        <f t="shared" ref="L29:N34" si="21">K29</f>
        <v>1</v>
      </c>
      <c r="M29" s="405">
        <f t="shared" si="21"/>
        <v>1</v>
      </c>
      <c r="N29" s="406">
        <f t="shared" si="21"/>
        <v>1</v>
      </c>
    </row>
    <row r="30" spans="1:14" ht="14.15" customHeight="1" x14ac:dyDescent="0.25">
      <c r="A30" s="50"/>
      <c r="C30" s="197">
        <f>'Supply Addn'!C11</f>
        <v>0</v>
      </c>
      <c r="D30" s="44">
        <v>0</v>
      </c>
      <c r="E30" s="405">
        <v>1</v>
      </c>
      <c r="F30" s="405">
        <f t="shared" ref="F30:K30" si="22">E30</f>
        <v>1</v>
      </c>
      <c r="G30" s="405">
        <f t="shared" si="22"/>
        <v>1</v>
      </c>
      <c r="H30" s="405">
        <f t="shared" si="22"/>
        <v>1</v>
      </c>
      <c r="I30" s="405">
        <f t="shared" si="22"/>
        <v>1</v>
      </c>
      <c r="J30" s="405">
        <f t="shared" si="22"/>
        <v>1</v>
      </c>
      <c r="K30" s="405">
        <f t="shared" si="22"/>
        <v>1</v>
      </c>
      <c r="L30" s="405">
        <f t="shared" si="21"/>
        <v>1</v>
      </c>
      <c r="M30" s="405">
        <f t="shared" si="21"/>
        <v>1</v>
      </c>
      <c r="N30" s="406">
        <f t="shared" si="21"/>
        <v>1</v>
      </c>
    </row>
    <row r="31" spans="1:14" ht="14.15" customHeight="1" x14ac:dyDescent="0.25">
      <c r="C31" s="197">
        <f>'Supply Addn'!C12</f>
        <v>0</v>
      </c>
      <c r="D31" s="44">
        <v>0</v>
      </c>
      <c r="E31" s="405">
        <v>1</v>
      </c>
      <c r="F31" s="405">
        <f t="shared" ref="F31:K31" si="23">E31</f>
        <v>1</v>
      </c>
      <c r="G31" s="405">
        <f t="shared" si="23"/>
        <v>1</v>
      </c>
      <c r="H31" s="405">
        <f t="shared" si="23"/>
        <v>1</v>
      </c>
      <c r="I31" s="405">
        <f t="shared" si="23"/>
        <v>1</v>
      </c>
      <c r="J31" s="405">
        <f t="shared" si="23"/>
        <v>1</v>
      </c>
      <c r="K31" s="405">
        <f t="shared" si="23"/>
        <v>1</v>
      </c>
      <c r="L31" s="405">
        <f t="shared" si="21"/>
        <v>1</v>
      </c>
      <c r="M31" s="405">
        <f t="shared" si="21"/>
        <v>1</v>
      </c>
      <c r="N31" s="406">
        <f t="shared" si="21"/>
        <v>1</v>
      </c>
    </row>
    <row r="32" spans="1:14" ht="14.15" customHeight="1" x14ac:dyDescent="0.25">
      <c r="A32" s="50"/>
      <c r="C32" s="197">
        <f>'Supply Addn'!C13</f>
        <v>0</v>
      </c>
      <c r="D32" s="44">
        <v>0</v>
      </c>
      <c r="E32" s="405">
        <v>1</v>
      </c>
      <c r="F32" s="405">
        <f t="shared" ref="F32:K32" si="24">E32</f>
        <v>1</v>
      </c>
      <c r="G32" s="405">
        <f t="shared" si="24"/>
        <v>1</v>
      </c>
      <c r="H32" s="405">
        <f t="shared" si="24"/>
        <v>1</v>
      </c>
      <c r="I32" s="405">
        <f t="shared" si="24"/>
        <v>1</v>
      </c>
      <c r="J32" s="405">
        <f t="shared" si="24"/>
        <v>1</v>
      </c>
      <c r="K32" s="405">
        <f t="shared" si="24"/>
        <v>1</v>
      </c>
      <c r="L32" s="405">
        <f t="shared" si="21"/>
        <v>1</v>
      </c>
      <c r="M32" s="405">
        <f t="shared" si="21"/>
        <v>1</v>
      </c>
      <c r="N32" s="406">
        <f t="shared" si="21"/>
        <v>1</v>
      </c>
    </row>
    <row r="33" spans="1:15" ht="14.15" customHeight="1" x14ac:dyDescent="0.25">
      <c r="C33" s="197">
        <f>'Supply Addn'!C14</f>
        <v>0</v>
      </c>
      <c r="D33" s="44">
        <v>0</v>
      </c>
      <c r="E33" s="405">
        <v>1</v>
      </c>
      <c r="F33" s="405">
        <f t="shared" ref="F33:K33" si="25">E33</f>
        <v>1</v>
      </c>
      <c r="G33" s="405">
        <f t="shared" si="25"/>
        <v>1</v>
      </c>
      <c r="H33" s="405">
        <f t="shared" si="25"/>
        <v>1</v>
      </c>
      <c r="I33" s="405">
        <f t="shared" si="25"/>
        <v>1</v>
      </c>
      <c r="J33" s="405">
        <f t="shared" si="25"/>
        <v>1</v>
      </c>
      <c r="K33" s="405">
        <f t="shared" si="25"/>
        <v>1</v>
      </c>
      <c r="L33" s="405">
        <f t="shared" si="21"/>
        <v>1</v>
      </c>
      <c r="M33" s="405">
        <f t="shared" si="21"/>
        <v>1</v>
      </c>
      <c r="N33" s="406">
        <f t="shared" si="21"/>
        <v>1</v>
      </c>
    </row>
    <row r="34" spans="1:15" ht="14.15" customHeight="1" x14ac:dyDescent="0.25">
      <c r="A34" s="50"/>
      <c r="C34" s="197">
        <f>'Supply Addn'!C15</f>
        <v>0</v>
      </c>
      <c r="D34" s="44">
        <v>0</v>
      </c>
      <c r="E34" s="405">
        <v>1</v>
      </c>
      <c r="F34" s="405">
        <f t="shared" ref="F34:K34" si="26">E34</f>
        <v>1</v>
      </c>
      <c r="G34" s="405">
        <f t="shared" si="26"/>
        <v>1</v>
      </c>
      <c r="H34" s="405">
        <f t="shared" si="26"/>
        <v>1</v>
      </c>
      <c r="I34" s="405">
        <f t="shared" si="26"/>
        <v>1</v>
      </c>
      <c r="J34" s="405">
        <f t="shared" si="26"/>
        <v>1</v>
      </c>
      <c r="K34" s="405">
        <f t="shared" si="26"/>
        <v>1</v>
      </c>
      <c r="L34" s="405">
        <f t="shared" si="21"/>
        <v>1</v>
      </c>
      <c r="M34" s="405">
        <f t="shared" si="21"/>
        <v>1</v>
      </c>
      <c r="N34" s="406">
        <f t="shared" si="21"/>
        <v>1</v>
      </c>
      <c r="O34" s="37"/>
    </row>
    <row r="35" spans="1:15" ht="14.15" customHeight="1" x14ac:dyDescent="0.25">
      <c r="C35" s="84" t="str">
        <f>'Supply Addn'!C16</f>
        <v>Long-Term Supply Growth</v>
      </c>
      <c r="D35" s="151">
        <v>1</v>
      </c>
      <c r="E35" s="408">
        <f t="shared" ref="E35:N35" si="27">D35</f>
        <v>1</v>
      </c>
      <c r="F35" s="408">
        <f t="shared" si="27"/>
        <v>1</v>
      </c>
      <c r="G35" s="408">
        <f t="shared" si="27"/>
        <v>1</v>
      </c>
      <c r="H35" s="408">
        <f t="shared" si="27"/>
        <v>1</v>
      </c>
      <c r="I35" s="408">
        <f t="shared" si="27"/>
        <v>1</v>
      </c>
      <c r="J35" s="408">
        <f t="shared" si="27"/>
        <v>1</v>
      </c>
      <c r="K35" s="408">
        <f t="shared" si="27"/>
        <v>1</v>
      </c>
      <c r="L35" s="408">
        <f t="shared" si="27"/>
        <v>1</v>
      </c>
      <c r="M35" s="408">
        <f t="shared" si="27"/>
        <v>1</v>
      </c>
      <c r="N35" s="409">
        <f t="shared" si="27"/>
        <v>1</v>
      </c>
    </row>
    <row r="36" spans="1:15" ht="14.15" customHeight="1" x14ac:dyDescent="0.25">
      <c r="A36" s="50"/>
    </row>
    <row r="37" spans="1:15" ht="14.15" customHeight="1" x14ac:dyDescent="0.25">
      <c r="B37" s="222" t="str">
        <f>CONCATENATE(Primary!C6," Segment")</f>
        <v xml:space="preserve"> Segment</v>
      </c>
      <c r="C37" s="60"/>
      <c r="D37" s="195">
        <f>+D3</f>
        <v>2020</v>
      </c>
      <c r="E37" s="195">
        <f>D37+1</f>
        <v>2021</v>
      </c>
      <c r="F37" s="195">
        <f t="shared" ref="F37:N37" si="28">E37+1</f>
        <v>2022</v>
      </c>
      <c r="G37" s="195">
        <f t="shared" si="28"/>
        <v>2023</v>
      </c>
      <c r="H37" s="195">
        <f t="shared" si="28"/>
        <v>2024</v>
      </c>
      <c r="I37" s="195">
        <f t="shared" si="28"/>
        <v>2025</v>
      </c>
      <c r="J37" s="195">
        <f t="shared" si="28"/>
        <v>2026</v>
      </c>
      <c r="K37" s="195">
        <f t="shared" si="28"/>
        <v>2027</v>
      </c>
      <c r="L37" s="195">
        <f t="shared" si="28"/>
        <v>2028</v>
      </c>
      <c r="M37" s="195">
        <f t="shared" si="28"/>
        <v>2029</v>
      </c>
      <c r="N37" s="198">
        <f t="shared" si="28"/>
        <v>2030</v>
      </c>
    </row>
    <row r="38" spans="1:15" ht="14.15" customHeight="1" x14ac:dyDescent="0.25">
      <c r="C38" s="196" t="str">
        <f>Primary!C13</f>
        <v>Secondary Competition</v>
      </c>
      <c r="D38" s="44">
        <f>IF('Demand-Base Year'!K5&gt;=0,'Demand-Base Year'!K5,0)</f>
        <v>0</v>
      </c>
      <c r="E38" s="377">
        <f>D38</f>
        <v>0</v>
      </c>
      <c r="F38" s="377">
        <f t="shared" ref="F38:N38" si="29">E38</f>
        <v>0</v>
      </c>
      <c r="G38" s="377">
        <f t="shared" si="29"/>
        <v>0</v>
      </c>
      <c r="H38" s="377">
        <f t="shared" si="29"/>
        <v>0</v>
      </c>
      <c r="I38" s="377">
        <f t="shared" si="29"/>
        <v>0</v>
      </c>
      <c r="J38" s="377">
        <f t="shared" si="29"/>
        <v>0</v>
      </c>
      <c r="K38" s="377">
        <f t="shared" si="29"/>
        <v>0</v>
      </c>
      <c r="L38" s="377">
        <f t="shared" si="29"/>
        <v>0</v>
      </c>
      <c r="M38" s="377">
        <f t="shared" si="29"/>
        <v>0</v>
      </c>
      <c r="N38" s="404">
        <f t="shared" si="29"/>
        <v>0</v>
      </c>
    </row>
    <row r="39" spans="1:15" ht="14.15" customHeight="1" x14ac:dyDescent="0.25">
      <c r="C39" s="197" t="str">
        <f>Primary!C14</f>
        <v>Primary Hotel 1</v>
      </c>
      <c r="D39" s="44">
        <f>IF('Demand-Base Year'!K6&gt;=0,'Demand-Base Year'!K6,0)</f>
        <v>0</v>
      </c>
      <c r="E39" s="377">
        <f t="shared" ref="E39:N39" si="30">D39</f>
        <v>0</v>
      </c>
      <c r="F39" s="377">
        <f t="shared" si="30"/>
        <v>0</v>
      </c>
      <c r="G39" s="405">
        <f t="shared" si="30"/>
        <v>0</v>
      </c>
      <c r="H39" s="405">
        <f t="shared" si="30"/>
        <v>0</v>
      </c>
      <c r="I39" s="405">
        <f t="shared" si="30"/>
        <v>0</v>
      </c>
      <c r="J39" s="405">
        <f t="shared" si="30"/>
        <v>0</v>
      </c>
      <c r="K39" s="405">
        <f t="shared" si="30"/>
        <v>0</v>
      </c>
      <c r="L39" s="405">
        <f t="shared" si="30"/>
        <v>0</v>
      </c>
      <c r="M39" s="405">
        <f t="shared" si="30"/>
        <v>0</v>
      </c>
      <c r="N39" s="406">
        <f t="shared" si="30"/>
        <v>0</v>
      </c>
    </row>
    <row r="40" spans="1:15" ht="14.15" customHeight="1" x14ac:dyDescent="0.25">
      <c r="C40" s="197" t="str">
        <f>Primary!C15</f>
        <v>Primary Hotel 2</v>
      </c>
      <c r="D40" s="44">
        <f>IF('Demand-Base Year'!K7&gt;=0,'Demand-Base Year'!K7,0)</f>
        <v>0</v>
      </c>
      <c r="E40" s="377">
        <f t="shared" ref="E40:N40" si="31">D40</f>
        <v>0</v>
      </c>
      <c r="F40" s="377">
        <f t="shared" si="31"/>
        <v>0</v>
      </c>
      <c r="G40" s="405">
        <f t="shared" si="31"/>
        <v>0</v>
      </c>
      <c r="H40" s="405">
        <f t="shared" si="31"/>
        <v>0</v>
      </c>
      <c r="I40" s="405">
        <f t="shared" si="31"/>
        <v>0</v>
      </c>
      <c r="J40" s="405">
        <f t="shared" si="31"/>
        <v>0</v>
      </c>
      <c r="K40" s="405">
        <f t="shared" si="31"/>
        <v>0</v>
      </c>
      <c r="L40" s="405">
        <f t="shared" si="31"/>
        <v>0</v>
      </c>
      <c r="M40" s="405">
        <f t="shared" si="31"/>
        <v>0</v>
      </c>
      <c r="N40" s="406">
        <f t="shared" si="31"/>
        <v>0</v>
      </c>
    </row>
    <row r="41" spans="1:15" ht="14.15" customHeight="1" x14ac:dyDescent="0.25">
      <c r="C41" s="197">
        <f>Primary!C16</f>
        <v>0</v>
      </c>
      <c r="D41" s="44">
        <f>IF('Demand-Base Year'!K8&gt;=0,'Demand-Base Year'!K8,0)</f>
        <v>0</v>
      </c>
      <c r="E41" s="377">
        <f t="shared" ref="E41:N41" si="32">D41</f>
        <v>0</v>
      </c>
      <c r="F41" s="377">
        <f t="shared" si="32"/>
        <v>0</v>
      </c>
      <c r="G41" s="405">
        <f t="shared" si="32"/>
        <v>0</v>
      </c>
      <c r="H41" s="405">
        <f t="shared" si="32"/>
        <v>0</v>
      </c>
      <c r="I41" s="405">
        <f t="shared" si="32"/>
        <v>0</v>
      </c>
      <c r="J41" s="405">
        <f t="shared" si="32"/>
        <v>0</v>
      </c>
      <c r="K41" s="405">
        <f t="shared" si="32"/>
        <v>0</v>
      </c>
      <c r="L41" s="405">
        <f t="shared" si="32"/>
        <v>0</v>
      </c>
      <c r="M41" s="405">
        <f t="shared" si="32"/>
        <v>0</v>
      </c>
      <c r="N41" s="406">
        <f t="shared" si="32"/>
        <v>0</v>
      </c>
    </row>
    <row r="42" spans="1:15" ht="14.15" customHeight="1" x14ac:dyDescent="0.25">
      <c r="C42" s="197">
        <f>Primary!C17</f>
        <v>0</v>
      </c>
      <c r="D42" s="44">
        <f>IF('Demand-Base Year'!K9&gt;=0,'Demand-Base Year'!K9,0)</f>
        <v>0</v>
      </c>
      <c r="E42" s="377">
        <f t="shared" ref="E42:N42" si="33">D42</f>
        <v>0</v>
      </c>
      <c r="F42" s="377">
        <f t="shared" si="33"/>
        <v>0</v>
      </c>
      <c r="G42" s="405">
        <f t="shared" si="33"/>
        <v>0</v>
      </c>
      <c r="H42" s="405">
        <f t="shared" si="33"/>
        <v>0</v>
      </c>
      <c r="I42" s="405">
        <f t="shared" si="33"/>
        <v>0</v>
      </c>
      <c r="J42" s="405">
        <f t="shared" si="33"/>
        <v>0</v>
      </c>
      <c r="K42" s="405">
        <f t="shared" si="33"/>
        <v>0</v>
      </c>
      <c r="L42" s="405">
        <f t="shared" si="33"/>
        <v>0</v>
      </c>
      <c r="M42" s="405">
        <f t="shared" si="33"/>
        <v>0</v>
      </c>
      <c r="N42" s="406">
        <f t="shared" si="33"/>
        <v>0</v>
      </c>
    </row>
    <row r="43" spans="1:15" ht="14.15" customHeight="1" x14ac:dyDescent="0.25">
      <c r="C43" s="197">
        <f>Primary!C18</f>
        <v>0</v>
      </c>
      <c r="D43" s="44">
        <f>IF('Demand-Base Year'!K10&gt;=0,'Demand-Base Year'!K10,0)</f>
        <v>0</v>
      </c>
      <c r="E43" s="377">
        <f t="shared" ref="E43:N43" si="34">D43</f>
        <v>0</v>
      </c>
      <c r="F43" s="377">
        <f t="shared" si="34"/>
        <v>0</v>
      </c>
      <c r="G43" s="405">
        <f t="shared" si="34"/>
        <v>0</v>
      </c>
      <c r="H43" s="405">
        <f t="shared" si="34"/>
        <v>0</v>
      </c>
      <c r="I43" s="405">
        <f t="shared" si="34"/>
        <v>0</v>
      </c>
      <c r="J43" s="405">
        <f t="shared" si="34"/>
        <v>0</v>
      </c>
      <c r="K43" s="405">
        <f t="shared" si="34"/>
        <v>0</v>
      </c>
      <c r="L43" s="405">
        <f t="shared" si="34"/>
        <v>0</v>
      </c>
      <c r="M43" s="405">
        <f t="shared" si="34"/>
        <v>0</v>
      </c>
      <c r="N43" s="406">
        <f t="shared" si="34"/>
        <v>0</v>
      </c>
    </row>
    <row r="44" spans="1:15" ht="14.15" customHeight="1" x14ac:dyDescent="0.25">
      <c r="C44" s="197">
        <f>Primary!C19</f>
        <v>0</v>
      </c>
      <c r="D44" s="44">
        <f>IF('Demand-Base Year'!K11&gt;=0,'Demand-Base Year'!K11,0)</f>
        <v>0</v>
      </c>
      <c r="E44" s="377">
        <f t="shared" ref="E44:N44" si="35">D44</f>
        <v>0</v>
      </c>
      <c r="F44" s="377">
        <f t="shared" si="35"/>
        <v>0</v>
      </c>
      <c r="G44" s="405">
        <f t="shared" si="35"/>
        <v>0</v>
      </c>
      <c r="H44" s="405">
        <f t="shared" si="35"/>
        <v>0</v>
      </c>
      <c r="I44" s="405">
        <f t="shared" si="35"/>
        <v>0</v>
      </c>
      <c r="J44" s="405">
        <f t="shared" si="35"/>
        <v>0</v>
      </c>
      <c r="K44" s="405">
        <f t="shared" si="35"/>
        <v>0</v>
      </c>
      <c r="L44" s="405">
        <f t="shared" si="35"/>
        <v>0</v>
      </c>
      <c r="M44" s="405">
        <f t="shared" si="35"/>
        <v>0</v>
      </c>
      <c r="N44" s="406">
        <f t="shared" si="35"/>
        <v>0</v>
      </c>
    </row>
    <row r="45" spans="1:15" ht="14.15" customHeight="1" x14ac:dyDescent="0.25">
      <c r="C45" s="197">
        <f>Primary!C20</f>
        <v>0</v>
      </c>
      <c r="D45" s="44">
        <f>IF('Demand-Base Year'!K12&gt;=0,'Demand-Base Year'!K12,0)</f>
        <v>0</v>
      </c>
      <c r="E45" s="377">
        <f t="shared" ref="E45:N45" si="36">D45</f>
        <v>0</v>
      </c>
      <c r="F45" s="377">
        <f t="shared" si="36"/>
        <v>0</v>
      </c>
      <c r="G45" s="405">
        <f t="shared" si="36"/>
        <v>0</v>
      </c>
      <c r="H45" s="405">
        <f t="shared" si="36"/>
        <v>0</v>
      </c>
      <c r="I45" s="405">
        <f t="shared" si="36"/>
        <v>0</v>
      </c>
      <c r="J45" s="405">
        <f t="shared" si="36"/>
        <v>0</v>
      </c>
      <c r="K45" s="405">
        <f t="shared" si="36"/>
        <v>0</v>
      </c>
      <c r="L45" s="405">
        <f t="shared" si="36"/>
        <v>0</v>
      </c>
      <c r="M45" s="405">
        <f t="shared" si="36"/>
        <v>0</v>
      </c>
      <c r="N45" s="406">
        <f t="shared" si="36"/>
        <v>0</v>
      </c>
    </row>
    <row r="46" spans="1:15" ht="14.15" customHeight="1" x14ac:dyDescent="0.25">
      <c r="C46" s="197">
        <f>Primary!C21</f>
        <v>0</v>
      </c>
      <c r="D46" s="44">
        <f>IF('Demand-Base Year'!K13&gt;=0,'Demand-Base Year'!K13,0)</f>
        <v>0</v>
      </c>
      <c r="E46" s="377">
        <f t="shared" ref="E46:N46" si="37">D46</f>
        <v>0</v>
      </c>
      <c r="F46" s="377">
        <f t="shared" si="37"/>
        <v>0</v>
      </c>
      <c r="G46" s="405">
        <f t="shared" si="37"/>
        <v>0</v>
      </c>
      <c r="H46" s="405">
        <f t="shared" si="37"/>
        <v>0</v>
      </c>
      <c r="I46" s="405">
        <f t="shared" si="37"/>
        <v>0</v>
      </c>
      <c r="J46" s="405">
        <f t="shared" si="37"/>
        <v>0</v>
      </c>
      <c r="K46" s="405">
        <f t="shared" si="37"/>
        <v>0</v>
      </c>
      <c r="L46" s="405">
        <f t="shared" si="37"/>
        <v>0</v>
      </c>
      <c r="M46" s="405">
        <f t="shared" si="37"/>
        <v>0</v>
      </c>
      <c r="N46" s="406">
        <f t="shared" si="37"/>
        <v>0</v>
      </c>
    </row>
    <row r="47" spans="1:15" ht="14.15" customHeight="1" x14ac:dyDescent="0.25">
      <c r="C47" s="197">
        <f>Primary!C22</f>
        <v>0</v>
      </c>
      <c r="D47" s="44">
        <f>IF('Demand-Base Year'!K14&gt;=0,'Demand-Base Year'!K14,0)</f>
        <v>0</v>
      </c>
      <c r="E47" s="377">
        <f t="shared" ref="E47:N47" si="38">D47</f>
        <v>0</v>
      </c>
      <c r="F47" s="377">
        <f t="shared" si="38"/>
        <v>0</v>
      </c>
      <c r="G47" s="405">
        <f t="shared" si="38"/>
        <v>0</v>
      </c>
      <c r="H47" s="405">
        <f t="shared" si="38"/>
        <v>0</v>
      </c>
      <c r="I47" s="405">
        <f t="shared" si="38"/>
        <v>0</v>
      </c>
      <c r="J47" s="405">
        <f t="shared" si="38"/>
        <v>0</v>
      </c>
      <c r="K47" s="405">
        <f t="shared" si="38"/>
        <v>0</v>
      </c>
      <c r="L47" s="405">
        <f t="shared" si="38"/>
        <v>0</v>
      </c>
      <c r="M47" s="405">
        <f t="shared" si="38"/>
        <v>0</v>
      </c>
      <c r="N47" s="406">
        <f t="shared" si="38"/>
        <v>0</v>
      </c>
    </row>
    <row r="48" spans="1:15" ht="14.15" customHeight="1" x14ac:dyDescent="0.25">
      <c r="C48" s="197">
        <f>Primary!C23</f>
        <v>0</v>
      </c>
      <c r="D48" s="44">
        <f>IF('Demand-Base Year'!K15&gt;=0,'Demand-Base Year'!K15,0)</f>
        <v>0</v>
      </c>
      <c r="E48" s="377">
        <f t="shared" ref="E48:N48" si="39">D48</f>
        <v>0</v>
      </c>
      <c r="F48" s="377">
        <f t="shared" si="39"/>
        <v>0</v>
      </c>
      <c r="G48" s="405">
        <f t="shared" si="39"/>
        <v>0</v>
      </c>
      <c r="H48" s="405">
        <f t="shared" si="39"/>
        <v>0</v>
      </c>
      <c r="I48" s="405">
        <f t="shared" si="39"/>
        <v>0</v>
      </c>
      <c r="J48" s="405">
        <f t="shared" si="39"/>
        <v>0</v>
      </c>
      <c r="K48" s="405">
        <f t="shared" si="39"/>
        <v>0</v>
      </c>
      <c r="L48" s="405">
        <f t="shared" si="39"/>
        <v>0</v>
      </c>
      <c r="M48" s="405">
        <f t="shared" si="39"/>
        <v>0</v>
      </c>
      <c r="N48" s="406">
        <f t="shared" si="39"/>
        <v>0</v>
      </c>
    </row>
    <row r="49" spans="3:15" ht="14.15" customHeight="1" x14ac:dyDescent="0.25">
      <c r="C49" s="197">
        <f>Primary!C24</f>
        <v>0</v>
      </c>
      <c r="D49" s="44">
        <f>IF('Demand-Base Year'!K16&gt;=0,'Demand-Base Year'!K16,0)</f>
        <v>0</v>
      </c>
      <c r="E49" s="377">
        <f t="shared" ref="E49:N49" si="40">D49</f>
        <v>0</v>
      </c>
      <c r="F49" s="377">
        <f t="shared" si="40"/>
        <v>0</v>
      </c>
      <c r="G49" s="405">
        <f t="shared" si="40"/>
        <v>0</v>
      </c>
      <c r="H49" s="405">
        <f t="shared" si="40"/>
        <v>0</v>
      </c>
      <c r="I49" s="405">
        <f t="shared" si="40"/>
        <v>0</v>
      </c>
      <c r="J49" s="405">
        <f t="shared" si="40"/>
        <v>0</v>
      </c>
      <c r="K49" s="405">
        <f t="shared" si="40"/>
        <v>0</v>
      </c>
      <c r="L49" s="405">
        <f t="shared" si="40"/>
        <v>0</v>
      </c>
      <c r="M49" s="405">
        <f t="shared" si="40"/>
        <v>0</v>
      </c>
      <c r="N49" s="406">
        <f t="shared" si="40"/>
        <v>0</v>
      </c>
    </row>
    <row r="50" spans="3:15" ht="14.15" customHeight="1" x14ac:dyDescent="0.25">
      <c r="C50" s="197">
        <f>Primary!C25</f>
        <v>0</v>
      </c>
      <c r="D50" s="44">
        <f>IF('Demand-Base Year'!K17&gt;=0,'Demand-Base Year'!K17,0)</f>
        <v>0</v>
      </c>
      <c r="E50" s="377">
        <f t="shared" ref="E50:N50" si="41">D50</f>
        <v>0</v>
      </c>
      <c r="F50" s="377">
        <f t="shared" si="41"/>
        <v>0</v>
      </c>
      <c r="G50" s="405">
        <f t="shared" si="41"/>
        <v>0</v>
      </c>
      <c r="H50" s="405">
        <f t="shared" si="41"/>
        <v>0</v>
      </c>
      <c r="I50" s="405">
        <f t="shared" si="41"/>
        <v>0</v>
      </c>
      <c r="J50" s="405">
        <f t="shared" si="41"/>
        <v>0</v>
      </c>
      <c r="K50" s="405">
        <f t="shared" si="41"/>
        <v>0</v>
      </c>
      <c r="L50" s="405">
        <f t="shared" si="41"/>
        <v>0</v>
      </c>
      <c r="M50" s="405">
        <f t="shared" si="41"/>
        <v>0</v>
      </c>
      <c r="N50" s="406">
        <f t="shared" si="41"/>
        <v>0</v>
      </c>
    </row>
    <row r="51" spans="3:15" ht="14.15" customHeight="1" x14ac:dyDescent="0.25">
      <c r="C51" s="197">
        <f>Primary!C26</f>
        <v>0</v>
      </c>
      <c r="D51" s="44">
        <f>IF('Demand-Base Year'!K18&gt;=0,'Demand-Base Year'!K18,0)</f>
        <v>0</v>
      </c>
      <c r="E51" s="377">
        <f t="shared" ref="E51:N51" si="42">D51</f>
        <v>0</v>
      </c>
      <c r="F51" s="377">
        <f t="shared" si="42"/>
        <v>0</v>
      </c>
      <c r="G51" s="405">
        <f t="shared" si="42"/>
        <v>0</v>
      </c>
      <c r="H51" s="405">
        <f t="shared" si="42"/>
        <v>0</v>
      </c>
      <c r="I51" s="405">
        <f t="shared" si="42"/>
        <v>0</v>
      </c>
      <c r="J51" s="405">
        <f t="shared" si="42"/>
        <v>0</v>
      </c>
      <c r="K51" s="405">
        <f t="shared" si="42"/>
        <v>0</v>
      </c>
      <c r="L51" s="405">
        <f t="shared" si="42"/>
        <v>0</v>
      </c>
      <c r="M51" s="405">
        <f t="shared" si="42"/>
        <v>0</v>
      </c>
      <c r="N51" s="406">
        <f t="shared" si="42"/>
        <v>0</v>
      </c>
    </row>
    <row r="52" spans="3:15" ht="14.15" customHeight="1" x14ac:dyDescent="0.25">
      <c r="C52" s="197">
        <f>Primary!C27</f>
        <v>0</v>
      </c>
      <c r="D52" s="44">
        <f>IF('Demand-Base Year'!K19&gt;=0,'Demand-Base Year'!K19,0)</f>
        <v>0</v>
      </c>
      <c r="E52" s="377">
        <f t="shared" ref="E52:N52" si="43">D52</f>
        <v>0</v>
      </c>
      <c r="F52" s="377">
        <f t="shared" si="43"/>
        <v>0</v>
      </c>
      <c r="G52" s="405">
        <f t="shared" si="43"/>
        <v>0</v>
      </c>
      <c r="H52" s="405">
        <f t="shared" si="43"/>
        <v>0</v>
      </c>
      <c r="I52" s="405">
        <f t="shared" si="43"/>
        <v>0</v>
      </c>
      <c r="J52" s="405">
        <f t="shared" si="43"/>
        <v>0</v>
      </c>
      <c r="K52" s="405">
        <f t="shared" si="43"/>
        <v>0</v>
      </c>
      <c r="L52" s="405">
        <f t="shared" si="43"/>
        <v>0</v>
      </c>
      <c r="M52" s="405">
        <f t="shared" si="43"/>
        <v>0</v>
      </c>
      <c r="N52" s="406">
        <f t="shared" si="43"/>
        <v>0</v>
      </c>
    </row>
    <row r="53" spans="3:15" ht="14.15" customHeight="1" x14ac:dyDescent="0.25">
      <c r="C53" s="197">
        <f>Primary!C28</f>
        <v>0</v>
      </c>
      <c r="D53" s="44">
        <f>IF('Demand-Base Year'!K20&gt;=0,'Demand-Base Year'!K20,0)</f>
        <v>0</v>
      </c>
      <c r="E53" s="377">
        <f t="shared" ref="E53:N53" si="44">D53</f>
        <v>0</v>
      </c>
      <c r="F53" s="377">
        <f t="shared" si="44"/>
        <v>0</v>
      </c>
      <c r="G53" s="405">
        <f t="shared" si="44"/>
        <v>0</v>
      </c>
      <c r="H53" s="405">
        <f t="shared" si="44"/>
        <v>0</v>
      </c>
      <c r="I53" s="405">
        <f t="shared" si="44"/>
        <v>0</v>
      </c>
      <c r="J53" s="405">
        <f t="shared" si="44"/>
        <v>0</v>
      </c>
      <c r="K53" s="405">
        <f t="shared" si="44"/>
        <v>0</v>
      </c>
      <c r="L53" s="405">
        <f t="shared" si="44"/>
        <v>0</v>
      </c>
      <c r="M53" s="405">
        <f t="shared" si="44"/>
        <v>0</v>
      </c>
      <c r="N53" s="406">
        <f t="shared" si="44"/>
        <v>0</v>
      </c>
    </row>
    <row r="54" spans="3:15" ht="14.15" customHeight="1" x14ac:dyDescent="0.25">
      <c r="C54" s="197">
        <f>Primary!C29</f>
        <v>0</v>
      </c>
      <c r="D54" s="44">
        <f>IF('Demand-Base Year'!K21&gt;=0,'Demand-Base Year'!K21,0)</f>
        <v>0</v>
      </c>
      <c r="E54" s="377">
        <f t="shared" ref="E54:N54" si="45">D54</f>
        <v>0</v>
      </c>
      <c r="F54" s="377">
        <f t="shared" si="45"/>
        <v>0</v>
      </c>
      <c r="G54" s="405">
        <f t="shared" si="45"/>
        <v>0</v>
      </c>
      <c r="H54" s="405">
        <f t="shared" si="45"/>
        <v>0</v>
      </c>
      <c r="I54" s="405">
        <f t="shared" si="45"/>
        <v>0</v>
      </c>
      <c r="J54" s="405">
        <f t="shared" si="45"/>
        <v>0</v>
      </c>
      <c r="K54" s="405">
        <f t="shared" si="45"/>
        <v>0</v>
      </c>
      <c r="L54" s="405">
        <f t="shared" si="45"/>
        <v>0</v>
      </c>
      <c r="M54" s="405">
        <f t="shared" si="45"/>
        <v>0</v>
      </c>
      <c r="N54" s="406">
        <f t="shared" si="45"/>
        <v>0</v>
      </c>
    </row>
    <row r="55" spans="3:15" ht="14.15" customHeight="1" x14ac:dyDescent="0.25">
      <c r="C55" s="197">
        <f>Primary!C30</f>
        <v>0</v>
      </c>
      <c r="D55" s="44">
        <f>IF('Demand-Base Year'!K22&gt;=0,'Demand-Base Year'!K22,0)</f>
        <v>0</v>
      </c>
      <c r="E55" s="377">
        <f t="shared" ref="E55:N55" si="46">D55</f>
        <v>0</v>
      </c>
      <c r="F55" s="377">
        <f t="shared" si="46"/>
        <v>0</v>
      </c>
      <c r="G55" s="405">
        <f t="shared" si="46"/>
        <v>0</v>
      </c>
      <c r="H55" s="405">
        <f t="shared" si="46"/>
        <v>0</v>
      </c>
      <c r="I55" s="405">
        <f t="shared" si="46"/>
        <v>0</v>
      </c>
      <c r="J55" s="405">
        <f t="shared" si="46"/>
        <v>0</v>
      </c>
      <c r="K55" s="405">
        <f t="shared" si="46"/>
        <v>0</v>
      </c>
      <c r="L55" s="405">
        <f t="shared" si="46"/>
        <v>0</v>
      </c>
      <c r="M55" s="405">
        <f t="shared" si="46"/>
        <v>0</v>
      </c>
      <c r="N55" s="406">
        <f t="shared" si="46"/>
        <v>0</v>
      </c>
    </row>
    <row r="56" spans="3:15" ht="14.15" customHeight="1" x14ac:dyDescent="0.25">
      <c r="C56" s="197">
        <f>Primary!C31</f>
        <v>0</v>
      </c>
      <c r="D56" s="44">
        <f>IF('Demand-Base Year'!K23&gt;=0,'Demand-Base Year'!K23,0)</f>
        <v>0</v>
      </c>
      <c r="E56" s="377">
        <f t="shared" ref="E56:N56" si="47">D56</f>
        <v>0</v>
      </c>
      <c r="F56" s="377">
        <f t="shared" si="47"/>
        <v>0</v>
      </c>
      <c r="G56" s="405">
        <f t="shared" si="47"/>
        <v>0</v>
      </c>
      <c r="H56" s="405">
        <f t="shared" si="47"/>
        <v>0</v>
      </c>
      <c r="I56" s="405">
        <f t="shared" si="47"/>
        <v>0</v>
      </c>
      <c r="J56" s="405">
        <f t="shared" si="47"/>
        <v>0</v>
      </c>
      <c r="K56" s="405">
        <f t="shared" si="47"/>
        <v>0</v>
      </c>
      <c r="L56" s="405">
        <f t="shared" si="47"/>
        <v>0</v>
      </c>
      <c r="M56" s="405">
        <f t="shared" si="47"/>
        <v>0</v>
      </c>
      <c r="N56" s="406">
        <f t="shared" si="47"/>
        <v>0</v>
      </c>
    </row>
    <row r="57" spans="3:15" ht="14.15" customHeight="1" x14ac:dyDescent="0.25">
      <c r="C57" s="84">
        <f>Primary!C32</f>
        <v>0</v>
      </c>
      <c r="D57" s="151">
        <f>IF('Demand-Base Year'!K24&gt;=0,'Demand-Base Year'!K24,0)</f>
        <v>0</v>
      </c>
      <c r="E57" s="407">
        <f t="shared" ref="E57:N57" si="48">D57</f>
        <v>0</v>
      </c>
      <c r="F57" s="407">
        <f t="shared" si="48"/>
        <v>0</v>
      </c>
      <c r="G57" s="408">
        <f t="shared" si="48"/>
        <v>0</v>
      </c>
      <c r="H57" s="408">
        <f t="shared" si="48"/>
        <v>0</v>
      </c>
      <c r="I57" s="408">
        <f t="shared" si="48"/>
        <v>0</v>
      </c>
      <c r="J57" s="408">
        <f t="shared" si="48"/>
        <v>0</v>
      </c>
      <c r="K57" s="408">
        <f t="shared" si="48"/>
        <v>0</v>
      </c>
      <c r="L57" s="408">
        <f t="shared" si="48"/>
        <v>0</v>
      </c>
      <c r="M57" s="408">
        <f t="shared" si="48"/>
        <v>0</v>
      </c>
      <c r="N57" s="409">
        <f t="shared" si="48"/>
        <v>0</v>
      </c>
    </row>
    <row r="58" spans="3:15" ht="14.15" customHeight="1" x14ac:dyDescent="0.3">
      <c r="C58" s="549" t="s">
        <v>188</v>
      </c>
      <c r="D58" s="550"/>
      <c r="E58" s="550"/>
      <c r="F58" s="550"/>
      <c r="G58" s="550"/>
      <c r="H58" s="550"/>
      <c r="I58" s="550"/>
      <c r="J58" s="550"/>
      <c r="K58" s="550"/>
      <c r="L58" s="550"/>
      <c r="M58" s="550"/>
      <c r="N58" s="550"/>
    </row>
    <row r="59" spans="3:15" ht="14.15" customHeight="1" x14ac:dyDescent="0.25">
      <c r="C59" s="197" t="str">
        <f>'Supply Addn'!C7</f>
        <v>Proposed Hotel 1</v>
      </c>
      <c r="D59" s="44">
        <v>0</v>
      </c>
      <c r="E59" s="405">
        <v>1</v>
      </c>
      <c r="F59" s="405">
        <f t="shared" ref="F59:N59" si="49">E59</f>
        <v>1</v>
      </c>
      <c r="G59" s="405">
        <f t="shared" si="49"/>
        <v>1</v>
      </c>
      <c r="H59" s="405">
        <f t="shared" si="49"/>
        <v>1</v>
      </c>
      <c r="I59" s="405">
        <f t="shared" si="49"/>
        <v>1</v>
      </c>
      <c r="J59" s="405">
        <f t="shared" si="49"/>
        <v>1</v>
      </c>
      <c r="K59" s="405">
        <f t="shared" si="49"/>
        <v>1</v>
      </c>
      <c r="L59" s="405">
        <f t="shared" si="49"/>
        <v>1</v>
      </c>
      <c r="M59" s="405">
        <f t="shared" si="49"/>
        <v>1</v>
      </c>
      <c r="N59" s="406">
        <f t="shared" si="49"/>
        <v>1</v>
      </c>
    </row>
    <row r="60" spans="3:15" ht="14.15" customHeight="1" x14ac:dyDescent="0.25">
      <c r="C60" s="197" t="str">
        <f>'Supply Addn'!C8</f>
        <v>Proposed Hotel 2</v>
      </c>
      <c r="D60" s="44">
        <v>0</v>
      </c>
      <c r="E60" s="405">
        <v>1</v>
      </c>
      <c r="F60" s="405">
        <f t="shared" ref="F60:N60" si="50">E60</f>
        <v>1</v>
      </c>
      <c r="G60" s="405">
        <f t="shared" si="50"/>
        <v>1</v>
      </c>
      <c r="H60" s="405">
        <f t="shared" si="50"/>
        <v>1</v>
      </c>
      <c r="I60" s="405">
        <f t="shared" si="50"/>
        <v>1</v>
      </c>
      <c r="J60" s="405">
        <f t="shared" si="50"/>
        <v>1</v>
      </c>
      <c r="K60" s="405">
        <f t="shared" si="50"/>
        <v>1</v>
      </c>
      <c r="L60" s="405">
        <f t="shared" si="50"/>
        <v>1</v>
      </c>
      <c r="M60" s="405">
        <f t="shared" si="50"/>
        <v>1</v>
      </c>
      <c r="N60" s="406">
        <f t="shared" si="50"/>
        <v>1</v>
      </c>
    </row>
    <row r="61" spans="3:15" ht="14.15" customHeight="1" x14ac:dyDescent="0.25">
      <c r="C61" s="197">
        <f>'Supply Addn'!C9</f>
        <v>0</v>
      </c>
      <c r="D61" s="44">
        <v>0</v>
      </c>
      <c r="E61" s="405">
        <v>1</v>
      </c>
      <c r="F61" s="405">
        <f t="shared" ref="F61:N61" si="51">E61</f>
        <v>1</v>
      </c>
      <c r="G61" s="405">
        <f t="shared" si="51"/>
        <v>1</v>
      </c>
      <c r="H61" s="405">
        <f t="shared" si="51"/>
        <v>1</v>
      </c>
      <c r="I61" s="405">
        <f t="shared" si="51"/>
        <v>1</v>
      </c>
      <c r="J61" s="405">
        <f t="shared" si="51"/>
        <v>1</v>
      </c>
      <c r="K61" s="405">
        <f t="shared" si="51"/>
        <v>1</v>
      </c>
      <c r="L61" s="405">
        <f t="shared" si="51"/>
        <v>1</v>
      </c>
      <c r="M61" s="405">
        <f t="shared" si="51"/>
        <v>1</v>
      </c>
      <c r="N61" s="406">
        <f t="shared" si="51"/>
        <v>1</v>
      </c>
    </row>
    <row r="62" spans="3:15" ht="14.15" customHeight="1" x14ac:dyDescent="0.25">
      <c r="C62" s="197">
        <f>'Supply Addn'!C10</f>
        <v>0</v>
      </c>
      <c r="D62" s="44">
        <v>0</v>
      </c>
      <c r="E62" s="405">
        <v>1</v>
      </c>
      <c r="F62" s="405">
        <f t="shared" ref="F62:N62" si="52">E62</f>
        <v>1</v>
      </c>
      <c r="G62" s="405">
        <f t="shared" si="52"/>
        <v>1</v>
      </c>
      <c r="H62" s="405">
        <f t="shared" si="52"/>
        <v>1</v>
      </c>
      <c r="I62" s="405">
        <f t="shared" si="52"/>
        <v>1</v>
      </c>
      <c r="J62" s="405">
        <f t="shared" si="52"/>
        <v>1</v>
      </c>
      <c r="K62" s="405">
        <f t="shared" si="52"/>
        <v>1</v>
      </c>
      <c r="L62" s="405">
        <f t="shared" si="52"/>
        <v>1</v>
      </c>
      <c r="M62" s="405">
        <f t="shared" si="52"/>
        <v>1</v>
      </c>
      <c r="N62" s="406">
        <f t="shared" si="52"/>
        <v>1</v>
      </c>
    </row>
    <row r="63" spans="3:15" ht="14.15" customHeight="1" x14ac:dyDescent="0.25">
      <c r="C63" s="197">
        <f>'Supply Addn'!C11</f>
        <v>0</v>
      </c>
      <c r="D63" s="44">
        <v>0</v>
      </c>
      <c r="E63" s="405">
        <v>1</v>
      </c>
      <c r="F63" s="405">
        <f t="shared" ref="F63:N63" si="53">E63</f>
        <v>1</v>
      </c>
      <c r="G63" s="405">
        <f t="shared" si="53"/>
        <v>1</v>
      </c>
      <c r="H63" s="405">
        <f t="shared" si="53"/>
        <v>1</v>
      </c>
      <c r="I63" s="405">
        <f t="shared" si="53"/>
        <v>1</v>
      </c>
      <c r="J63" s="405">
        <f t="shared" si="53"/>
        <v>1</v>
      </c>
      <c r="K63" s="405">
        <f t="shared" si="53"/>
        <v>1</v>
      </c>
      <c r="L63" s="405">
        <f t="shared" si="53"/>
        <v>1</v>
      </c>
      <c r="M63" s="405">
        <f t="shared" si="53"/>
        <v>1</v>
      </c>
      <c r="N63" s="406">
        <f t="shared" si="53"/>
        <v>1</v>
      </c>
    </row>
    <row r="64" spans="3:15" ht="14.15" customHeight="1" x14ac:dyDescent="0.25">
      <c r="C64" s="197">
        <f>'Supply Addn'!C12</f>
        <v>0</v>
      </c>
      <c r="D64" s="44">
        <v>0</v>
      </c>
      <c r="E64" s="405">
        <v>1</v>
      </c>
      <c r="F64" s="405">
        <f t="shared" ref="F64:N64" si="54">E64</f>
        <v>1</v>
      </c>
      <c r="G64" s="405">
        <f t="shared" si="54"/>
        <v>1</v>
      </c>
      <c r="H64" s="405">
        <f t="shared" si="54"/>
        <v>1</v>
      </c>
      <c r="I64" s="405">
        <f t="shared" si="54"/>
        <v>1</v>
      </c>
      <c r="J64" s="405">
        <f t="shared" si="54"/>
        <v>1</v>
      </c>
      <c r="K64" s="405">
        <f t="shared" si="54"/>
        <v>1</v>
      </c>
      <c r="L64" s="405">
        <f t="shared" si="54"/>
        <v>1</v>
      </c>
      <c r="M64" s="405">
        <f t="shared" si="54"/>
        <v>1</v>
      </c>
      <c r="N64" s="406">
        <f t="shared" si="54"/>
        <v>1</v>
      </c>
      <c r="O64" s="37"/>
    </row>
    <row r="65" spans="1:14" ht="14.15" customHeight="1" x14ac:dyDescent="0.25">
      <c r="C65" s="197">
        <f>'Supply Addn'!C13</f>
        <v>0</v>
      </c>
      <c r="D65" s="44">
        <v>0</v>
      </c>
      <c r="E65" s="405">
        <v>1</v>
      </c>
      <c r="F65" s="405">
        <f t="shared" ref="F65:N65" si="55">E65</f>
        <v>1</v>
      </c>
      <c r="G65" s="405">
        <f t="shared" si="55"/>
        <v>1</v>
      </c>
      <c r="H65" s="405">
        <f t="shared" si="55"/>
        <v>1</v>
      </c>
      <c r="I65" s="405">
        <f t="shared" si="55"/>
        <v>1</v>
      </c>
      <c r="J65" s="405">
        <f t="shared" si="55"/>
        <v>1</v>
      </c>
      <c r="K65" s="405">
        <f t="shared" si="55"/>
        <v>1</v>
      </c>
      <c r="L65" s="405">
        <f t="shared" si="55"/>
        <v>1</v>
      </c>
      <c r="M65" s="405">
        <f t="shared" si="55"/>
        <v>1</v>
      </c>
      <c r="N65" s="406">
        <f t="shared" si="55"/>
        <v>1</v>
      </c>
    </row>
    <row r="66" spans="1:14" ht="14.15" customHeight="1" x14ac:dyDescent="0.25">
      <c r="C66" s="197">
        <f>'Supply Addn'!C14</f>
        <v>0</v>
      </c>
      <c r="D66" s="44">
        <v>0</v>
      </c>
      <c r="E66" s="405">
        <v>1</v>
      </c>
      <c r="F66" s="405">
        <f t="shared" ref="F66:N66" si="56">E66</f>
        <v>1</v>
      </c>
      <c r="G66" s="405">
        <f t="shared" si="56"/>
        <v>1</v>
      </c>
      <c r="H66" s="405">
        <f t="shared" si="56"/>
        <v>1</v>
      </c>
      <c r="I66" s="405">
        <f t="shared" si="56"/>
        <v>1</v>
      </c>
      <c r="J66" s="405">
        <f t="shared" si="56"/>
        <v>1</v>
      </c>
      <c r="K66" s="405">
        <f t="shared" si="56"/>
        <v>1</v>
      </c>
      <c r="L66" s="405">
        <f t="shared" si="56"/>
        <v>1</v>
      </c>
      <c r="M66" s="405">
        <f t="shared" si="56"/>
        <v>1</v>
      </c>
      <c r="N66" s="406">
        <f t="shared" si="56"/>
        <v>1</v>
      </c>
    </row>
    <row r="67" spans="1:14" ht="14.15" customHeight="1" x14ac:dyDescent="0.25">
      <c r="C67" s="197">
        <f>'Supply Addn'!C15</f>
        <v>0</v>
      </c>
      <c r="D67" s="44">
        <v>0</v>
      </c>
      <c r="E67" s="405">
        <v>1</v>
      </c>
      <c r="F67" s="405">
        <f t="shared" ref="F67:N67" si="57">E67</f>
        <v>1</v>
      </c>
      <c r="G67" s="405">
        <f t="shared" si="57"/>
        <v>1</v>
      </c>
      <c r="H67" s="405">
        <f t="shared" si="57"/>
        <v>1</v>
      </c>
      <c r="I67" s="405">
        <f t="shared" si="57"/>
        <v>1</v>
      </c>
      <c r="J67" s="405">
        <f t="shared" si="57"/>
        <v>1</v>
      </c>
      <c r="K67" s="405">
        <f t="shared" si="57"/>
        <v>1</v>
      </c>
      <c r="L67" s="405">
        <f t="shared" si="57"/>
        <v>1</v>
      </c>
      <c r="M67" s="405">
        <f t="shared" si="57"/>
        <v>1</v>
      </c>
      <c r="N67" s="406">
        <f t="shared" si="57"/>
        <v>1</v>
      </c>
    </row>
    <row r="68" spans="1:14" ht="14.15" customHeight="1" x14ac:dyDescent="0.25">
      <c r="C68" s="84" t="str">
        <f>'Supply Addn'!C16</f>
        <v>Long-Term Supply Growth</v>
      </c>
      <c r="D68" s="151">
        <v>1</v>
      </c>
      <c r="E68" s="408">
        <f>D68</f>
        <v>1</v>
      </c>
      <c r="F68" s="408">
        <f t="shared" ref="F68:N68" si="58">E68</f>
        <v>1</v>
      </c>
      <c r="G68" s="408">
        <f t="shared" si="58"/>
        <v>1</v>
      </c>
      <c r="H68" s="408">
        <f t="shared" si="58"/>
        <v>1</v>
      </c>
      <c r="I68" s="408">
        <f t="shared" si="58"/>
        <v>1</v>
      </c>
      <c r="J68" s="408">
        <f t="shared" si="58"/>
        <v>1</v>
      </c>
      <c r="K68" s="408">
        <f t="shared" si="58"/>
        <v>1</v>
      </c>
      <c r="L68" s="408">
        <f t="shared" si="58"/>
        <v>1</v>
      </c>
      <c r="M68" s="408">
        <f t="shared" si="58"/>
        <v>1</v>
      </c>
      <c r="N68" s="409">
        <f t="shared" si="58"/>
        <v>1</v>
      </c>
    </row>
    <row r="70" spans="1:14" ht="14.15" customHeight="1" x14ac:dyDescent="0.25">
      <c r="A70" s="134"/>
      <c r="B70" s="222" t="str">
        <f>CONCATENATE(Primary!C7," Segment")</f>
        <v xml:space="preserve"> Segment</v>
      </c>
      <c r="C70" s="60"/>
      <c r="D70" s="195">
        <f>+D3</f>
        <v>2020</v>
      </c>
      <c r="E70" s="195">
        <f>D70+1</f>
        <v>2021</v>
      </c>
      <c r="F70" s="195">
        <f t="shared" ref="F70:N70" si="59">E70+1</f>
        <v>2022</v>
      </c>
      <c r="G70" s="195">
        <f t="shared" si="59"/>
        <v>2023</v>
      </c>
      <c r="H70" s="195">
        <f t="shared" si="59"/>
        <v>2024</v>
      </c>
      <c r="I70" s="195">
        <f t="shared" si="59"/>
        <v>2025</v>
      </c>
      <c r="J70" s="195">
        <f t="shared" si="59"/>
        <v>2026</v>
      </c>
      <c r="K70" s="195">
        <f t="shared" si="59"/>
        <v>2027</v>
      </c>
      <c r="L70" s="195">
        <f t="shared" si="59"/>
        <v>2028</v>
      </c>
      <c r="M70" s="195">
        <f t="shared" si="59"/>
        <v>2029</v>
      </c>
      <c r="N70" s="198">
        <f t="shared" si="59"/>
        <v>2030</v>
      </c>
    </row>
    <row r="71" spans="1:14" ht="14.15" customHeight="1" x14ac:dyDescent="0.25">
      <c r="C71" s="196" t="str">
        <f>Primary!C13</f>
        <v>Secondary Competition</v>
      </c>
      <c r="D71" s="44">
        <f>IF('Demand-Base Year'!L5&gt;=0,'Demand-Base Year'!L5,0)</f>
        <v>0</v>
      </c>
      <c r="E71" s="377">
        <f t="shared" ref="E71:I80" si="60">D71</f>
        <v>0</v>
      </c>
      <c r="F71" s="377">
        <f t="shared" si="60"/>
        <v>0</v>
      </c>
      <c r="G71" s="377">
        <f t="shared" si="60"/>
        <v>0</v>
      </c>
      <c r="H71" s="377">
        <f t="shared" si="60"/>
        <v>0</v>
      </c>
      <c r="I71" s="377">
        <f t="shared" si="60"/>
        <v>0</v>
      </c>
      <c r="J71" s="377">
        <f t="shared" ref="J71:N72" si="61">I71</f>
        <v>0</v>
      </c>
      <c r="K71" s="377">
        <f t="shared" si="61"/>
        <v>0</v>
      </c>
      <c r="L71" s="377">
        <f t="shared" si="61"/>
        <v>0</v>
      </c>
      <c r="M71" s="377">
        <f t="shared" si="61"/>
        <v>0</v>
      </c>
      <c r="N71" s="404">
        <f t="shared" si="61"/>
        <v>0</v>
      </c>
    </row>
    <row r="72" spans="1:14" ht="14.15" customHeight="1" x14ac:dyDescent="0.25">
      <c r="C72" s="197" t="str">
        <f>Primary!C14</f>
        <v>Primary Hotel 1</v>
      </c>
      <c r="D72" s="44">
        <f>IF('Demand-Base Year'!L6&gt;=0,'Demand-Base Year'!L6,0)</f>
        <v>0</v>
      </c>
      <c r="E72" s="377">
        <f t="shared" si="60"/>
        <v>0</v>
      </c>
      <c r="F72" s="377">
        <f t="shared" si="60"/>
        <v>0</v>
      </c>
      <c r="G72" s="405">
        <f t="shared" si="60"/>
        <v>0</v>
      </c>
      <c r="H72" s="405">
        <f t="shared" si="60"/>
        <v>0</v>
      </c>
      <c r="I72" s="405">
        <f t="shared" si="60"/>
        <v>0</v>
      </c>
      <c r="J72" s="405">
        <f t="shared" si="61"/>
        <v>0</v>
      </c>
      <c r="K72" s="405">
        <f t="shared" si="61"/>
        <v>0</v>
      </c>
      <c r="L72" s="405">
        <f t="shared" si="61"/>
        <v>0</v>
      </c>
      <c r="M72" s="405">
        <f t="shared" si="61"/>
        <v>0</v>
      </c>
      <c r="N72" s="406">
        <f t="shared" si="61"/>
        <v>0</v>
      </c>
    </row>
    <row r="73" spans="1:14" ht="14.15" customHeight="1" x14ac:dyDescent="0.25">
      <c r="C73" s="197" t="str">
        <f>Primary!C15</f>
        <v>Primary Hotel 2</v>
      </c>
      <c r="D73" s="44">
        <f>IF('Demand-Base Year'!L7&gt;=0,'Demand-Base Year'!L7,0)</f>
        <v>0</v>
      </c>
      <c r="E73" s="377">
        <f t="shared" si="60"/>
        <v>0</v>
      </c>
      <c r="F73" s="377">
        <f t="shared" si="60"/>
        <v>0</v>
      </c>
      <c r="G73" s="405">
        <f t="shared" si="60"/>
        <v>0</v>
      </c>
      <c r="H73" s="405">
        <f t="shared" si="60"/>
        <v>0</v>
      </c>
      <c r="I73" s="405">
        <f t="shared" si="60"/>
        <v>0</v>
      </c>
      <c r="J73" s="405">
        <f t="shared" ref="J73:N85" si="62">I73</f>
        <v>0</v>
      </c>
      <c r="K73" s="405">
        <f t="shared" si="62"/>
        <v>0</v>
      </c>
      <c r="L73" s="405">
        <f t="shared" si="62"/>
        <v>0</v>
      </c>
      <c r="M73" s="405">
        <f t="shared" si="62"/>
        <v>0</v>
      </c>
      <c r="N73" s="406">
        <f t="shared" si="62"/>
        <v>0</v>
      </c>
    </row>
    <row r="74" spans="1:14" ht="14.15" customHeight="1" x14ac:dyDescent="0.25">
      <c r="C74" s="197">
        <f>Primary!C16</f>
        <v>0</v>
      </c>
      <c r="D74" s="44">
        <f>IF('Demand-Base Year'!L8&gt;=0,'Demand-Base Year'!L8,0)</f>
        <v>0</v>
      </c>
      <c r="E74" s="377">
        <f t="shared" si="60"/>
        <v>0</v>
      </c>
      <c r="F74" s="377">
        <f t="shared" si="60"/>
        <v>0</v>
      </c>
      <c r="G74" s="405">
        <f t="shared" si="60"/>
        <v>0</v>
      </c>
      <c r="H74" s="405">
        <f t="shared" si="60"/>
        <v>0</v>
      </c>
      <c r="I74" s="405">
        <f t="shared" si="60"/>
        <v>0</v>
      </c>
      <c r="J74" s="405">
        <f t="shared" si="62"/>
        <v>0</v>
      </c>
      <c r="K74" s="405">
        <f t="shared" si="62"/>
        <v>0</v>
      </c>
      <c r="L74" s="405">
        <f t="shared" si="62"/>
        <v>0</v>
      </c>
      <c r="M74" s="405">
        <f t="shared" si="62"/>
        <v>0</v>
      </c>
      <c r="N74" s="406">
        <f t="shared" si="62"/>
        <v>0</v>
      </c>
    </row>
    <row r="75" spans="1:14" ht="14.15" customHeight="1" x14ac:dyDescent="0.25">
      <c r="C75" s="197">
        <f>Primary!C17</f>
        <v>0</v>
      </c>
      <c r="D75" s="44">
        <f>IF('Demand-Base Year'!L9&gt;=0,'Demand-Base Year'!L9,0)</f>
        <v>0</v>
      </c>
      <c r="E75" s="377">
        <f t="shared" si="60"/>
        <v>0</v>
      </c>
      <c r="F75" s="377">
        <f t="shared" si="60"/>
        <v>0</v>
      </c>
      <c r="G75" s="405">
        <f t="shared" si="60"/>
        <v>0</v>
      </c>
      <c r="H75" s="405">
        <f t="shared" si="60"/>
        <v>0</v>
      </c>
      <c r="I75" s="405">
        <f t="shared" si="60"/>
        <v>0</v>
      </c>
      <c r="J75" s="405">
        <f t="shared" si="62"/>
        <v>0</v>
      </c>
      <c r="K75" s="405">
        <f t="shared" si="62"/>
        <v>0</v>
      </c>
      <c r="L75" s="405">
        <f t="shared" si="62"/>
        <v>0</v>
      </c>
      <c r="M75" s="405">
        <f t="shared" si="62"/>
        <v>0</v>
      </c>
      <c r="N75" s="406">
        <f t="shared" si="62"/>
        <v>0</v>
      </c>
    </row>
    <row r="76" spans="1:14" ht="14.15" customHeight="1" x14ac:dyDescent="0.25">
      <c r="C76" s="197">
        <f>Primary!C18</f>
        <v>0</v>
      </c>
      <c r="D76" s="44">
        <f>IF('Demand-Base Year'!L10&gt;=0,'Demand-Base Year'!L10,0)</f>
        <v>0</v>
      </c>
      <c r="E76" s="377">
        <f t="shared" si="60"/>
        <v>0</v>
      </c>
      <c r="F76" s="377">
        <f t="shared" si="60"/>
        <v>0</v>
      </c>
      <c r="G76" s="405">
        <f t="shared" si="60"/>
        <v>0</v>
      </c>
      <c r="H76" s="405">
        <f t="shared" si="60"/>
        <v>0</v>
      </c>
      <c r="I76" s="405">
        <f t="shared" si="60"/>
        <v>0</v>
      </c>
      <c r="J76" s="405">
        <f t="shared" si="62"/>
        <v>0</v>
      </c>
      <c r="K76" s="405">
        <f t="shared" si="62"/>
        <v>0</v>
      </c>
      <c r="L76" s="405">
        <f t="shared" si="62"/>
        <v>0</v>
      </c>
      <c r="M76" s="405">
        <f t="shared" si="62"/>
        <v>0</v>
      </c>
      <c r="N76" s="406">
        <f t="shared" si="62"/>
        <v>0</v>
      </c>
    </row>
    <row r="77" spans="1:14" ht="14.15" customHeight="1" x14ac:dyDescent="0.25">
      <c r="C77" s="197">
        <f>Primary!C19</f>
        <v>0</v>
      </c>
      <c r="D77" s="44">
        <f>IF('Demand-Base Year'!L11&gt;=0,'Demand-Base Year'!L11,0)</f>
        <v>0</v>
      </c>
      <c r="E77" s="377">
        <f t="shared" si="60"/>
        <v>0</v>
      </c>
      <c r="F77" s="377">
        <f t="shared" si="60"/>
        <v>0</v>
      </c>
      <c r="G77" s="405">
        <f t="shared" si="60"/>
        <v>0</v>
      </c>
      <c r="H77" s="405">
        <f t="shared" si="60"/>
        <v>0</v>
      </c>
      <c r="I77" s="405">
        <f t="shared" si="60"/>
        <v>0</v>
      </c>
      <c r="J77" s="405">
        <f t="shared" si="62"/>
        <v>0</v>
      </c>
      <c r="K77" s="405">
        <f t="shared" si="62"/>
        <v>0</v>
      </c>
      <c r="L77" s="405">
        <f t="shared" si="62"/>
        <v>0</v>
      </c>
      <c r="M77" s="405">
        <f t="shared" si="62"/>
        <v>0</v>
      </c>
      <c r="N77" s="406">
        <f t="shared" si="62"/>
        <v>0</v>
      </c>
    </row>
    <row r="78" spans="1:14" ht="14.15" customHeight="1" x14ac:dyDescent="0.25">
      <c r="C78" s="197">
        <f>Primary!C20</f>
        <v>0</v>
      </c>
      <c r="D78" s="44">
        <f>IF('Demand-Base Year'!L12&gt;=0,'Demand-Base Year'!L12,0)</f>
        <v>0</v>
      </c>
      <c r="E78" s="377">
        <f t="shared" si="60"/>
        <v>0</v>
      </c>
      <c r="F78" s="377">
        <f t="shared" si="60"/>
        <v>0</v>
      </c>
      <c r="G78" s="405">
        <f t="shared" si="60"/>
        <v>0</v>
      </c>
      <c r="H78" s="405">
        <f t="shared" si="60"/>
        <v>0</v>
      </c>
      <c r="I78" s="405">
        <f t="shared" si="60"/>
        <v>0</v>
      </c>
      <c r="J78" s="405">
        <f t="shared" si="62"/>
        <v>0</v>
      </c>
      <c r="K78" s="405">
        <f t="shared" si="62"/>
        <v>0</v>
      </c>
      <c r="L78" s="405">
        <f t="shared" si="62"/>
        <v>0</v>
      </c>
      <c r="M78" s="405">
        <f t="shared" si="62"/>
        <v>0</v>
      </c>
      <c r="N78" s="406">
        <f t="shared" si="62"/>
        <v>0</v>
      </c>
    </row>
    <row r="79" spans="1:14" ht="14.15" customHeight="1" x14ac:dyDescent="0.25">
      <c r="C79" s="197">
        <f>Primary!C21</f>
        <v>0</v>
      </c>
      <c r="D79" s="44">
        <f>IF('Demand-Base Year'!L13&gt;=0,'Demand-Base Year'!L13,0)</f>
        <v>0</v>
      </c>
      <c r="E79" s="377">
        <f t="shared" si="60"/>
        <v>0</v>
      </c>
      <c r="F79" s="377">
        <f t="shared" si="60"/>
        <v>0</v>
      </c>
      <c r="G79" s="405">
        <f t="shared" si="60"/>
        <v>0</v>
      </c>
      <c r="H79" s="405">
        <f t="shared" si="60"/>
        <v>0</v>
      </c>
      <c r="I79" s="405">
        <f t="shared" si="60"/>
        <v>0</v>
      </c>
      <c r="J79" s="405">
        <f t="shared" si="62"/>
        <v>0</v>
      </c>
      <c r="K79" s="405">
        <f t="shared" si="62"/>
        <v>0</v>
      </c>
      <c r="L79" s="405">
        <f t="shared" si="62"/>
        <v>0</v>
      </c>
      <c r="M79" s="405">
        <f t="shared" si="62"/>
        <v>0</v>
      </c>
      <c r="N79" s="406">
        <f t="shared" si="62"/>
        <v>0</v>
      </c>
    </row>
    <row r="80" spans="1:14" ht="14.15" customHeight="1" x14ac:dyDescent="0.25">
      <c r="C80" s="197">
        <f>Primary!C22</f>
        <v>0</v>
      </c>
      <c r="D80" s="44">
        <f>IF('Demand-Base Year'!L14&gt;=0,'Demand-Base Year'!L14,0)</f>
        <v>0</v>
      </c>
      <c r="E80" s="377">
        <f t="shared" si="60"/>
        <v>0</v>
      </c>
      <c r="F80" s="377">
        <f t="shared" si="60"/>
        <v>0</v>
      </c>
      <c r="G80" s="405">
        <f t="shared" si="60"/>
        <v>0</v>
      </c>
      <c r="H80" s="405">
        <f t="shared" si="60"/>
        <v>0</v>
      </c>
      <c r="I80" s="405">
        <f t="shared" si="60"/>
        <v>0</v>
      </c>
      <c r="J80" s="405">
        <f t="shared" si="62"/>
        <v>0</v>
      </c>
      <c r="K80" s="405">
        <f t="shared" si="62"/>
        <v>0</v>
      </c>
      <c r="L80" s="405">
        <f t="shared" si="62"/>
        <v>0</v>
      </c>
      <c r="M80" s="405">
        <f t="shared" si="62"/>
        <v>0</v>
      </c>
      <c r="N80" s="406">
        <f t="shared" si="62"/>
        <v>0</v>
      </c>
    </row>
    <row r="81" spans="3:14" ht="14.15" customHeight="1" x14ac:dyDescent="0.25">
      <c r="C81" s="197">
        <f>Primary!C23</f>
        <v>0</v>
      </c>
      <c r="D81" s="44">
        <f>IF('Demand-Base Year'!L15&gt;=0,'Demand-Base Year'!L15,0)</f>
        <v>0</v>
      </c>
      <c r="E81" s="377">
        <f t="shared" ref="E81:I90" si="63">D81</f>
        <v>0</v>
      </c>
      <c r="F81" s="377">
        <f t="shared" si="63"/>
        <v>0</v>
      </c>
      <c r="G81" s="405">
        <f t="shared" si="63"/>
        <v>0</v>
      </c>
      <c r="H81" s="405">
        <f t="shared" si="63"/>
        <v>0</v>
      </c>
      <c r="I81" s="405">
        <f t="shared" si="63"/>
        <v>0</v>
      </c>
      <c r="J81" s="405">
        <f t="shared" si="62"/>
        <v>0</v>
      </c>
      <c r="K81" s="405">
        <f t="shared" si="62"/>
        <v>0</v>
      </c>
      <c r="L81" s="405">
        <f t="shared" si="62"/>
        <v>0</v>
      </c>
      <c r="M81" s="405">
        <f t="shared" si="62"/>
        <v>0</v>
      </c>
      <c r="N81" s="406">
        <f t="shared" si="62"/>
        <v>0</v>
      </c>
    </row>
    <row r="82" spans="3:14" ht="14.15" customHeight="1" x14ac:dyDescent="0.25">
      <c r="C82" s="197">
        <f>Primary!C24</f>
        <v>0</v>
      </c>
      <c r="D82" s="44">
        <f>IF('Demand-Base Year'!L16&gt;=0,'Demand-Base Year'!L16,0)</f>
        <v>0</v>
      </c>
      <c r="E82" s="377">
        <f t="shared" si="63"/>
        <v>0</v>
      </c>
      <c r="F82" s="377">
        <f t="shared" si="63"/>
        <v>0</v>
      </c>
      <c r="G82" s="405">
        <f t="shared" si="63"/>
        <v>0</v>
      </c>
      <c r="H82" s="405">
        <f t="shared" si="63"/>
        <v>0</v>
      </c>
      <c r="I82" s="405">
        <f t="shared" si="63"/>
        <v>0</v>
      </c>
      <c r="J82" s="405">
        <f t="shared" si="62"/>
        <v>0</v>
      </c>
      <c r="K82" s="405">
        <f t="shared" si="62"/>
        <v>0</v>
      </c>
      <c r="L82" s="405">
        <f t="shared" si="62"/>
        <v>0</v>
      </c>
      <c r="M82" s="405">
        <f t="shared" si="62"/>
        <v>0</v>
      </c>
      <c r="N82" s="406">
        <f t="shared" si="62"/>
        <v>0</v>
      </c>
    </row>
    <row r="83" spans="3:14" ht="14.15" customHeight="1" x14ac:dyDescent="0.25">
      <c r="C83" s="197">
        <f>Primary!C25</f>
        <v>0</v>
      </c>
      <c r="D83" s="44">
        <f>IF('Demand-Base Year'!L17&gt;=0,'Demand-Base Year'!L17,0)</f>
        <v>0</v>
      </c>
      <c r="E83" s="377">
        <f t="shared" si="63"/>
        <v>0</v>
      </c>
      <c r="F83" s="377">
        <f t="shared" si="63"/>
        <v>0</v>
      </c>
      <c r="G83" s="405">
        <f t="shared" si="63"/>
        <v>0</v>
      </c>
      <c r="H83" s="405">
        <f t="shared" si="63"/>
        <v>0</v>
      </c>
      <c r="I83" s="405">
        <f t="shared" si="63"/>
        <v>0</v>
      </c>
      <c r="J83" s="405">
        <f t="shared" si="62"/>
        <v>0</v>
      </c>
      <c r="K83" s="405">
        <f t="shared" si="62"/>
        <v>0</v>
      </c>
      <c r="L83" s="405">
        <f t="shared" si="62"/>
        <v>0</v>
      </c>
      <c r="M83" s="405">
        <f t="shared" si="62"/>
        <v>0</v>
      </c>
      <c r="N83" s="406">
        <f t="shared" si="62"/>
        <v>0</v>
      </c>
    </row>
    <row r="84" spans="3:14" ht="14.15" customHeight="1" x14ac:dyDescent="0.25">
      <c r="C84" s="197">
        <f>Primary!C26</f>
        <v>0</v>
      </c>
      <c r="D84" s="44">
        <f>IF('Demand-Base Year'!L18&gt;=0,'Demand-Base Year'!L18,0)</f>
        <v>0</v>
      </c>
      <c r="E84" s="377">
        <f t="shared" si="63"/>
        <v>0</v>
      </c>
      <c r="F84" s="377">
        <f t="shared" si="63"/>
        <v>0</v>
      </c>
      <c r="G84" s="405">
        <f t="shared" si="63"/>
        <v>0</v>
      </c>
      <c r="H84" s="405">
        <f t="shared" si="63"/>
        <v>0</v>
      </c>
      <c r="I84" s="405">
        <f t="shared" si="63"/>
        <v>0</v>
      </c>
      <c r="J84" s="405">
        <f t="shared" si="62"/>
        <v>0</v>
      </c>
      <c r="K84" s="405">
        <f t="shared" si="62"/>
        <v>0</v>
      </c>
      <c r="L84" s="405">
        <f t="shared" si="62"/>
        <v>0</v>
      </c>
      <c r="M84" s="405">
        <f t="shared" si="62"/>
        <v>0</v>
      </c>
      <c r="N84" s="406">
        <f t="shared" si="62"/>
        <v>0</v>
      </c>
    </row>
    <row r="85" spans="3:14" ht="14.15" customHeight="1" x14ac:dyDescent="0.25">
      <c r="C85" s="197">
        <f>Primary!C27</f>
        <v>0</v>
      </c>
      <c r="D85" s="44">
        <f>IF('Demand-Base Year'!L19&gt;=0,'Demand-Base Year'!L19,0)</f>
        <v>0</v>
      </c>
      <c r="E85" s="377">
        <f t="shared" si="63"/>
        <v>0</v>
      </c>
      <c r="F85" s="377">
        <f t="shared" si="63"/>
        <v>0</v>
      </c>
      <c r="G85" s="405">
        <f t="shared" si="63"/>
        <v>0</v>
      </c>
      <c r="H85" s="405">
        <f t="shared" si="63"/>
        <v>0</v>
      </c>
      <c r="I85" s="405">
        <f t="shared" si="63"/>
        <v>0</v>
      </c>
      <c r="J85" s="405">
        <f t="shared" si="62"/>
        <v>0</v>
      </c>
      <c r="K85" s="405">
        <f t="shared" si="62"/>
        <v>0</v>
      </c>
      <c r="L85" s="405">
        <f t="shared" si="62"/>
        <v>0</v>
      </c>
      <c r="M85" s="405">
        <f t="shared" si="62"/>
        <v>0</v>
      </c>
      <c r="N85" s="406">
        <f t="shared" si="62"/>
        <v>0</v>
      </c>
    </row>
    <row r="86" spans="3:14" ht="14.15" customHeight="1" x14ac:dyDescent="0.25">
      <c r="C86" s="197">
        <f>Primary!C28</f>
        <v>0</v>
      </c>
      <c r="D86" s="44">
        <f>IF('Demand-Base Year'!L20&gt;=0,'Demand-Base Year'!L20,0)</f>
        <v>0</v>
      </c>
      <c r="E86" s="377">
        <f t="shared" si="63"/>
        <v>0</v>
      </c>
      <c r="F86" s="377">
        <f t="shared" si="63"/>
        <v>0</v>
      </c>
      <c r="G86" s="405">
        <f t="shared" si="63"/>
        <v>0</v>
      </c>
      <c r="H86" s="405">
        <f t="shared" si="63"/>
        <v>0</v>
      </c>
      <c r="I86" s="405">
        <f t="shared" si="63"/>
        <v>0</v>
      </c>
      <c r="J86" s="405">
        <f t="shared" ref="J86:N90" si="64">I86</f>
        <v>0</v>
      </c>
      <c r="K86" s="405">
        <f t="shared" si="64"/>
        <v>0</v>
      </c>
      <c r="L86" s="405">
        <f t="shared" si="64"/>
        <v>0</v>
      </c>
      <c r="M86" s="405">
        <f t="shared" si="64"/>
        <v>0</v>
      </c>
      <c r="N86" s="406">
        <f t="shared" si="64"/>
        <v>0</v>
      </c>
    </row>
    <row r="87" spans="3:14" ht="14.15" customHeight="1" x14ac:dyDescent="0.25">
      <c r="C87" s="197">
        <f>Primary!C29</f>
        <v>0</v>
      </c>
      <c r="D87" s="44">
        <f>IF('Demand-Base Year'!L21&gt;=0,'Demand-Base Year'!L21,0)</f>
        <v>0</v>
      </c>
      <c r="E87" s="377">
        <f t="shared" si="63"/>
        <v>0</v>
      </c>
      <c r="F87" s="377">
        <f t="shared" si="63"/>
        <v>0</v>
      </c>
      <c r="G87" s="405">
        <f t="shared" si="63"/>
        <v>0</v>
      </c>
      <c r="H87" s="405">
        <f t="shared" si="63"/>
        <v>0</v>
      </c>
      <c r="I87" s="405">
        <f t="shared" si="63"/>
        <v>0</v>
      </c>
      <c r="J87" s="405">
        <f t="shared" si="64"/>
        <v>0</v>
      </c>
      <c r="K87" s="405">
        <f t="shared" si="64"/>
        <v>0</v>
      </c>
      <c r="L87" s="405">
        <f t="shared" si="64"/>
        <v>0</v>
      </c>
      <c r="M87" s="405">
        <f t="shared" si="64"/>
        <v>0</v>
      </c>
      <c r="N87" s="406">
        <f t="shared" si="64"/>
        <v>0</v>
      </c>
    </row>
    <row r="88" spans="3:14" ht="14.15" customHeight="1" x14ac:dyDescent="0.25">
      <c r="C88" s="197">
        <f>Primary!C30</f>
        <v>0</v>
      </c>
      <c r="D88" s="44">
        <f>IF('Demand-Base Year'!L22&gt;=0,'Demand-Base Year'!L22,0)</f>
        <v>0</v>
      </c>
      <c r="E88" s="377">
        <f t="shared" si="63"/>
        <v>0</v>
      </c>
      <c r="F88" s="377">
        <f t="shared" si="63"/>
        <v>0</v>
      </c>
      <c r="G88" s="405">
        <f t="shared" si="63"/>
        <v>0</v>
      </c>
      <c r="H88" s="405">
        <f t="shared" si="63"/>
        <v>0</v>
      </c>
      <c r="I88" s="405">
        <f t="shared" si="63"/>
        <v>0</v>
      </c>
      <c r="J88" s="405">
        <f t="shared" si="64"/>
        <v>0</v>
      </c>
      <c r="K88" s="405">
        <f t="shared" si="64"/>
        <v>0</v>
      </c>
      <c r="L88" s="405">
        <f t="shared" si="64"/>
        <v>0</v>
      </c>
      <c r="M88" s="405">
        <f t="shared" si="64"/>
        <v>0</v>
      </c>
      <c r="N88" s="406">
        <f t="shared" si="64"/>
        <v>0</v>
      </c>
    </row>
    <row r="89" spans="3:14" ht="14.15" customHeight="1" x14ac:dyDescent="0.25">
      <c r="C89" s="197">
        <f>Primary!C31</f>
        <v>0</v>
      </c>
      <c r="D89" s="44">
        <f>IF('Demand-Base Year'!L23&gt;=0,'Demand-Base Year'!L23,0)</f>
        <v>0</v>
      </c>
      <c r="E89" s="377">
        <f t="shared" si="63"/>
        <v>0</v>
      </c>
      <c r="F89" s="377">
        <f t="shared" si="63"/>
        <v>0</v>
      </c>
      <c r="G89" s="405">
        <f t="shared" si="63"/>
        <v>0</v>
      </c>
      <c r="H89" s="405">
        <f t="shared" si="63"/>
        <v>0</v>
      </c>
      <c r="I89" s="405">
        <f t="shared" si="63"/>
        <v>0</v>
      </c>
      <c r="J89" s="405">
        <f t="shared" si="64"/>
        <v>0</v>
      </c>
      <c r="K89" s="405">
        <f t="shared" si="64"/>
        <v>0</v>
      </c>
      <c r="L89" s="405">
        <f t="shared" si="64"/>
        <v>0</v>
      </c>
      <c r="M89" s="405">
        <f t="shared" si="64"/>
        <v>0</v>
      </c>
      <c r="N89" s="406">
        <f t="shared" si="64"/>
        <v>0</v>
      </c>
    </row>
    <row r="90" spans="3:14" ht="14.15" customHeight="1" x14ac:dyDescent="0.25">
      <c r="C90" s="84">
        <f>Primary!C32</f>
        <v>0</v>
      </c>
      <c r="D90" s="151">
        <f>IF('Demand-Base Year'!L24&gt;=0,'Demand-Base Year'!L24,0)</f>
        <v>0</v>
      </c>
      <c r="E90" s="407">
        <f t="shared" si="63"/>
        <v>0</v>
      </c>
      <c r="F90" s="407">
        <f t="shared" si="63"/>
        <v>0</v>
      </c>
      <c r="G90" s="408">
        <f t="shared" si="63"/>
        <v>0</v>
      </c>
      <c r="H90" s="408">
        <f t="shared" si="63"/>
        <v>0</v>
      </c>
      <c r="I90" s="408">
        <f t="shared" si="63"/>
        <v>0</v>
      </c>
      <c r="J90" s="408">
        <f t="shared" si="64"/>
        <v>0</v>
      </c>
      <c r="K90" s="408">
        <f t="shared" si="64"/>
        <v>0</v>
      </c>
      <c r="L90" s="408">
        <f t="shared" si="64"/>
        <v>0</v>
      </c>
      <c r="M90" s="408">
        <f t="shared" si="64"/>
        <v>0</v>
      </c>
      <c r="N90" s="409">
        <f t="shared" si="64"/>
        <v>0</v>
      </c>
    </row>
    <row r="91" spans="3:14" ht="14.15" customHeight="1" x14ac:dyDescent="0.3">
      <c r="C91" s="549" t="s">
        <v>188</v>
      </c>
      <c r="D91" s="550"/>
      <c r="E91" s="550"/>
      <c r="F91" s="550"/>
      <c r="G91" s="550"/>
      <c r="H91" s="550"/>
      <c r="I91" s="550"/>
      <c r="J91" s="550"/>
      <c r="K91" s="550"/>
      <c r="L91" s="550"/>
      <c r="M91" s="550"/>
      <c r="N91" s="550"/>
    </row>
    <row r="92" spans="3:14" ht="14.15" customHeight="1" x14ac:dyDescent="0.25">
      <c r="C92" s="197" t="str">
        <f>'Supply Addn'!C7</f>
        <v>Proposed Hotel 1</v>
      </c>
      <c r="D92" s="44">
        <v>0</v>
      </c>
      <c r="E92" s="405">
        <v>1</v>
      </c>
      <c r="F92" s="405">
        <f t="shared" ref="F92:I99" si="65">E92</f>
        <v>1</v>
      </c>
      <c r="G92" s="405">
        <f t="shared" si="65"/>
        <v>1</v>
      </c>
      <c r="H92" s="405">
        <f t="shared" si="65"/>
        <v>1</v>
      </c>
      <c r="I92" s="405">
        <f t="shared" si="65"/>
        <v>1</v>
      </c>
      <c r="J92" s="405">
        <f t="shared" ref="J92:N93" si="66">I92</f>
        <v>1</v>
      </c>
      <c r="K92" s="405">
        <f t="shared" si="66"/>
        <v>1</v>
      </c>
      <c r="L92" s="405">
        <f t="shared" si="66"/>
        <v>1</v>
      </c>
      <c r="M92" s="405">
        <f t="shared" si="66"/>
        <v>1</v>
      </c>
      <c r="N92" s="406">
        <f t="shared" si="66"/>
        <v>1</v>
      </c>
    </row>
    <row r="93" spans="3:14" ht="14.15" customHeight="1" x14ac:dyDescent="0.25">
      <c r="C93" s="197" t="str">
        <f>'Supply Addn'!C8</f>
        <v>Proposed Hotel 2</v>
      </c>
      <c r="D93" s="44">
        <v>0</v>
      </c>
      <c r="E93" s="405">
        <v>1</v>
      </c>
      <c r="F93" s="405">
        <f t="shared" si="65"/>
        <v>1</v>
      </c>
      <c r="G93" s="405">
        <f t="shared" si="65"/>
        <v>1</v>
      </c>
      <c r="H93" s="405">
        <f t="shared" si="65"/>
        <v>1</v>
      </c>
      <c r="I93" s="405">
        <f t="shared" si="65"/>
        <v>1</v>
      </c>
      <c r="J93" s="405">
        <f t="shared" si="66"/>
        <v>1</v>
      </c>
      <c r="K93" s="405">
        <f t="shared" si="66"/>
        <v>1</v>
      </c>
      <c r="L93" s="405">
        <f t="shared" si="66"/>
        <v>1</v>
      </c>
      <c r="M93" s="405">
        <f t="shared" si="66"/>
        <v>1</v>
      </c>
      <c r="N93" s="406">
        <f t="shared" si="66"/>
        <v>1</v>
      </c>
    </row>
    <row r="94" spans="3:14" ht="14.15" customHeight="1" x14ac:dyDescent="0.25">
      <c r="C94" s="197">
        <f>'Supply Addn'!C9</f>
        <v>0</v>
      </c>
      <c r="D94" s="44">
        <v>0</v>
      </c>
      <c r="E94" s="405">
        <v>1</v>
      </c>
      <c r="F94" s="405">
        <f t="shared" si="65"/>
        <v>1</v>
      </c>
      <c r="G94" s="405">
        <f t="shared" si="65"/>
        <v>1</v>
      </c>
      <c r="H94" s="405">
        <f t="shared" si="65"/>
        <v>1</v>
      </c>
      <c r="I94" s="405">
        <f t="shared" si="65"/>
        <v>1</v>
      </c>
      <c r="J94" s="405">
        <f t="shared" ref="J94:N95" si="67">I94</f>
        <v>1</v>
      </c>
      <c r="K94" s="405">
        <f t="shared" si="67"/>
        <v>1</v>
      </c>
      <c r="L94" s="405">
        <f t="shared" si="67"/>
        <v>1</v>
      </c>
      <c r="M94" s="405">
        <f t="shared" si="67"/>
        <v>1</v>
      </c>
      <c r="N94" s="406">
        <f t="shared" si="67"/>
        <v>1</v>
      </c>
    </row>
    <row r="95" spans="3:14" ht="14.15" customHeight="1" x14ac:dyDescent="0.25">
      <c r="C95" s="197">
        <f>'Supply Addn'!C10</f>
        <v>0</v>
      </c>
      <c r="D95" s="44">
        <v>0</v>
      </c>
      <c r="E95" s="405">
        <v>1</v>
      </c>
      <c r="F95" s="405">
        <f t="shared" si="65"/>
        <v>1</v>
      </c>
      <c r="G95" s="405">
        <f t="shared" si="65"/>
        <v>1</v>
      </c>
      <c r="H95" s="405">
        <f t="shared" si="65"/>
        <v>1</v>
      </c>
      <c r="I95" s="405">
        <f t="shared" si="65"/>
        <v>1</v>
      </c>
      <c r="J95" s="405">
        <f t="shared" si="67"/>
        <v>1</v>
      </c>
      <c r="K95" s="405">
        <f t="shared" si="67"/>
        <v>1</v>
      </c>
      <c r="L95" s="405">
        <f t="shared" si="67"/>
        <v>1</v>
      </c>
      <c r="M95" s="405">
        <f t="shared" si="67"/>
        <v>1</v>
      </c>
      <c r="N95" s="406">
        <f t="shared" si="67"/>
        <v>1</v>
      </c>
    </row>
    <row r="96" spans="3:14" ht="14.15" customHeight="1" x14ac:dyDescent="0.25">
      <c r="C96" s="197">
        <f>'Supply Addn'!C11</f>
        <v>0</v>
      </c>
      <c r="D96" s="44">
        <v>0</v>
      </c>
      <c r="E96" s="405">
        <v>1</v>
      </c>
      <c r="F96" s="405">
        <f t="shared" si="65"/>
        <v>1</v>
      </c>
      <c r="G96" s="405">
        <f t="shared" si="65"/>
        <v>1</v>
      </c>
      <c r="H96" s="405">
        <f t="shared" si="65"/>
        <v>1</v>
      </c>
      <c r="I96" s="405">
        <f t="shared" si="65"/>
        <v>1</v>
      </c>
      <c r="J96" s="405">
        <f t="shared" ref="J96:N100" si="68">I96</f>
        <v>1</v>
      </c>
      <c r="K96" s="405">
        <f t="shared" si="68"/>
        <v>1</v>
      </c>
      <c r="L96" s="405">
        <f t="shared" si="68"/>
        <v>1</v>
      </c>
      <c r="M96" s="405">
        <f t="shared" si="68"/>
        <v>1</v>
      </c>
      <c r="N96" s="406">
        <f t="shared" si="68"/>
        <v>1</v>
      </c>
    </row>
    <row r="97" spans="2:14" ht="14.15" customHeight="1" x14ac:dyDescent="0.25">
      <c r="C97" s="197">
        <f>'Supply Addn'!C12</f>
        <v>0</v>
      </c>
      <c r="D97" s="44">
        <v>0</v>
      </c>
      <c r="E97" s="405">
        <v>1</v>
      </c>
      <c r="F97" s="405">
        <f t="shared" si="65"/>
        <v>1</v>
      </c>
      <c r="G97" s="405">
        <f t="shared" si="65"/>
        <v>1</v>
      </c>
      <c r="H97" s="405">
        <f t="shared" si="65"/>
        <v>1</v>
      </c>
      <c r="I97" s="405">
        <f t="shared" si="65"/>
        <v>1</v>
      </c>
      <c r="J97" s="405">
        <f t="shared" si="68"/>
        <v>1</v>
      </c>
      <c r="K97" s="405">
        <f t="shared" si="68"/>
        <v>1</v>
      </c>
      <c r="L97" s="405">
        <f t="shared" si="68"/>
        <v>1</v>
      </c>
      <c r="M97" s="405">
        <f t="shared" si="68"/>
        <v>1</v>
      </c>
      <c r="N97" s="406">
        <f t="shared" si="68"/>
        <v>1</v>
      </c>
    </row>
    <row r="98" spans="2:14" ht="14.15" customHeight="1" x14ac:dyDescent="0.25">
      <c r="C98" s="197">
        <f>'Supply Addn'!C13</f>
        <v>0</v>
      </c>
      <c r="D98" s="44">
        <v>0</v>
      </c>
      <c r="E98" s="405">
        <v>1</v>
      </c>
      <c r="F98" s="405">
        <f t="shared" si="65"/>
        <v>1</v>
      </c>
      <c r="G98" s="405">
        <f t="shared" si="65"/>
        <v>1</v>
      </c>
      <c r="H98" s="405">
        <f t="shared" si="65"/>
        <v>1</v>
      </c>
      <c r="I98" s="405">
        <f t="shared" si="65"/>
        <v>1</v>
      </c>
      <c r="J98" s="405">
        <f t="shared" si="68"/>
        <v>1</v>
      </c>
      <c r="K98" s="405">
        <f t="shared" si="68"/>
        <v>1</v>
      </c>
      <c r="L98" s="405">
        <f t="shared" si="68"/>
        <v>1</v>
      </c>
      <c r="M98" s="405">
        <f t="shared" si="68"/>
        <v>1</v>
      </c>
      <c r="N98" s="406">
        <f t="shared" si="68"/>
        <v>1</v>
      </c>
    </row>
    <row r="99" spans="2:14" ht="14.15" customHeight="1" x14ac:dyDescent="0.25">
      <c r="C99" s="197">
        <f>'Supply Addn'!C14</f>
        <v>0</v>
      </c>
      <c r="D99" s="44">
        <v>0</v>
      </c>
      <c r="E99" s="405">
        <v>1</v>
      </c>
      <c r="F99" s="405">
        <f t="shared" si="65"/>
        <v>1</v>
      </c>
      <c r="G99" s="405">
        <f t="shared" si="65"/>
        <v>1</v>
      </c>
      <c r="H99" s="405">
        <f t="shared" si="65"/>
        <v>1</v>
      </c>
      <c r="I99" s="405">
        <f t="shared" si="65"/>
        <v>1</v>
      </c>
      <c r="J99" s="405">
        <f t="shared" si="68"/>
        <v>1</v>
      </c>
      <c r="K99" s="405">
        <f t="shared" si="68"/>
        <v>1</v>
      </c>
      <c r="L99" s="405">
        <f t="shared" si="68"/>
        <v>1</v>
      </c>
      <c r="M99" s="405">
        <f t="shared" si="68"/>
        <v>1</v>
      </c>
      <c r="N99" s="406">
        <f t="shared" si="68"/>
        <v>1</v>
      </c>
    </row>
    <row r="100" spans="2:14" ht="14.15" customHeight="1" x14ac:dyDescent="0.25">
      <c r="C100" s="197">
        <f>'Supply Addn'!C15</f>
        <v>0</v>
      </c>
      <c r="D100" s="44">
        <v>0</v>
      </c>
      <c r="E100" s="405">
        <v>1</v>
      </c>
      <c r="F100" s="405">
        <f t="shared" ref="E100:I101" si="69">E100</f>
        <v>1</v>
      </c>
      <c r="G100" s="405">
        <f t="shared" si="69"/>
        <v>1</v>
      </c>
      <c r="H100" s="405">
        <f t="shared" si="69"/>
        <v>1</v>
      </c>
      <c r="I100" s="405">
        <f t="shared" si="69"/>
        <v>1</v>
      </c>
      <c r="J100" s="405">
        <f t="shared" si="68"/>
        <v>1</v>
      </c>
      <c r="K100" s="405">
        <f t="shared" si="68"/>
        <v>1</v>
      </c>
      <c r="L100" s="405">
        <f t="shared" si="68"/>
        <v>1</v>
      </c>
      <c r="M100" s="405">
        <f t="shared" si="68"/>
        <v>1</v>
      </c>
      <c r="N100" s="406">
        <f t="shared" si="68"/>
        <v>1</v>
      </c>
    </row>
    <row r="101" spans="2:14" ht="14.15" customHeight="1" x14ac:dyDescent="0.25">
      <c r="C101" s="84" t="str">
        <f>'Supply Addn'!C16</f>
        <v>Long-Term Supply Growth</v>
      </c>
      <c r="D101" s="151">
        <v>1</v>
      </c>
      <c r="E101" s="408">
        <f t="shared" si="69"/>
        <v>1</v>
      </c>
      <c r="F101" s="408">
        <f t="shared" ref="F101:N101" si="70">E101</f>
        <v>1</v>
      </c>
      <c r="G101" s="408">
        <f t="shared" si="70"/>
        <v>1</v>
      </c>
      <c r="H101" s="408">
        <f t="shared" si="70"/>
        <v>1</v>
      </c>
      <c r="I101" s="408">
        <f t="shared" si="70"/>
        <v>1</v>
      </c>
      <c r="J101" s="408">
        <f t="shared" si="70"/>
        <v>1</v>
      </c>
      <c r="K101" s="408">
        <f t="shared" si="70"/>
        <v>1</v>
      </c>
      <c r="L101" s="408">
        <f t="shared" si="70"/>
        <v>1</v>
      </c>
      <c r="M101" s="408">
        <f t="shared" si="70"/>
        <v>1</v>
      </c>
      <c r="N101" s="409">
        <f t="shared" si="70"/>
        <v>1</v>
      </c>
    </row>
    <row r="103" spans="2:14" ht="14.15" customHeight="1" x14ac:dyDescent="0.25">
      <c r="B103" s="222" t="str">
        <f>CONCATENATE(Primary!C8," Segment")</f>
        <v xml:space="preserve"> Segment</v>
      </c>
      <c r="C103" s="60"/>
      <c r="D103" s="195">
        <f>+D3</f>
        <v>2020</v>
      </c>
      <c r="E103" s="195">
        <f>D103+1</f>
        <v>2021</v>
      </c>
      <c r="F103" s="195">
        <f t="shared" ref="F103:N103" si="71">E103+1</f>
        <v>2022</v>
      </c>
      <c r="G103" s="195">
        <f t="shared" si="71"/>
        <v>2023</v>
      </c>
      <c r="H103" s="195">
        <f t="shared" si="71"/>
        <v>2024</v>
      </c>
      <c r="I103" s="195">
        <f t="shared" si="71"/>
        <v>2025</v>
      </c>
      <c r="J103" s="195">
        <f t="shared" si="71"/>
        <v>2026</v>
      </c>
      <c r="K103" s="195">
        <f t="shared" si="71"/>
        <v>2027</v>
      </c>
      <c r="L103" s="195">
        <f t="shared" si="71"/>
        <v>2028</v>
      </c>
      <c r="M103" s="195">
        <f t="shared" si="71"/>
        <v>2029</v>
      </c>
      <c r="N103" s="198">
        <f t="shared" si="71"/>
        <v>2030</v>
      </c>
    </row>
    <row r="104" spans="2:14" ht="14.15" customHeight="1" x14ac:dyDescent="0.25">
      <c r="C104" s="196" t="str">
        <f>Primary!C13</f>
        <v>Secondary Competition</v>
      </c>
      <c r="D104" s="44">
        <f>IF('Demand-Base Year'!M5&gt;=0,'Demand-Base Year'!M5,0)</f>
        <v>0</v>
      </c>
      <c r="E104" s="377">
        <f>D104</f>
        <v>0</v>
      </c>
      <c r="F104" s="377">
        <f t="shared" ref="F104:N104" si="72">E104</f>
        <v>0</v>
      </c>
      <c r="G104" s="377">
        <f t="shared" si="72"/>
        <v>0</v>
      </c>
      <c r="H104" s="377">
        <f t="shared" si="72"/>
        <v>0</v>
      </c>
      <c r="I104" s="377">
        <f t="shared" si="72"/>
        <v>0</v>
      </c>
      <c r="J104" s="377">
        <f t="shared" si="72"/>
        <v>0</v>
      </c>
      <c r="K104" s="377">
        <f t="shared" si="72"/>
        <v>0</v>
      </c>
      <c r="L104" s="377">
        <f t="shared" si="72"/>
        <v>0</v>
      </c>
      <c r="M104" s="377">
        <f t="shared" si="72"/>
        <v>0</v>
      </c>
      <c r="N104" s="404">
        <f t="shared" si="72"/>
        <v>0</v>
      </c>
    </row>
    <row r="105" spans="2:14" ht="14.15" customHeight="1" x14ac:dyDescent="0.25">
      <c r="C105" s="197" t="str">
        <f>Primary!C14</f>
        <v>Primary Hotel 1</v>
      </c>
      <c r="D105" s="44">
        <f>IF('Demand-Base Year'!M6&gt;=0,'Demand-Base Year'!M6,0)</f>
        <v>0</v>
      </c>
      <c r="E105" s="377">
        <f t="shared" ref="E105:N123" si="73">D105</f>
        <v>0</v>
      </c>
      <c r="F105" s="377">
        <f t="shared" si="73"/>
        <v>0</v>
      </c>
      <c r="G105" s="405">
        <f t="shared" si="73"/>
        <v>0</v>
      </c>
      <c r="H105" s="405">
        <f t="shared" si="73"/>
        <v>0</v>
      </c>
      <c r="I105" s="405">
        <f t="shared" si="73"/>
        <v>0</v>
      </c>
      <c r="J105" s="405">
        <f t="shared" si="73"/>
        <v>0</v>
      </c>
      <c r="K105" s="405">
        <f t="shared" si="73"/>
        <v>0</v>
      </c>
      <c r="L105" s="405">
        <f t="shared" si="73"/>
        <v>0</v>
      </c>
      <c r="M105" s="405">
        <f t="shared" si="73"/>
        <v>0</v>
      </c>
      <c r="N105" s="406">
        <f t="shared" si="73"/>
        <v>0</v>
      </c>
    </row>
    <row r="106" spans="2:14" ht="14.15" customHeight="1" x14ac:dyDescent="0.25">
      <c r="C106" s="197" t="str">
        <f>Primary!C15</f>
        <v>Primary Hotel 2</v>
      </c>
      <c r="D106" s="44">
        <f>IF('Demand-Base Year'!M7&gt;=0,'Demand-Base Year'!M7,0)</f>
        <v>0</v>
      </c>
      <c r="E106" s="377">
        <f t="shared" si="73"/>
        <v>0</v>
      </c>
      <c r="F106" s="377">
        <f t="shared" si="73"/>
        <v>0</v>
      </c>
      <c r="G106" s="405">
        <f t="shared" si="73"/>
        <v>0</v>
      </c>
      <c r="H106" s="405">
        <f t="shared" si="73"/>
        <v>0</v>
      </c>
      <c r="I106" s="405">
        <f t="shared" si="73"/>
        <v>0</v>
      </c>
      <c r="J106" s="405">
        <f t="shared" si="73"/>
        <v>0</v>
      </c>
      <c r="K106" s="405">
        <f t="shared" si="73"/>
        <v>0</v>
      </c>
      <c r="L106" s="405">
        <f t="shared" si="73"/>
        <v>0</v>
      </c>
      <c r="M106" s="405">
        <f t="shared" si="73"/>
        <v>0</v>
      </c>
      <c r="N106" s="406">
        <f t="shared" si="73"/>
        <v>0</v>
      </c>
    </row>
    <row r="107" spans="2:14" ht="14.15" customHeight="1" x14ac:dyDescent="0.25">
      <c r="C107" s="197">
        <f>Primary!C16</f>
        <v>0</v>
      </c>
      <c r="D107" s="44">
        <f>IF('Demand-Base Year'!M8&gt;=0,'Demand-Base Year'!M8,0)</f>
        <v>0</v>
      </c>
      <c r="E107" s="377">
        <f t="shared" si="73"/>
        <v>0</v>
      </c>
      <c r="F107" s="377">
        <f t="shared" si="73"/>
        <v>0</v>
      </c>
      <c r="G107" s="405">
        <f t="shared" si="73"/>
        <v>0</v>
      </c>
      <c r="H107" s="405">
        <f t="shared" si="73"/>
        <v>0</v>
      </c>
      <c r="I107" s="405">
        <f t="shared" si="73"/>
        <v>0</v>
      </c>
      <c r="J107" s="405">
        <f t="shared" si="73"/>
        <v>0</v>
      </c>
      <c r="K107" s="405">
        <f t="shared" si="73"/>
        <v>0</v>
      </c>
      <c r="L107" s="405">
        <f t="shared" si="73"/>
        <v>0</v>
      </c>
      <c r="M107" s="405">
        <f t="shared" si="73"/>
        <v>0</v>
      </c>
      <c r="N107" s="406">
        <f t="shared" si="73"/>
        <v>0</v>
      </c>
    </row>
    <row r="108" spans="2:14" ht="14.15" customHeight="1" x14ac:dyDescent="0.25">
      <c r="C108" s="197">
        <f>Primary!C17</f>
        <v>0</v>
      </c>
      <c r="D108" s="44">
        <f>IF('Demand-Base Year'!M9&gt;=0,'Demand-Base Year'!M9,0)</f>
        <v>0</v>
      </c>
      <c r="E108" s="377">
        <f t="shared" si="73"/>
        <v>0</v>
      </c>
      <c r="F108" s="377">
        <f t="shared" si="73"/>
        <v>0</v>
      </c>
      <c r="G108" s="405">
        <f t="shared" si="73"/>
        <v>0</v>
      </c>
      <c r="H108" s="405">
        <f t="shared" si="73"/>
        <v>0</v>
      </c>
      <c r="I108" s="405">
        <f t="shared" si="73"/>
        <v>0</v>
      </c>
      <c r="J108" s="405">
        <f t="shared" si="73"/>
        <v>0</v>
      </c>
      <c r="K108" s="405">
        <f t="shared" si="73"/>
        <v>0</v>
      </c>
      <c r="L108" s="405">
        <f t="shared" si="73"/>
        <v>0</v>
      </c>
      <c r="M108" s="405">
        <f t="shared" si="73"/>
        <v>0</v>
      </c>
      <c r="N108" s="406">
        <f t="shared" si="73"/>
        <v>0</v>
      </c>
    </row>
    <row r="109" spans="2:14" ht="14.15" customHeight="1" x14ac:dyDescent="0.25">
      <c r="C109" s="197">
        <f>Primary!C18</f>
        <v>0</v>
      </c>
      <c r="D109" s="44">
        <f>IF('Demand-Base Year'!M10&gt;=0,'Demand-Base Year'!M10,0)</f>
        <v>0</v>
      </c>
      <c r="E109" s="377">
        <f t="shared" si="73"/>
        <v>0</v>
      </c>
      <c r="F109" s="377">
        <f t="shared" si="73"/>
        <v>0</v>
      </c>
      <c r="G109" s="405">
        <f t="shared" si="73"/>
        <v>0</v>
      </c>
      <c r="H109" s="405">
        <f t="shared" si="73"/>
        <v>0</v>
      </c>
      <c r="I109" s="405">
        <f t="shared" si="73"/>
        <v>0</v>
      </c>
      <c r="J109" s="405">
        <f t="shared" si="73"/>
        <v>0</v>
      </c>
      <c r="K109" s="405">
        <f t="shared" si="73"/>
        <v>0</v>
      </c>
      <c r="L109" s="405">
        <f t="shared" si="73"/>
        <v>0</v>
      </c>
      <c r="M109" s="405">
        <f t="shared" si="73"/>
        <v>0</v>
      </c>
      <c r="N109" s="406">
        <f t="shared" si="73"/>
        <v>0</v>
      </c>
    </row>
    <row r="110" spans="2:14" ht="14.15" customHeight="1" x14ac:dyDescent="0.25">
      <c r="C110" s="197">
        <f>Primary!C19</f>
        <v>0</v>
      </c>
      <c r="D110" s="44">
        <f>IF('Demand-Base Year'!M11&gt;=0,'Demand-Base Year'!M11,0)</f>
        <v>0</v>
      </c>
      <c r="E110" s="377">
        <f t="shared" si="73"/>
        <v>0</v>
      </c>
      <c r="F110" s="377">
        <f t="shared" si="73"/>
        <v>0</v>
      </c>
      <c r="G110" s="405">
        <f t="shared" si="73"/>
        <v>0</v>
      </c>
      <c r="H110" s="405">
        <f t="shared" si="73"/>
        <v>0</v>
      </c>
      <c r="I110" s="405">
        <f t="shared" si="73"/>
        <v>0</v>
      </c>
      <c r="J110" s="405">
        <f t="shared" si="73"/>
        <v>0</v>
      </c>
      <c r="K110" s="405">
        <f t="shared" si="73"/>
        <v>0</v>
      </c>
      <c r="L110" s="405">
        <f t="shared" si="73"/>
        <v>0</v>
      </c>
      <c r="M110" s="405">
        <f t="shared" si="73"/>
        <v>0</v>
      </c>
      <c r="N110" s="406">
        <f t="shared" si="73"/>
        <v>0</v>
      </c>
    </row>
    <row r="111" spans="2:14" ht="14.15" customHeight="1" x14ac:dyDescent="0.25">
      <c r="C111" s="197">
        <f>Primary!C20</f>
        <v>0</v>
      </c>
      <c r="D111" s="44">
        <f>IF('Demand-Base Year'!M12&gt;=0,'Demand-Base Year'!M12,0)</f>
        <v>0</v>
      </c>
      <c r="E111" s="377">
        <f t="shared" si="73"/>
        <v>0</v>
      </c>
      <c r="F111" s="377">
        <f t="shared" si="73"/>
        <v>0</v>
      </c>
      <c r="G111" s="405">
        <f t="shared" si="73"/>
        <v>0</v>
      </c>
      <c r="H111" s="405">
        <f t="shared" si="73"/>
        <v>0</v>
      </c>
      <c r="I111" s="405">
        <f t="shared" si="73"/>
        <v>0</v>
      </c>
      <c r="J111" s="405">
        <f t="shared" si="73"/>
        <v>0</v>
      </c>
      <c r="K111" s="405">
        <f t="shared" si="73"/>
        <v>0</v>
      </c>
      <c r="L111" s="405">
        <f t="shared" si="73"/>
        <v>0</v>
      </c>
      <c r="M111" s="405">
        <f t="shared" si="73"/>
        <v>0</v>
      </c>
      <c r="N111" s="406">
        <f t="shared" si="73"/>
        <v>0</v>
      </c>
    </row>
    <row r="112" spans="2:14" ht="14.15" customHeight="1" x14ac:dyDescent="0.25">
      <c r="C112" s="197">
        <f>Primary!C21</f>
        <v>0</v>
      </c>
      <c r="D112" s="44">
        <f>IF('Demand-Base Year'!M13&gt;=0,'Demand-Base Year'!M13,0)</f>
        <v>0</v>
      </c>
      <c r="E112" s="377">
        <f t="shared" si="73"/>
        <v>0</v>
      </c>
      <c r="F112" s="377">
        <f t="shared" si="73"/>
        <v>0</v>
      </c>
      <c r="G112" s="405">
        <f t="shared" si="73"/>
        <v>0</v>
      </c>
      <c r="H112" s="405">
        <f t="shared" si="73"/>
        <v>0</v>
      </c>
      <c r="I112" s="405">
        <f t="shared" si="73"/>
        <v>0</v>
      </c>
      <c r="J112" s="405">
        <f t="shared" si="73"/>
        <v>0</v>
      </c>
      <c r="K112" s="405">
        <f t="shared" si="73"/>
        <v>0</v>
      </c>
      <c r="L112" s="405">
        <f t="shared" si="73"/>
        <v>0</v>
      </c>
      <c r="M112" s="405">
        <f t="shared" si="73"/>
        <v>0</v>
      </c>
      <c r="N112" s="406">
        <f t="shared" si="73"/>
        <v>0</v>
      </c>
    </row>
    <row r="113" spans="3:14" ht="14.15" customHeight="1" x14ac:dyDescent="0.25">
      <c r="C113" s="197">
        <f>Primary!C22</f>
        <v>0</v>
      </c>
      <c r="D113" s="44">
        <f>IF('Demand-Base Year'!M14&gt;=0,'Demand-Base Year'!M14,0)</f>
        <v>0</v>
      </c>
      <c r="E113" s="377">
        <f t="shared" si="73"/>
        <v>0</v>
      </c>
      <c r="F113" s="377">
        <f t="shared" si="73"/>
        <v>0</v>
      </c>
      <c r="G113" s="405">
        <f t="shared" si="73"/>
        <v>0</v>
      </c>
      <c r="H113" s="405">
        <f t="shared" si="73"/>
        <v>0</v>
      </c>
      <c r="I113" s="405">
        <f t="shared" si="73"/>
        <v>0</v>
      </c>
      <c r="J113" s="405">
        <f t="shared" si="73"/>
        <v>0</v>
      </c>
      <c r="K113" s="405">
        <f t="shared" si="73"/>
        <v>0</v>
      </c>
      <c r="L113" s="405">
        <f t="shared" si="73"/>
        <v>0</v>
      </c>
      <c r="M113" s="405">
        <f t="shared" si="73"/>
        <v>0</v>
      </c>
      <c r="N113" s="406">
        <f t="shared" si="73"/>
        <v>0</v>
      </c>
    </row>
    <row r="114" spans="3:14" ht="14.15" customHeight="1" x14ac:dyDescent="0.25">
      <c r="C114" s="197">
        <f>Primary!C23</f>
        <v>0</v>
      </c>
      <c r="D114" s="44">
        <f>IF('Demand-Base Year'!M15&gt;=0,'Demand-Base Year'!M15,0)</f>
        <v>0</v>
      </c>
      <c r="E114" s="377">
        <f t="shared" si="73"/>
        <v>0</v>
      </c>
      <c r="F114" s="377">
        <f t="shared" si="73"/>
        <v>0</v>
      </c>
      <c r="G114" s="405">
        <f t="shared" si="73"/>
        <v>0</v>
      </c>
      <c r="H114" s="405">
        <f t="shared" si="73"/>
        <v>0</v>
      </c>
      <c r="I114" s="405">
        <f t="shared" si="73"/>
        <v>0</v>
      </c>
      <c r="J114" s="405">
        <f t="shared" si="73"/>
        <v>0</v>
      </c>
      <c r="K114" s="405">
        <f t="shared" si="73"/>
        <v>0</v>
      </c>
      <c r="L114" s="405">
        <f t="shared" si="73"/>
        <v>0</v>
      </c>
      <c r="M114" s="405">
        <f t="shared" si="73"/>
        <v>0</v>
      </c>
      <c r="N114" s="406">
        <f t="shared" si="73"/>
        <v>0</v>
      </c>
    </row>
    <row r="115" spans="3:14" ht="14.15" customHeight="1" x14ac:dyDescent="0.25">
      <c r="C115" s="197">
        <f>Primary!C24</f>
        <v>0</v>
      </c>
      <c r="D115" s="44">
        <f>IF('Demand-Base Year'!M16&gt;=0,'Demand-Base Year'!M16,0)</f>
        <v>0</v>
      </c>
      <c r="E115" s="377">
        <f t="shared" si="73"/>
        <v>0</v>
      </c>
      <c r="F115" s="377">
        <f t="shared" si="73"/>
        <v>0</v>
      </c>
      <c r="G115" s="405">
        <f t="shared" si="73"/>
        <v>0</v>
      </c>
      <c r="H115" s="405">
        <f t="shared" si="73"/>
        <v>0</v>
      </c>
      <c r="I115" s="405">
        <f t="shared" si="73"/>
        <v>0</v>
      </c>
      <c r="J115" s="405">
        <f t="shared" si="73"/>
        <v>0</v>
      </c>
      <c r="K115" s="405">
        <f t="shared" si="73"/>
        <v>0</v>
      </c>
      <c r="L115" s="405">
        <f t="shared" si="73"/>
        <v>0</v>
      </c>
      <c r="M115" s="405">
        <f t="shared" si="73"/>
        <v>0</v>
      </c>
      <c r="N115" s="406">
        <f t="shared" si="73"/>
        <v>0</v>
      </c>
    </row>
    <row r="116" spans="3:14" ht="14.15" customHeight="1" x14ac:dyDescent="0.25">
      <c r="C116" s="197">
        <f>Primary!C25</f>
        <v>0</v>
      </c>
      <c r="D116" s="44">
        <f>IF('Demand-Base Year'!M17&gt;=0,'Demand-Base Year'!M17,0)</f>
        <v>0</v>
      </c>
      <c r="E116" s="377">
        <f t="shared" si="73"/>
        <v>0</v>
      </c>
      <c r="F116" s="377">
        <f t="shared" si="73"/>
        <v>0</v>
      </c>
      <c r="G116" s="405">
        <f t="shared" si="73"/>
        <v>0</v>
      </c>
      <c r="H116" s="405">
        <f t="shared" si="73"/>
        <v>0</v>
      </c>
      <c r="I116" s="405">
        <f t="shared" si="73"/>
        <v>0</v>
      </c>
      <c r="J116" s="405">
        <f t="shared" si="73"/>
        <v>0</v>
      </c>
      <c r="K116" s="405">
        <f t="shared" si="73"/>
        <v>0</v>
      </c>
      <c r="L116" s="405">
        <f t="shared" si="73"/>
        <v>0</v>
      </c>
      <c r="M116" s="405">
        <f t="shared" si="73"/>
        <v>0</v>
      </c>
      <c r="N116" s="406">
        <f t="shared" si="73"/>
        <v>0</v>
      </c>
    </row>
    <row r="117" spans="3:14" ht="14.15" customHeight="1" x14ac:dyDescent="0.25">
      <c r="C117" s="197">
        <f>Primary!C26</f>
        <v>0</v>
      </c>
      <c r="D117" s="44">
        <f>IF('Demand-Base Year'!M18&gt;=0,'Demand-Base Year'!M18,0)</f>
        <v>0</v>
      </c>
      <c r="E117" s="377">
        <f t="shared" si="73"/>
        <v>0</v>
      </c>
      <c r="F117" s="377">
        <f t="shared" si="73"/>
        <v>0</v>
      </c>
      <c r="G117" s="405">
        <f t="shared" si="73"/>
        <v>0</v>
      </c>
      <c r="H117" s="405">
        <f t="shared" si="73"/>
        <v>0</v>
      </c>
      <c r="I117" s="405">
        <f t="shared" si="73"/>
        <v>0</v>
      </c>
      <c r="J117" s="405">
        <f t="shared" si="73"/>
        <v>0</v>
      </c>
      <c r="K117" s="405">
        <f t="shared" si="73"/>
        <v>0</v>
      </c>
      <c r="L117" s="405">
        <f t="shared" si="73"/>
        <v>0</v>
      </c>
      <c r="M117" s="405">
        <f t="shared" si="73"/>
        <v>0</v>
      </c>
      <c r="N117" s="406">
        <f t="shared" si="73"/>
        <v>0</v>
      </c>
    </row>
    <row r="118" spans="3:14" ht="14.15" customHeight="1" x14ac:dyDescent="0.25">
      <c r="C118" s="197">
        <f>Primary!C27</f>
        <v>0</v>
      </c>
      <c r="D118" s="44">
        <f>IF('Demand-Base Year'!M19&gt;=0,'Demand-Base Year'!M19,0)</f>
        <v>0</v>
      </c>
      <c r="E118" s="377">
        <f t="shared" si="73"/>
        <v>0</v>
      </c>
      <c r="F118" s="377">
        <f t="shared" si="73"/>
        <v>0</v>
      </c>
      <c r="G118" s="405">
        <f t="shared" si="73"/>
        <v>0</v>
      </c>
      <c r="H118" s="405">
        <f t="shared" si="73"/>
        <v>0</v>
      </c>
      <c r="I118" s="405">
        <f t="shared" si="73"/>
        <v>0</v>
      </c>
      <c r="J118" s="405">
        <f t="shared" si="73"/>
        <v>0</v>
      </c>
      <c r="K118" s="405">
        <f t="shared" si="73"/>
        <v>0</v>
      </c>
      <c r="L118" s="405">
        <f t="shared" si="73"/>
        <v>0</v>
      </c>
      <c r="M118" s="405">
        <f t="shared" si="73"/>
        <v>0</v>
      </c>
      <c r="N118" s="406">
        <f t="shared" si="73"/>
        <v>0</v>
      </c>
    </row>
    <row r="119" spans="3:14" ht="14.15" customHeight="1" x14ac:dyDescent="0.25">
      <c r="C119" s="197">
        <f>Primary!C28</f>
        <v>0</v>
      </c>
      <c r="D119" s="44">
        <f>IF('Demand-Base Year'!M20&gt;=0,'Demand-Base Year'!M20,0)</f>
        <v>0</v>
      </c>
      <c r="E119" s="377">
        <f t="shared" si="73"/>
        <v>0</v>
      </c>
      <c r="F119" s="377">
        <f t="shared" si="73"/>
        <v>0</v>
      </c>
      <c r="G119" s="405">
        <f t="shared" si="73"/>
        <v>0</v>
      </c>
      <c r="H119" s="405">
        <f t="shared" si="73"/>
        <v>0</v>
      </c>
      <c r="I119" s="405">
        <f t="shared" si="73"/>
        <v>0</v>
      </c>
      <c r="J119" s="405">
        <f t="shared" si="73"/>
        <v>0</v>
      </c>
      <c r="K119" s="405">
        <f t="shared" si="73"/>
        <v>0</v>
      </c>
      <c r="L119" s="405">
        <f t="shared" si="73"/>
        <v>0</v>
      </c>
      <c r="M119" s="405">
        <f t="shared" si="73"/>
        <v>0</v>
      </c>
      <c r="N119" s="406">
        <f t="shared" si="73"/>
        <v>0</v>
      </c>
    </row>
    <row r="120" spans="3:14" ht="14.15" customHeight="1" x14ac:dyDescent="0.25">
      <c r="C120" s="197">
        <f>Primary!C29</f>
        <v>0</v>
      </c>
      <c r="D120" s="44">
        <f>IF('Demand-Base Year'!M21&gt;=0,'Demand-Base Year'!M21,0)</f>
        <v>0</v>
      </c>
      <c r="E120" s="377">
        <f t="shared" si="73"/>
        <v>0</v>
      </c>
      <c r="F120" s="377">
        <f t="shared" si="73"/>
        <v>0</v>
      </c>
      <c r="G120" s="405">
        <f t="shared" si="73"/>
        <v>0</v>
      </c>
      <c r="H120" s="405">
        <f t="shared" si="73"/>
        <v>0</v>
      </c>
      <c r="I120" s="405">
        <f t="shared" si="73"/>
        <v>0</v>
      </c>
      <c r="J120" s="405">
        <f t="shared" si="73"/>
        <v>0</v>
      </c>
      <c r="K120" s="405">
        <f t="shared" si="73"/>
        <v>0</v>
      </c>
      <c r="L120" s="405">
        <f t="shared" si="73"/>
        <v>0</v>
      </c>
      <c r="M120" s="405">
        <f t="shared" si="73"/>
        <v>0</v>
      </c>
      <c r="N120" s="406">
        <f t="shared" si="73"/>
        <v>0</v>
      </c>
    </row>
    <row r="121" spans="3:14" ht="14.15" customHeight="1" x14ac:dyDescent="0.25">
      <c r="C121" s="197">
        <f>Primary!C30</f>
        <v>0</v>
      </c>
      <c r="D121" s="44">
        <f>IF('Demand-Base Year'!M22&gt;=0,'Demand-Base Year'!M22,0)</f>
        <v>0</v>
      </c>
      <c r="E121" s="377">
        <f t="shared" si="73"/>
        <v>0</v>
      </c>
      <c r="F121" s="377">
        <f t="shared" si="73"/>
        <v>0</v>
      </c>
      <c r="G121" s="405">
        <f t="shared" si="73"/>
        <v>0</v>
      </c>
      <c r="H121" s="405">
        <f t="shared" si="73"/>
        <v>0</v>
      </c>
      <c r="I121" s="405">
        <f t="shared" si="73"/>
        <v>0</v>
      </c>
      <c r="J121" s="405">
        <f t="shared" si="73"/>
        <v>0</v>
      </c>
      <c r="K121" s="405">
        <f t="shared" si="73"/>
        <v>0</v>
      </c>
      <c r="L121" s="405">
        <f t="shared" si="73"/>
        <v>0</v>
      </c>
      <c r="M121" s="405">
        <f t="shared" si="73"/>
        <v>0</v>
      </c>
      <c r="N121" s="406">
        <f t="shared" si="73"/>
        <v>0</v>
      </c>
    </row>
    <row r="122" spans="3:14" ht="14.15" customHeight="1" x14ac:dyDescent="0.25">
      <c r="C122" s="197">
        <f>Primary!C31</f>
        <v>0</v>
      </c>
      <c r="D122" s="44">
        <f>IF('Demand-Base Year'!M23&gt;=0,'Demand-Base Year'!M23,0)</f>
        <v>0</v>
      </c>
      <c r="E122" s="377">
        <f t="shared" si="73"/>
        <v>0</v>
      </c>
      <c r="F122" s="377">
        <f t="shared" si="73"/>
        <v>0</v>
      </c>
      <c r="G122" s="405">
        <f t="shared" si="73"/>
        <v>0</v>
      </c>
      <c r="H122" s="405">
        <f t="shared" si="73"/>
        <v>0</v>
      </c>
      <c r="I122" s="405">
        <f t="shared" si="73"/>
        <v>0</v>
      </c>
      <c r="J122" s="405">
        <f t="shared" si="73"/>
        <v>0</v>
      </c>
      <c r="K122" s="405">
        <f t="shared" si="73"/>
        <v>0</v>
      </c>
      <c r="L122" s="405">
        <f t="shared" si="73"/>
        <v>0</v>
      </c>
      <c r="M122" s="405">
        <f t="shared" si="73"/>
        <v>0</v>
      </c>
      <c r="N122" s="406">
        <f t="shared" si="73"/>
        <v>0</v>
      </c>
    </row>
    <row r="123" spans="3:14" ht="14.15" customHeight="1" x14ac:dyDescent="0.25">
      <c r="C123" s="84">
        <f>Primary!C32</f>
        <v>0</v>
      </c>
      <c r="D123" s="151">
        <f>IF('Demand-Base Year'!M24&gt;=0,'Demand-Base Year'!M24,0)</f>
        <v>0</v>
      </c>
      <c r="E123" s="407">
        <f t="shared" si="73"/>
        <v>0</v>
      </c>
      <c r="F123" s="407">
        <f t="shared" si="73"/>
        <v>0</v>
      </c>
      <c r="G123" s="408">
        <f t="shared" si="73"/>
        <v>0</v>
      </c>
      <c r="H123" s="408">
        <f t="shared" si="73"/>
        <v>0</v>
      </c>
      <c r="I123" s="408">
        <f t="shared" si="73"/>
        <v>0</v>
      </c>
      <c r="J123" s="408">
        <f t="shared" si="73"/>
        <v>0</v>
      </c>
      <c r="K123" s="408">
        <f t="shared" si="73"/>
        <v>0</v>
      </c>
      <c r="L123" s="408">
        <f t="shared" si="73"/>
        <v>0</v>
      </c>
      <c r="M123" s="408">
        <f t="shared" si="73"/>
        <v>0</v>
      </c>
      <c r="N123" s="409">
        <f t="shared" si="73"/>
        <v>0</v>
      </c>
    </row>
    <row r="124" spans="3:14" ht="14.15" customHeight="1" x14ac:dyDescent="0.3">
      <c r="C124" s="549" t="s">
        <v>188</v>
      </c>
      <c r="D124" s="550"/>
      <c r="E124" s="550"/>
      <c r="F124" s="550"/>
      <c r="G124" s="550"/>
      <c r="H124" s="550"/>
      <c r="I124" s="550"/>
      <c r="J124" s="550"/>
      <c r="K124" s="550"/>
      <c r="L124" s="550"/>
      <c r="M124" s="550"/>
      <c r="N124" s="550"/>
    </row>
    <row r="125" spans="3:14" ht="14.15" customHeight="1" x14ac:dyDescent="0.25">
      <c r="C125" s="197" t="str">
        <f>'Supply Addn'!C7</f>
        <v>Proposed Hotel 1</v>
      </c>
      <c r="D125" s="44">
        <v>0</v>
      </c>
      <c r="E125" s="405">
        <v>1</v>
      </c>
      <c r="F125" s="405">
        <f t="shared" ref="E125:N134" si="74">E125</f>
        <v>1</v>
      </c>
      <c r="G125" s="405">
        <f t="shared" si="74"/>
        <v>1</v>
      </c>
      <c r="H125" s="405">
        <f t="shared" si="74"/>
        <v>1</v>
      </c>
      <c r="I125" s="405">
        <f t="shared" si="74"/>
        <v>1</v>
      </c>
      <c r="J125" s="405">
        <f t="shared" si="74"/>
        <v>1</v>
      </c>
      <c r="K125" s="405">
        <f t="shared" si="74"/>
        <v>1</v>
      </c>
      <c r="L125" s="405">
        <f t="shared" si="74"/>
        <v>1</v>
      </c>
      <c r="M125" s="405">
        <f t="shared" si="74"/>
        <v>1</v>
      </c>
      <c r="N125" s="406">
        <f t="shared" si="74"/>
        <v>1</v>
      </c>
    </row>
    <row r="126" spans="3:14" ht="14.15" customHeight="1" x14ac:dyDescent="0.25">
      <c r="C126" s="197" t="str">
        <f>'Supply Addn'!C8</f>
        <v>Proposed Hotel 2</v>
      </c>
      <c r="D126" s="44">
        <v>0</v>
      </c>
      <c r="E126" s="405">
        <v>1</v>
      </c>
      <c r="F126" s="405">
        <f t="shared" si="74"/>
        <v>1</v>
      </c>
      <c r="G126" s="405">
        <f t="shared" si="74"/>
        <v>1</v>
      </c>
      <c r="H126" s="405">
        <f t="shared" si="74"/>
        <v>1</v>
      </c>
      <c r="I126" s="405">
        <f t="shared" si="74"/>
        <v>1</v>
      </c>
      <c r="J126" s="405">
        <f t="shared" si="74"/>
        <v>1</v>
      </c>
      <c r="K126" s="405">
        <f t="shared" si="74"/>
        <v>1</v>
      </c>
      <c r="L126" s="405">
        <f t="shared" si="74"/>
        <v>1</v>
      </c>
      <c r="M126" s="405">
        <f t="shared" si="74"/>
        <v>1</v>
      </c>
      <c r="N126" s="406">
        <f t="shared" si="74"/>
        <v>1</v>
      </c>
    </row>
    <row r="127" spans="3:14" ht="14.15" customHeight="1" x14ac:dyDescent="0.25">
      <c r="C127" s="197">
        <f>'Supply Addn'!C9</f>
        <v>0</v>
      </c>
      <c r="D127" s="44">
        <v>0</v>
      </c>
      <c r="E127" s="405">
        <v>1</v>
      </c>
      <c r="F127" s="405">
        <f t="shared" si="74"/>
        <v>1</v>
      </c>
      <c r="G127" s="405">
        <f t="shared" si="74"/>
        <v>1</v>
      </c>
      <c r="H127" s="405">
        <f t="shared" si="74"/>
        <v>1</v>
      </c>
      <c r="I127" s="405">
        <f t="shared" si="74"/>
        <v>1</v>
      </c>
      <c r="J127" s="405">
        <f t="shared" si="74"/>
        <v>1</v>
      </c>
      <c r="K127" s="405">
        <f t="shared" si="74"/>
        <v>1</v>
      </c>
      <c r="L127" s="405">
        <f t="shared" si="74"/>
        <v>1</v>
      </c>
      <c r="M127" s="405">
        <f t="shared" si="74"/>
        <v>1</v>
      </c>
      <c r="N127" s="406">
        <f t="shared" si="74"/>
        <v>1</v>
      </c>
    </row>
    <row r="128" spans="3:14" ht="14.15" customHeight="1" x14ac:dyDescent="0.25">
      <c r="C128" s="197">
        <f>'Supply Addn'!C10</f>
        <v>0</v>
      </c>
      <c r="D128" s="44">
        <v>0</v>
      </c>
      <c r="E128" s="405">
        <v>1</v>
      </c>
      <c r="F128" s="405">
        <f t="shared" si="74"/>
        <v>1</v>
      </c>
      <c r="G128" s="405">
        <f t="shared" si="74"/>
        <v>1</v>
      </c>
      <c r="H128" s="405">
        <f t="shared" si="74"/>
        <v>1</v>
      </c>
      <c r="I128" s="405">
        <f t="shared" si="74"/>
        <v>1</v>
      </c>
      <c r="J128" s="405">
        <f t="shared" si="74"/>
        <v>1</v>
      </c>
      <c r="K128" s="405">
        <f t="shared" si="74"/>
        <v>1</v>
      </c>
      <c r="L128" s="405">
        <f t="shared" si="74"/>
        <v>1</v>
      </c>
      <c r="M128" s="405">
        <f t="shared" si="74"/>
        <v>1</v>
      </c>
      <c r="N128" s="406">
        <f t="shared" si="74"/>
        <v>1</v>
      </c>
    </row>
    <row r="129" spans="2:14" ht="14.15" customHeight="1" x14ac:dyDescent="0.25">
      <c r="C129" s="197">
        <f>'Supply Addn'!C11</f>
        <v>0</v>
      </c>
      <c r="D129" s="44">
        <v>0</v>
      </c>
      <c r="E129" s="405">
        <v>1</v>
      </c>
      <c r="F129" s="405">
        <f t="shared" si="74"/>
        <v>1</v>
      </c>
      <c r="G129" s="405">
        <f t="shared" si="74"/>
        <v>1</v>
      </c>
      <c r="H129" s="405">
        <f t="shared" si="74"/>
        <v>1</v>
      </c>
      <c r="I129" s="405">
        <f t="shared" si="74"/>
        <v>1</v>
      </c>
      <c r="J129" s="405">
        <f t="shared" si="74"/>
        <v>1</v>
      </c>
      <c r="K129" s="405">
        <f t="shared" si="74"/>
        <v>1</v>
      </c>
      <c r="L129" s="405">
        <f t="shared" si="74"/>
        <v>1</v>
      </c>
      <c r="M129" s="405">
        <f t="shared" si="74"/>
        <v>1</v>
      </c>
      <c r="N129" s="406">
        <f t="shared" si="74"/>
        <v>1</v>
      </c>
    </row>
    <row r="130" spans="2:14" ht="14.15" customHeight="1" x14ac:dyDescent="0.25">
      <c r="C130" s="197">
        <f>'Supply Addn'!C12</f>
        <v>0</v>
      </c>
      <c r="D130" s="44">
        <v>0</v>
      </c>
      <c r="E130" s="405">
        <v>1</v>
      </c>
      <c r="F130" s="405">
        <f t="shared" si="74"/>
        <v>1</v>
      </c>
      <c r="G130" s="405">
        <f t="shared" si="74"/>
        <v>1</v>
      </c>
      <c r="H130" s="405">
        <f t="shared" si="74"/>
        <v>1</v>
      </c>
      <c r="I130" s="405">
        <f t="shared" si="74"/>
        <v>1</v>
      </c>
      <c r="J130" s="405">
        <f t="shared" si="74"/>
        <v>1</v>
      </c>
      <c r="K130" s="405">
        <f t="shared" si="74"/>
        <v>1</v>
      </c>
      <c r="L130" s="405">
        <f t="shared" si="74"/>
        <v>1</v>
      </c>
      <c r="M130" s="405">
        <f t="shared" si="74"/>
        <v>1</v>
      </c>
      <c r="N130" s="406">
        <f t="shared" si="74"/>
        <v>1</v>
      </c>
    </row>
    <row r="131" spans="2:14" ht="14.15" customHeight="1" x14ac:dyDescent="0.25">
      <c r="C131" s="197">
        <f>'Supply Addn'!C13</f>
        <v>0</v>
      </c>
      <c r="D131" s="44">
        <v>0</v>
      </c>
      <c r="E131" s="405">
        <v>1</v>
      </c>
      <c r="F131" s="405">
        <f t="shared" ref="F131:N134" si="75">E131</f>
        <v>1</v>
      </c>
      <c r="G131" s="405">
        <f t="shared" si="75"/>
        <v>1</v>
      </c>
      <c r="H131" s="405">
        <f t="shared" si="75"/>
        <v>1</v>
      </c>
      <c r="I131" s="405">
        <f t="shared" si="75"/>
        <v>1</v>
      </c>
      <c r="J131" s="405">
        <f t="shared" si="75"/>
        <v>1</v>
      </c>
      <c r="K131" s="405">
        <f t="shared" si="75"/>
        <v>1</v>
      </c>
      <c r="L131" s="405">
        <f t="shared" si="75"/>
        <v>1</v>
      </c>
      <c r="M131" s="405">
        <f t="shared" si="75"/>
        <v>1</v>
      </c>
      <c r="N131" s="406">
        <f t="shared" si="75"/>
        <v>1</v>
      </c>
    </row>
    <row r="132" spans="2:14" ht="14.15" customHeight="1" x14ac:dyDescent="0.25">
      <c r="C132" s="197">
        <f>'Supply Addn'!C14</f>
        <v>0</v>
      </c>
      <c r="D132" s="44">
        <v>0</v>
      </c>
      <c r="E132" s="405">
        <v>1</v>
      </c>
      <c r="F132" s="405">
        <f t="shared" si="75"/>
        <v>1</v>
      </c>
      <c r="G132" s="405">
        <f t="shared" si="75"/>
        <v>1</v>
      </c>
      <c r="H132" s="405">
        <f t="shared" si="75"/>
        <v>1</v>
      </c>
      <c r="I132" s="405">
        <f t="shared" si="75"/>
        <v>1</v>
      </c>
      <c r="J132" s="405">
        <f t="shared" si="75"/>
        <v>1</v>
      </c>
      <c r="K132" s="405">
        <f t="shared" si="75"/>
        <v>1</v>
      </c>
      <c r="L132" s="405">
        <f t="shared" si="75"/>
        <v>1</v>
      </c>
      <c r="M132" s="405">
        <f t="shared" si="75"/>
        <v>1</v>
      </c>
      <c r="N132" s="406">
        <f t="shared" si="75"/>
        <v>1</v>
      </c>
    </row>
    <row r="133" spans="2:14" ht="14.15" customHeight="1" x14ac:dyDescent="0.25">
      <c r="C133" s="197">
        <f>'Supply Addn'!C15</f>
        <v>0</v>
      </c>
      <c r="D133" s="44">
        <v>0</v>
      </c>
      <c r="E133" s="405">
        <v>1</v>
      </c>
      <c r="F133" s="405">
        <f t="shared" si="75"/>
        <v>1</v>
      </c>
      <c r="G133" s="405">
        <f t="shared" si="75"/>
        <v>1</v>
      </c>
      <c r="H133" s="405">
        <f t="shared" si="75"/>
        <v>1</v>
      </c>
      <c r="I133" s="405">
        <f t="shared" si="75"/>
        <v>1</v>
      </c>
      <c r="J133" s="405">
        <f t="shared" si="75"/>
        <v>1</v>
      </c>
      <c r="K133" s="405">
        <f t="shared" si="75"/>
        <v>1</v>
      </c>
      <c r="L133" s="405">
        <f t="shared" si="75"/>
        <v>1</v>
      </c>
      <c r="M133" s="405">
        <f t="shared" si="75"/>
        <v>1</v>
      </c>
      <c r="N133" s="406">
        <f t="shared" si="75"/>
        <v>1</v>
      </c>
    </row>
    <row r="134" spans="2:14" ht="14.15" customHeight="1" x14ac:dyDescent="0.25">
      <c r="C134" s="84" t="str">
        <f>'Supply Addn'!C16</f>
        <v>Long-Term Supply Growth</v>
      </c>
      <c r="D134" s="151">
        <v>1</v>
      </c>
      <c r="E134" s="408">
        <f t="shared" si="74"/>
        <v>1</v>
      </c>
      <c r="F134" s="408">
        <f t="shared" si="75"/>
        <v>1</v>
      </c>
      <c r="G134" s="408">
        <f t="shared" si="75"/>
        <v>1</v>
      </c>
      <c r="H134" s="408">
        <f t="shared" si="75"/>
        <v>1</v>
      </c>
      <c r="I134" s="408">
        <f t="shared" si="75"/>
        <v>1</v>
      </c>
      <c r="J134" s="408">
        <f t="shared" si="75"/>
        <v>1</v>
      </c>
      <c r="K134" s="408">
        <f t="shared" si="75"/>
        <v>1</v>
      </c>
      <c r="L134" s="408">
        <f t="shared" si="75"/>
        <v>1</v>
      </c>
      <c r="M134" s="408">
        <f t="shared" si="75"/>
        <v>1</v>
      </c>
      <c r="N134" s="409">
        <f t="shared" si="75"/>
        <v>1</v>
      </c>
    </row>
    <row r="135" spans="2:14" ht="14.15" customHeight="1" x14ac:dyDescent="0.25">
      <c r="E135" s="53"/>
    </row>
    <row r="136" spans="2:14" ht="14.15" customHeight="1" x14ac:dyDescent="0.25">
      <c r="B136" s="222" t="str">
        <f>CONCATENATE(Primary!C9," Segment")</f>
        <v xml:space="preserve"> Segment</v>
      </c>
      <c r="C136" s="60"/>
      <c r="D136" s="195">
        <f>+D3</f>
        <v>2020</v>
      </c>
      <c r="E136" s="195">
        <f>D136+1</f>
        <v>2021</v>
      </c>
      <c r="F136" s="195">
        <f t="shared" ref="F136:N136" si="76">E136+1</f>
        <v>2022</v>
      </c>
      <c r="G136" s="195">
        <f t="shared" si="76"/>
        <v>2023</v>
      </c>
      <c r="H136" s="195">
        <f t="shared" si="76"/>
        <v>2024</v>
      </c>
      <c r="I136" s="195">
        <f t="shared" si="76"/>
        <v>2025</v>
      </c>
      <c r="J136" s="195">
        <f t="shared" si="76"/>
        <v>2026</v>
      </c>
      <c r="K136" s="195">
        <f t="shared" si="76"/>
        <v>2027</v>
      </c>
      <c r="L136" s="195">
        <f t="shared" si="76"/>
        <v>2028</v>
      </c>
      <c r="M136" s="195">
        <f t="shared" si="76"/>
        <v>2029</v>
      </c>
      <c r="N136" s="198">
        <f t="shared" si="76"/>
        <v>2030</v>
      </c>
    </row>
    <row r="137" spans="2:14" ht="14.15" customHeight="1" x14ac:dyDescent="0.25">
      <c r="C137" s="196" t="str">
        <f>Primary!C13</f>
        <v>Secondary Competition</v>
      </c>
      <c r="D137" s="44">
        <f>IF('Demand-Base Year'!N5&gt;=0,'Demand-Base Year'!N5,0)</f>
        <v>0</v>
      </c>
      <c r="E137" s="377">
        <f t="shared" ref="E137:N137" si="77">D137</f>
        <v>0</v>
      </c>
      <c r="F137" s="377">
        <f t="shared" si="77"/>
        <v>0</v>
      </c>
      <c r="G137" s="377">
        <f t="shared" si="77"/>
        <v>0</v>
      </c>
      <c r="H137" s="377">
        <f t="shared" si="77"/>
        <v>0</v>
      </c>
      <c r="I137" s="377">
        <f t="shared" si="77"/>
        <v>0</v>
      </c>
      <c r="J137" s="377">
        <f t="shared" si="77"/>
        <v>0</v>
      </c>
      <c r="K137" s="377">
        <f t="shared" si="77"/>
        <v>0</v>
      </c>
      <c r="L137" s="377">
        <f t="shared" si="77"/>
        <v>0</v>
      </c>
      <c r="M137" s="377">
        <f t="shared" si="77"/>
        <v>0</v>
      </c>
      <c r="N137" s="404">
        <f t="shared" si="77"/>
        <v>0</v>
      </c>
    </row>
    <row r="138" spans="2:14" ht="14.15" customHeight="1" x14ac:dyDescent="0.25">
      <c r="C138" s="197" t="str">
        <f>Primary!C14</f>
        <v>Primary Hotel 1</v>
      </c>
      <c r="D138" s="44">
        <f>IF('Demand-Base Year'!N6&gt;=0,'Demand-Base Year'!N6,0)</f>
        <v>0</v>
      </c>
      <c r="E138" s="377">
        <f>D138</f>
        <v>0</v>
      </c>
      <c r="F138" s="377">
        <f t="shared" ref="F138:N138" si="78">E138</f>
        <v>0</v>
      </c>
      <c r="G138" s="405">
        <f t="shared" si="78"/>
        <v>0</v>
      </c>
      <c r="H138" s="405">
        <f t="shared" si="78"/>
        <v>0</v>
      </c>
      <c r="I138" s="405">
        <f t="shared" si="78"/>
        <v>0</v>
      </c>
      <c r="J138" s="405">
        <f t="shared" si="78"/>
        <v>0</v>
      </c>
      <c r="K138" s="405">
        <f t="shared" si="78"/>
        <v>0</v>
      </c>
      <c r="L138" s="405">
        <f t="shared" si="78"/>
        <v>0</v>
      </c>
      <c r="M138" s="405">
        <f t="shared" si="78"/>
        <v>0</v>
      </c>
      <c r="N138" s="406">
        <f t="shared" si="78"/>
        <v>0</v>
      </c>
    </row>
    <row r="139" spans="2:14" ht="14.15" customHeight="1" x14ac:dyDescent="0.25">
      <c r="C139" s="197" t="str">
        <f>Primary!C15</f>
        <v>Primary Hotel 2</v>
      </c>
      <c r="D139" s="44">
        <f>IF('Demand-Base Year'!N7&gt;=0,'Demand-Base Year'!N7,0)</f>
        <v>0</v>
      </c>
      <c r="E139" s="377">
        <f t="shared" ref="E139:N167" si="79">D139</f>
        <v>0</v>
      </c>
      <c r="F139" s="377">
        <f t="shared" si="79"/>
        <v>0</v>
      </c>
      <c r="G139" s="405">
        <f t="shared" si="79"/>
        <v>0</v>
      </c>
      <c r="H139" s="405">
        <f t="shared" si="79"/>
        <v>0</v>
      </c>
      <c r="I139" s="405">
        <f t="shared" si="79"/>
        <v>0</v>
      </c>
      <c r="J139" s="405">
        <f t="shared" si="79"/>
        <v>0</v>
      </c>
      <c r="K139" s="405">
        <f t="shared" si="79"/>
        <v>0</v>
      </c>
      <c r="L139" s="405">
        <f t="shared" si="79"/>
        <v>0</v>
      </c>
      <c r="M139" s="405">
        <f t="shared" si="79"/>
        <v>0</v>
      </c>
      <c r="N139" s="406">
        <f t="shared" si="79"/>
        <v>0</v>
      </c>
    </row>
    <row r="140" spans="2:14" ht="14.15" customHeight="1" x14ac:dyDescent="0.25">
      <c r="C140" s="197">
        <f>Primary!C16</f>
        <v>0</v>
      </c>
      <c r="D140" s="44">
        <f>IF('Demand-Base Year'!N8&gt;=0,'Demand-Base Year'!N8,0)</f>
        <v>0</v>
      </c>
      <c r="E140" s="377">
        <f t="shared" si="79"/>
        <v>0</v>
      </c>
      <c r="F140" s="377">
        <f t="shared" si="79"/>
        <v>0</v>
      </c>
      <c r="G140" s="405">
        <f t="shared" si="79"/>
        <v>0</v>
      </c>
      <c r="H140" s="405">
        <f t="shared" si="79"/>
        <v>0</v>
      </c>
      <c r="I140" s="405">
        <f t="shared" si="79"/>
        <v>0</v>
      </c>
      <c r="J140" s="405">
        <f t="shared" si="79"/>
        <v>0</v>
      </c>
      <c r="K140" s="405">
        <f t="shared" si="79"/>
        <v>0</v>
      </c>
      <c r="L140" s="405">
        <f t="shared" si="79"/>
        <v>0</v>
      </c>
      <c r="M140" s="405">
        <f t="shared" si="79"/>
        <v>0</v>
      </c>
      <c r="N140" s="406">
        <f t="shared" si="79"/>
        <v>0</v>
      </c>
    </row>
    <row r="141" spans="2:14" ht="14.15" customHeight="1" x14ac:dyDescent="0.25">
      <c r="C141" s="197">
        <f>Primary!C17</f>
        <v>0</v>
      </c>
      <c r="D141" s="44">
        <f>IF('Demand-Base Year'!N9&gt;=0,'Demand-Base Year'!N9,0)</f>
        <v>0</v>
      </c>
      <c r="E141" s="377">
        <f t="shared" si="79"/>
        <v>0</v>
      </c>
      <c r="F141" s="377">
        <f t="shared" si="79"/>
        <v>0</v>
      </c>
      <c r="G141" s="405">
        <f t="shared" si="79"/>
        <v>0</v>
      </c>
      <c r="H141" s="405">
        <f t="shared" si="79"/>
        <v>0</v>
      </c>
      <c r="I141" s="405">
        <f t="shared" si="79"/>
        <v>0</v>
      </c>
      <c r="J141" s="405">
        <f t="shared" si="79"/>
        <v>0</v>
      </c>
      <c r="K141" s="405">
        <f t="shared" si="79"/>
        <v>0</v>
      </c>
      <c r="L141" s="405">
        <f t="shared" si="79"/>
        <v>0</v>
      </c>
      <c r="M141" s="405">
        <f t="shared" si="79"/>
        <v>0</v>
      </c>
      <c r="N141" s="406">
        <f t="shared" si="79"/>
        <v>0</v>
      </c>
    </row>
    <row r="142" spans="2:14" ht="14.15" customHeight="1" x14ac:dyDescent="0.25">
      <c r="C142" s="197">
        <f>Primary!C18</f>
        <v>0</v>
      </c>
      <c r="D142" s="44">
        <f>IF('Demand-Base Year'!N10&gt;=0,'Demand-Base Year'!N10,0)</f>
        <v>0</v>
      </c>
      <c r="E142" s="377">
        <f t="shared" si="79"/>
        <v>0</v>
      </c>
      <c r="F142" s="377">
        <f t="shared" si="79"/>
        <v>0</v>
      </c>
      <c r="G142" s="405">
        <f t="shared" si="79"/>
        <v>0</v>
      </c>
      <c r="H142" s="405">
        <f t="shared" si="79"/>
        <v>0</v>
      </c>
      <c r="I142" s="405">
        <f t="shared" si="79"/>
        <v>0</v>
      </c>
      <c r="J142" s="405">
        <f t="shared" si="79"/>
        <v>0</v>
      </c>
      <c r="K142" s="405">
        <f t="shared" si="79"/>
        <v>0</v>
      </c>
      <c r="L142" s="405">
        <f t="shared" si="79"/>
        <v>0</v>
      </c>
      <c r="M142" s="405">
        <f t="shared" si="79"/>
        <v>0</v>
      </c>
      <c r="N142" s="406">
        <f t="shared" si="79"/>
        <v>0</v>
      </c>
    </row>
    <row r="143" spans="2:14" ht="14.15" customHeight="1" x14ac:dyDescent="0.25">
      <c r="C143" s="197">
        <f>Primary!C19</f>
        <v>0</v>
      </c>
      <c r="D143" s="44">
        <f>IF('Demand-Base Year'!N11&gt;=0,'Demand-Base Year'!N11,0)</f>
        <v>0</v>
      </c>
      <c r="E143" s="377">
        <f t="shared" si="79"/>
        <v>0</v>
      </c>
      <c r="F143" s="377">
        <f t="shared" si="79"/>
        <v>0</v>
      </c>
      <c r="G143" s="405">
        <f t="shared" si="79"/>
        <v>0</v>
      </c>
      <c r="H143" s="405">
        <f t="shared" si="79"/>
        <v>0</v>
      </c>
      <c r="I143" s="405">
        <f t="shared" si="79"/>
        <v>0</v>
      </c>
      <c r="J143" s="405">
        <f t="shared" si="79"/>
        <v>0</v>
      </c>
      <c r="K143" s="405">
        <f t="shared" si="79"/>
        <v>0</v>
      </c>
      <c r="L143" s="405">
        <f t="shared" si="79"/>
        <v>0</v>
      </c>
      <c r="M143" s="405">
        <f t="shared" si="79"/>
        <v>0</v>
      </c>
      <c r="N143" s="406">
        <f t="shared" si="79"/>
        <v>0</v>
      </c>
    </row>
    <row r="144" spans="2:14" ht="14.15" customHeight="1" x14ac:dyDescent="0.25">
      <c r="C144" s="197">
        <f>Primary!C20</f>
        <v>0</v>
      </c>
      <c r="D144" s="44">
        <f>IF('Demand-Base Year'!N12&gt;=0,'Demand-Base Year'!N12,0)</f>
        <v>0</v>
      </c>
      <c r="E144" s="377">
        <f t="shared" si="79"/>
        <v>0</v>
      </c>
      <c r="F144" s="377">
        <f t="shared" si="79"/>
        <v>0</v>
      </c>
      <c r="G144" s="405">
        <f t="shared" si="79"/>
        <v>0</v>
      </c>
      <c r="H144" s="405">
        <f t="shared" si="79"/>
        <v>0</v>
      </c>
      <c r="I144" s="405">
        <f t="shared" si="79"/>
        <v>0</v>
      </c>
      <c r="J144" s="405">
        <f t="shared" si="79"/>
        <v>0</v>
      </c>
      <c r="K144" s="405">
        <f t="shared" si="79"/>
        <v>0</v>
      </c>
      <c r="L144" s="405">
        <f t="shared" si="79"/>
        <v>0</v>
      </c>
      <c r="M144" s="405">
        <f t="shared" si="79"/>
        <v>0</v>
      </c>
      <c r="N144" s="406">
        <f t="shared" si="79"/>
        <v>0</v>
      </c>
    </row>
    <row r="145" spans="3:14" ht="14.15" customHeight="1" x14ac:dyDescent="0.25">
      <c r="C145" s="197">
        <f>Primary!C21</f>
        <v>0</v>
      </c>
      <c r="D145" s="44">
        <f>IF('Demand-Base Year'!N13&gt;=0,'Demand-Base Year'!N13,0)</f>
        <v>0</v>
      </c>
      <c r="E145" s="377">
        <f t="shared" si="79"/>
        <v>0</v>
      </c>
      <c r="F145" s="377">
        <f t="shared" si="79"/>
        <v>0</v>
      </c>
      <c r="G145" s="405">
        <f t="shared" si="79"/>
        <v>0</v>
      </c>
      <c r="H145" s="405">
        <f t="shared" si="79"/>
        <v>0</v>
      </c>
      <c r="I145" s="405">
        <f t="shared" si="79"/>
        <v>0</v>
      </c>
      <c r="J145" s="405">
        <f t="shared" si="79"/>
        <v>0</v>
      </c>
      <c r="K145" s="405">
        <f t="shared" si="79"/>
        <v>0</v>
      </c>
      <c r="L145" s="405">
        <f t="shared" si="79"/>
        <v>0</v>
      </c>
      <c r="M145" s="405">
        <f t="shared" si="79"/>
        <v>0</v>
      </c>
      <c r="N145" s="406">
        <f t="shared" si="79"/>
        <v>0</v>
      </c>
    </row>
    <row r="146" spans="3:14" ht="14.15" customHeight="1" x14ac:dyDescent="0.25">
      <c r="C146" s="197">
        <f>Primary!C22</f>
        <v>0</v>
      </c>
      <c r="D146" s="44">
        <f>IF('Demand-Base Year'!N14&gt;=0,'Demand-Base Year'!N14,0)</f>
        <v>0</v>
      </c>
      <c r="E146" s="377">
        <f t="shared" si="79"/>
        <v>0</v>
      </c>
      <c r="F146" s="377">
        <f t="shared" si="79"/>
        <v>0</v>
      </c>
      <c r="G146" s="405">
        <f t="shared" si="79"/>
        <v>0</v>
      </c>
      <c r="H146" s="405">
        <f t="shared" si="79"/>
        <v>0</v>
      </c>
      <c r="I146" s="405">
        <f t="shared" si="79"/>
        <v>0</v>
      </c>
      <c r="J146" s="405">
        <f t="shared" si="79"/>
        <v>0</v>
      </c>
      <c r="K146" s="405">
        <f t="shared" si="79"/>
        <v>0</v>
      </c>
      <c r="L146" s="405">
        <f t="shared" si="79"/>
        <v>0</v>
      </c>
      <c r="M146" s="405">
        <f t="shared" si="79"/>
        <v>0</v>
      </c>
      <c r="N146" s="406">
        <f t="shared" si="79"/>
        <v>0</v>
      </c>
    </row>
    <row r="147" spans="3:14" ht="14.15" customHeight="1" x14ac:dyDescent="0.25">
      <c r="C147" s="197">
        <f>Primary!C23</f>
        <v>0</v>
      </c>
      <c r="D147" s="44">
        <f>IF('Demand-Base Year'!N15&gt;=0,'Demand-Base Year'!N15,0)</f>
        <v>0</v>
      </c>
      <c r="E147" s="377">
        <f t="shared" si="79"/>
        <v>0</v>
      </c>
      <c r="F147" s="377">
        <f t="shared" si="79"/>
        <v>0</v>
      </c>
      <c r="G147" s="405">
        <f t="shared" si="79"/>
        <v>0</v>
      </c>
      <c r="H147" s="405">
        <f t="shared" si="79"/>
        <v>0</v>
      </c>
      <c r="I147" s="405">
        <f t="shared" si="79"/>
        <v>0</v>
      </c>
      <c r="J147" s="405">
        <f t="shared" si="79"/>
        <v>0</v>
      </c>
      <c r="K147" s="405">
        <f t="shared" si="79"/>
        <v>0</v>
      </c>
      <c r="L147" s="405">
        <f t="shared" si="79"/>
        <v>0</v>
      </c>
      <c r="M147" s="405">
        <f t="shared" si="79"/>
        <v>0</v>
      </c>
      <c r="N147" s="406">
        <f t="shared" si="79"/>
        <v>0</v>
      </c>
    </row>
    <row r="148" spans="3:14" ht="14.15" customHeight="1" x14ac:dyDescent="0.25">
      <c r="C148" s="197">
        <f>Primary!C24</f>
        <v>0</v>
      </c>
      <c r="D148" s="44">
        <f>IF('Demand-Base Year'!N16&gt;=0,'Demand-Base Year'!N16,0)</f>
        <v>0</v>
      </c>
      <c r="E148" s="377">
        <f t="shared" si="79"/>
        <v>0</v>
      </c>
      <c r="F148" s="377">
        <f t="shared" si="79"/>
        <v>0</v>
      </c>
      <c r="G148" s="405">
        <f t="shared" si="79"/>
        <v>0</v>
      </c>
      <c r="H148" s="405">
        <f t="shared" si="79"/>
        <v>0</v>
      </c>
      <c r="I148" s="405">
        <f t="shared" si="79"/>
        <v>0</v>
      </c>
      <c r="J148" s="405">
        <f t="shared" si="79"/>
        <v>0</v>
      </c>
      <c r="K148" s="405">
        <f t="shared" si="79"/>
        <v>0</v>
      </c>
      <c r="L148" s="405">
        <f t="shared" si="79"/>
        <v>0</v>
      </c>
      <c r="M148" s="405">
        <f t="shared" si="79"/>
        <v>0</v>
      </c>
      <c r="N148" s="406">
        <f t="shared" si="79"/>
        <v>0</v>
      </c>
    </row>
    <row r="149" spans="3:14" ht="14.15" customHeight="1" x14ac:dyDescent="0.25">
      <c r="C149" s="197">
        <f>Primary!C25</f>
        <v>0</v>
      </c>
      <c r="D149" s="44">
        <f>IF('Demand-Base Year'!N17&gt;=0,'Demand-Base Year'!N17,0)</f>
        <v>0</v>
      </c>
      <c r="E149" s="377">
        <f t="shared" si="79"/>
        <v>0</v>
      </c>
      <c r="F149" s="377">
        <f t="shared" si="79"/>
        <v>0</v>
      </c>
      <c r="G149" s="405">
        <f t="shared" si="79"/>
        <v>0</v>
      </c>
      <c r="H149" s="405">
        <f t="shared" si="79"/>
        <v>0</v>
      </c>
      <c r="I149" s="405">
        <f t="shared" si="79"/>
        <v>0</v>
      </c>
      <c r="J149" s="405">
        <f t="shared" si="79"/>
        <v>0</v>
      </c>
      <c r="K149" s="405">
        <f t="shared" si="79"/>
        <v>0</v>
      </c>
      <c r="L149" s="405">
        <f t="shared" si="79"/>
        <v>0</v>
      </c>
      <c r="M149" s="405">
        <f t="shared" si="79"/>
        <v>0</v>
      </c>
      <c r="N149" s="406">
        <f t="shared" si="79"/>
        <v>0</v>
      </c>
    </row>
    <row r="150" spans="3:14" ht="14.15" customHeight="1" x14ac:dyDescent="0.25">
      <c r="C150" s="197">
        <f>Primary!C26</f>
        <v>0</v>
      </c>
      <c r="D150" s="44">
        <f>IF('Demand-Base Year'!N18&gt;=0,'Demand-Base Year'!N18,0)</f>
        <v>0</v>
      </c>
      <c r="E150" s="377">
        <f t="shared" si="79"/>
        <v>0</v>
      </c>
      <c r="F150" s="377">
        <f t="shared" si="79"/>
        <v>0</v>
      </c>
      <c r="G150" s="405">
        <f t="shared" si="79"/>
        <v>0</v>
      </c>
      <c r="H150" s="405">
        <f t="shared" si="79"/>
        <v>0</v>
      </c>
      <c r="I150" s="405">
        <f t="shared" si="79"/>
        <v>0</v>
      </c>
      <c r="J150" s="405">
        <f t="shared" si="79"/>
        <v>0</v>
      </c>
      <c r="K150" s="405">
        <f t="shared" si="79"/>
        <v>0</v>
      </c>
      <c r="L150" s="405">
        <f t="shared" si="79"/>
        <v>0</v>
      </c>
      <c r="M150" s="405">
        <f t="shared" si="79"/>
        <v>0</v>
      </c>
      <c r="N150" s="406">
        <f t="shared" si="79"/>
        <v>0</v>
      </c>
    </row>
    <row r="151" spans="3:14" ht="14.15" customHeight="1" x14ac:dyDescent="0.25">
      <c r="C151" s="197">
        <f>Primary!C27</f>
        <v>0</v>
      </c>
      <c r="D151" s="44">
        <f>IF('Demand-Base Year'!N19&gt;=0,'Demand-Base Year'!N19,0)</f>
        <v>0</v>
      </c>
      <c r="E151" s="377">
        <f t="shared" si="79"/>
        <v>0</v>
      </c>
      <c r="F151" s="377">
        <f t="shared" si="79"/>
        <v>0</v>
      </c>
      <c r="G151" s="405">
        <f t="shared" si="79"/>
        <v>0</v>
      </c>
      <c r="H151" s="405">
        <f t="shared" si="79"/>
        <v>0</v>
      </c>
      <c r="I151" s="405">
        <f t="shared" si="79"/>
        <v>0</v>
      </c>
      <c r="J151" s="405">
        <f t="shared" si="79"/>
        <v>0</v>
      </c>
      <c r="K151" s="405">
        <f t="shared" si="79"/>
        <v>0</v>
      </c>
      <c r="L151" s="405">
        <f t="shared" si="79"/>
        <v>0</v>
      </c>
      <c r="M151" s="405">
        <f t="shared" si="79"/>
        <v>0</v>
      </c>
      <c r="N151" s="406">
        <f t="shared" si="79"/>
        <v>0</v>
      </c>
    </row>
    <row r="152" spans="3:14" ht="14.15" customHeight="1" x14ac:dyDescent="0.25">
      <c r="C152" s="197">
        <f>Primary!C28</f>
        <v>0</v>
      </c>
      <c r="D152" s="44">
        <f>IF('Demand-Base Year'!N20&gt;=0,'Demand-Base Year'!N20,0)</f>
        <v>0</v>
      </c>
      <c r="E152" s="377">
        <f t="shared" si="79"/>
        <v>0</v>
      </c>
      <c r="F152" s="377">
        <f t="shared" si="79"/>
        <v>0</v>
      </c>
      <c r="G152" s="405">
        <f t="shared" si="79"/>
        <v>0</v>
      </c>
      <c r="H152" s="405">
        <f t="shared" si="79"/>
        <v>0</v>
      </c>
      <c r="I152" s="405">
        <f t="shared" si="79"/>
        <v>0</v>
      </c>
      <c r="J152" s="405">
        <f t="shared" si="79"/>
        <v>0</v>
      </c>
      <c r="K152" s="405">
        <f t="shared" si="79"/>
        <v>0</v>
      </c>
      <c r="L152" s="405">
        <f t="shared" si="79"/>
        <v>0</v>
      </c>
      <c r="M152" s="405">
        <f t="shared" si="79"/>
        <v>0</v>
      </c>
      <c r="N152" s="406">
        <f t="shared" si="79"/>
        <v>0</v>
      </c>
    </row>
    <row r="153" spans="3:14" ht="14.15" customHeight="1" x14ac:dyDescent="0.25">
      <c r="C153" s="197">
        <f>Primary!C29</f>
        <v>0</v>
      </c>
      <c r="D153" s="44">
        <f>IF('Demand-Base Year'!N21&gt;=0,'Demand-Base Year'!N21,0)</f>
        <v>0</v>
      </c>
      <c r="E153" s="377">
        <f t="shared" si="79"/>
        <v>0</v>
      </c>
      <c r="F153" s="377">
        <f t="shared" si="79"/>
        <v>0</v>
      </c>
      <c r="G153" s="405">
        <f t="shared" si="79"/>
        <v>0</v>
      </c>
      <c r="H153" s="405">
        <f t="shared" si="79"/>
        <v>0</v>
      </c>
      <c r="I153" s="405">
        <f t="shared" si="79"/>
        <v>0</v>
      </c>
      <c r="J153" s="405">
        <f t="shared" si="79"/>
        <v>0</v>
      </c>
      <c r="K153" s="405">
        <f t="shared" si="79"/>
        <v>0</v>
      </c>
      <c r="L153" s="405">
        <f t="shared" si="79"/>
        <v>0</v>
      </c>
      <c r="M153" s="405">
        <f t="shared" si="79"/>
        <v>0</v>
      </c>
      <c r="N153" s="406">
        <f t="shared" si="79"/>
        <v>0</v>
      </c>
    </row>
    <row r="154" spans="3:14" ht="14.15" customHeight="1" x14ac:dyDescent="0.25">
      <c r="C154" s="197">
        <f>Primary!C30</f>
        <v>0</v>
      </c>
      <c r="D154" s="44">
        <f>IF('Demand-Base Year'!N22&gt;=0,'Demand-Base Year'!N22,0)</f>
        <v>0</v>
      </c>
      <c r="E154" s="377">
        <f t="shared" si="79"/>
        <v>0</v>
      </c>
      <c r="F154" s="377">
        <f t="shared" si="79"/>
        <v>0</v>
      </c>
      <c r="G154" s="405">
        <f t="shared" si="79"/>
        <v>0</v>
      </c>
      <c r="H154" s="405">
        <f t="shared" si="79"/>
        <v>0</v>
      </c>
      <c r="I154" s="405">
        <f t="shared" si="79"/>
        <v>0</v>
      </c>
      <c r="J154" s="405">
        <f t="shared" si="79"/>
        <v>0</v>
      </c>
      <c r="K154" s="405">
        <f t="shared" si="79"/>
        <v>0</v>
      </c>
      <c r="L154" s="405">
        <f t="shared" si="79"/>
        <v>0</v>
      </c>
      <c r="M154" s="405">
        <f t="shared" si="79"/>
        <v>0</v>
      </c>
      <c r="N154" s="406">
        <f t="shared" si="79"/>
        <v>0</v>
      </c>
    </row>
    <row r="155" spans="3:14" ht="14.15" customHeight="1" x14ac:dyDescent="0.25">
      <c r="C155" s="197">
        <f>Primary!C31</f>
        <v>0</v>
      </c>
      <c r="D155" s="44">
        <f>IF('Demand-Base Year'!N23&gt;=0,'Demand-Base Year'!N23,0)</f>
        <v>0</v>
      </c>
      <c r="E155" s="377">
        <f t="shared" si="79"/>
        <v>0</v>
      </c>
      <c r="F155" s="377">
        <f t="shared" si="79"/>
        <v>0</v>
      </c>
      <c r="G155" s="405">
        <f t="shared" si="79"/>
        <v>0</v>
      </c>
      <c r="H155" s="405">
        <f t="shared" si="79"/>
        <v>0</v>
      </c>
      <c r="I155" s="405">
        <f t="shared" si="79"/>
        <v>0</v>
      </c>
      <c r="J155" s="405">
        <f t="shared" si="79"/>
        <v>0</v>
      </c>
      <c r="K155" s="405">
        <f t="shared" si="79"/>
        <v>0</v>
      </c>
      <c r="L155" s="405">
        <f t="shared" si="79"/>
        <v>0</v>
      </c>
      <c r="M155" s="405">
        <f t="shared" si="79"/>
        <v>0</v>
      </c>
      <c r="N155" s="406">
        <f t="shared" si="79"/>
        <v>0</v>
      </c>
    </row>
    <row r="156" spans="3:14" ht="14.15" customHeight="1" x14ac:dyDescent="0.25">
      <c r="C156" s="84">
        <f>Primary!C32</f>
        <v>0</v>
      </c>
      <c r="D156" s="151">
        <f>IF('Demand-Base Year'!N24&gt;=0,'Demand-Base Year'!N24,0)</f>
        <v>0</v>
      </c>
      <c r="E156" s="407">
        <f t="shared" si="79"/>
        <v>0</v>
      </c>
      <c r="F156" s="407">
        <f t="shared" si="79"/>
        <v>0</v>
      </c>
      <c r="G156" s="408">
        <f t="shared" si="79"/>
        <v>0</v>
      </c>
      <c r="H156" s="408">
        <f t="shared" si="79"/>
        <v>0</v>
      </c>
      <c r="I156" s="408">
        <f t="shared" si="79"/>
        <v>0</v>
      </c>
      <c r="J156" s="408">
        <f t="shared" si="79"/>
        <v>0</v>
      </c>
      <c r="K156" s="408">
        <f t="shared" si="79"/>
        <v>0</v>
      </c>
      <c r="L156" s="408">
        <f t="shared" si="79"/>
        <v>0</v>
      </c>
      <c r="M156" s="408">
        <f t="shared" si="79"/>
        <v>0</v>
      </c>
      <c r="N156" s="409">
        <f t="shared" si="79"/>
        <v>0</v>
      </c>
    </row>
    <row r="157" spans="3:14" ht="14.15" customHeight="1" x14ac:dyDescent="0.3">
      <c r="C157" s="549" t="s">
        <v>188</v>
      </c>
      <c r="D157" s="550"/>
      <c r="E157" s="550"/>
      <c r="F157" s="550"/>
      <c r="G157" s="550"/>
      <c r="H157" s="550"/>
      <c r="I157" s="550"/>
      <c r="J157" s="550"/>
      <c r="K157" s="550"/>
      <c r="L157" s="550"/>
      <c r="M157" s="550"/>
      <c r="N157" s="550"/>
    </row>
    <row r="158" spans="3:14" ht="14.15" customHeight="1" x14ac:dyDescent="0.25">
      <c r="C158" s="197" t="str">
        <f>'Supply Addn'!C7</f>
        <v>Proposed Hotel 1</v>
      </c>
      <c r="D158" s="44">
        <v>0</v>
      </c>
      <c r="E158" s="405">
        <v>1</v>
      </c>
      <c r="F158" s="405">
        <f t="shared" si="79"/>
        <v>1</v>
      </c>
      <c r="G158" s="405">
        <f t="shared" si="79"/>
        <v>1</v>
      </c>
      <c r="H158" s="405">
        <f t="shared" si="79"/>
        <v>1</v>
      </c>
      <c r="I158" s="405">
        <f t="shared" si="79"/>
        <v>1</v>
      </c>
      <c r="J158" s="405">
        <f t="shared" si="79"/>
        <v>1</v>
      </c>
      <c r="K158" s="405">
        <f t="shared" si="79"/>
        <v>1</v>
      </c>
      <c r="L158" s="405">
        <f t="shared" si="79"/>
        <v>1</v>
      </c>
      <c r="M158" s="405">
        <f t="shared" si="79"/>
        <v>1</v>
      </c>
      <c r="N158" s="406">
        <f t="shared" si="79"/>
        <v>1</v>
      </c>
    </row>
    <row r="159" spans="3:14" ht="14.15" customHeight="1" x14ac:dyDescent="0.25">
      <c r="C159" s="197" t="str">
        <f>'Supply Addn'!C8</f>
        <v>Proposed Hotel 2</v>
      </c>
      <c r="D159" s="44">
        <v>0</v>
      </c>
      <c r="E159" s="405">
        <v>1</v>
      </c>
      <c r="F159" s="405">
        <f t="shared" si="79"/>
        <v>1</v>
      </c>
      <c r="G159" s="405">
        <f t="shared" si="79"/>
        <v>1</v>
      </c>
      <c r="H159" s="405">
        <f t="shared" si="79"/>
        <v>1</v>
      </c>
      <c r="I159" s="405">
        <f t="shared" si="79"/>
        <v>1</v>
      </c>
      <c r="J159" s="405">
        <f t="shared" si="79"/>
        <v>1</v>
      </c>
      <c r="K159" s="405">
        <f t="shared" si="79"/>
        <v>1</v>
      </c>
      <c r="L159" s="405">
        <f t="shared" si="79"/>
        <v>1</v>
      </c>
      <c r="M159" s="405">
        <f t="shared" si="79"/>
        <v>1</v>
      </c>
      <c r="N159" s="406">
        <f t="shared" si="79"/>
        <v>1</v>
      </c>
    </row>
    <row r="160" spans="3:14" ht="14.15" customHeight="1" x14ac:dyDescent="0.25">
      <c r="C160" s="197">
        <f>'Supply Addn'!C9</f>
        <v>0</v>
      </c>
      <c r="D160" s="44">
        <v>0</v>
      </c>
      <c r="E160" s="405">
        <v>1</v>
      </c>
      <c r="F160" s="405">
        <f t="shared" si="79"/>
        <v>1</v>
      </c>
      <c r="G160" s="405">
        <f t="shared" si="79"/>
        <v>1</v>
      </c>
      <c r="H160" s="405">
        <f t="shared" si="79"/>
        <v>1</v>
      </c>
      <c r="I160" s="405">
        <f t="shared" si="79"/>
        <v>1</v>
      </c>
      <c r="J160" s="405">
        <f t="shared" si="79"/>
        <v>1</v>
      </c>
      <c r="K160" s="405">
        <f t="shared" si="79"/>
        <v>1</v>
      </c>
      <c r="L160" s="405">
        <f t="shared" si="79"/>
        <v>1</v>
      </c>
      <c r="M160" s="405">
        <f t="shared" si="79"/>
        <v>1</v>
      </c>
      <c r="N160" s="406">
        <f t="shared" si="79"/>
        <v>1</v>
      </c>
    </row>
    <row r="161" spans="3:14" ht="14.15" customHeight="1" x14ac:dyDescent="0.25">
      <c r="C161" s="197">
        <f>'Supply Addn'!C10</f>
        <v>0</v>
      </c>
      <c r="D161" s="44">
        <v>0</v>
      </c>
      <c r="E161" s="405">
        <v>1</v>
      </c>
      <c r="F161" s="405">
        <f t="shared" si="79"/>
        <v>1</v>
      </c>
      <c r="G161" s="405">
        <f t="shared" si="79"/>
        <v>1</v>
      </c>
      <c r="H161" s="405">
        <f t="shared" si="79"/>
        <v>1</v>
      </c>
      <c r="I161" s="405">
        <f t="shared" si="79"/>
        <v>1</v>
      </c>
      <c r="J161" s="405">
        <f t="shared" si="79"/>
        <v>1</v>
      </c>
      <c r="K161" s="405">
        <f t="shared" si="79"/>
        <v>1</v>
      </c>
      <c r="L161" s="405">
        <f t="shared" si="79"/>
        <v>1</v>
      </c>
      <c r="M161" s="405">
        <f t="shared" si="79"/>
        <v>1</v>
      </c>
      <c r="N161" s="406">
        <f t="shared" si="79"/>
        <v>1</v>
      </c>
    </row>
    <row r="162" spans="3:14" ht="14.15" customHeight="1" x14ac:dyDescent="0.25">
      <c r="C162" s="197">
        <f>'Supply Addn'!C11</f>
        <v>0</v>
      </c>
      <c r="D162" s="44">
        <v>0</v>
      </c>
      <c r="E162" s="405">
        <v>1</v>
      </c>
      <c r="F162" s="405">
        <f t="shared" si="79"/>
        <v>1</v>
      </c>
      <c r="G162" s="405">
        <f t="shared" si="79"/>
        <v>1</v>
      </c>
      <c r="H162" s="405">
        <f t="shared" si="79"/>
        <v>1</v>
      </c>
      <c r="I162" s="405">
        <f t="shared" si="79"/>
        <v>1</v>
      </c>
      <c r="J162" s="405">
        <f t="shared" si="79"/>
        <v>1</v>
      </c>
      <c r="K162" s="405">
        <f t="shared" si="79"/>
        <v>1</v>
      </c>
      <c r="L162" s="405">
        <f t="shared" si="79"/>
        <v>1</v>
      </c>
      <c r="M162" s="405">
        <f t="shared" si="79"/>
        <v>1</v>
      </c>
      <c r="N162" s="406">
        <f t="shared" si="79"/>
        <v>1</v>
      </c>
    </row>
    <row r="163" spans="3:14" ht="14.15" customHeight="1" x14ac:dyDescent="0.25">
      <c r="C163" s="197">
        <f>'Supply Addn'!C12</f>
        <v>0</v>
      </c>
      <c r="D163" s="44">
        <v>0</v>
      </c>
      <c r="E163" s="405">
        <v>1</v>
      </c>
      <c r="F163" s="405">
        <f t="shared" si="79"/>
        <v>1</v>
      </c>
      <c r="G163" s="405">
        <f t="shared" si="79"/>
        <v>1</v>
      </c>
      <c r="H163" s="405">
        <f t="shared" si="79"/>
        <v>1</v>
      </c>
      <c r="I163" s="405">
        <f t="shared" si="79"/>
        <v>1</v>
      </c>
      <c r="J163" s="405">
        <f t="shared" si="79"/>
        <v>1</v>
      </c>
      <c r="K163" s="405">
        <f t="shared" si="79"/>
        <v>1</v>
      </c>
      <c r="L163" s="405">
        <f t="shared" si="79"/>
        <v>1</v>
      </c>
      <c r="M163" s="405">
        <f t="shared" si="79"/>
        <v>1</v>
      </c>
      <c r="N163" s="406">
        <f t="shared" si="79"/>
        <v>1</v>
      </c>
    </row>
    <row r="164" spans="3:14" ht="14.15" customHeight="1" x14ac:dyDescent="0.25">
      <c r="C164" s="197">
        <f>'Supply Addn'!C13</f>
        <v>0</v>
      </c>
      <c r="D164" s="44">
        <v>0</v>
      </c>
      <c r="E164" s="405">
        <v>1</v>
      </c>
      <c r="F164" s="405">
        <f t="shared" si="79"/>
        <v>1</v>
      </c>
      <c r="G164" s="405">
        <f t="shared" ref="F164:N167" si="80">F164</f>
        <v>1</v>
      </c>
      <c r="H164" s="405">
        <f t="shared" si="80"/>
        <v>1</v>
      </c>
      <c r="I164" s="405">
        <f t="shared" si="80"/>
        <v>1</v>
      </c>
      <c r="J164" s="405">
        <f t="shared" si="80"/>
        <v>1</v>
      </c>
      <c r="K164" s="405">
        <f t="shared" si="80"/>
        <v>1</v>
      </c>
      <c r="L164" s="405">
        <f t="shared" si="80"/>
        <v>1</v>
      </c>
      <c r="M164" s="405">
        <f t="shared" si="80"/>
        <v>1</v>
      </c>
      <c r="N164" s="406">
        <f t="shared" si="80"/>
        <v>1</v>
      </c>
    </row>
    <row r="165" spans="3:14" ht="14.15" customHeight="1" x14ac:dyDescent="0.25">
      <c r="C165" s="197">
        <f>'Supply Addn'!C14</f>
        <v>0</v>
      </c>
      <c r="D165" s="44">
        <v>0</v>
      </c>
      <c r="E165" s="405">
        <v>1</v>
      </c>
      <c r="F165" s="405">
        <f t="shared" si="80"/>
        <v>1</v>
      </c>
      <c r="G165" s="405">
        <f t="shared" si="80"/>
        <v>1</v>
      </c>
      <c r="H165" s="405">
        <f t="shared" si="80"/>
        <v>1</v>
      </c>
      <c r="I165" s="405">
        <f t="shared" si="80"/>
        <v>1</v>
      </c>
      <c r="J165" s="405">
        <f t="shared" si="80"/>
        <v>1</v>
      </c>
      <c r="K165" s="405">
        <f t="shared" si="80"/>
        <v>1</v>
      </c>
      <c r="L165" s="405">
        <f t="shared" si="80"/>
        <v>1</v>
      </c>
      <c r="M165" s="405">
        <f t="shared" si="80"/>
        <v>1</v>
      </c>
      <c r="N165" s="406">
        <f t="shared" si="80"/>
        <v>1</v>
      </c>
    </row>
    <row r="166" spans="3:14" ht="14.15" customHeight="1" x14ac:dyDescent="0.25">
      <c r="C166" s="197">
        <f>'Supply Addn'!C15</f>
        <v>0</v>
      </c>
      <c r="D166" s="44">
        <v>0</v>
      </c>
      <c r="E166" s="405">
        <v>1</v>
      </c>
      <c r="F166" s="405">
        <f t="shared" si="80"/>
        <v>1</v>
      </c>
      <c r="G166" s="405">
        <f t="shared" si="80"/>
        <v>1</v>
      </c>
      <c r="H166" s="405">
        <f t="shared" si="80"/>
        <v>1</v>
      </c>
      <c r="I166" s="405">
        <f t="shared" si="80"/>
        <v>1</v>
      </c>
      <c r="J166" s="405">
        <f t="shared" si="80"/>
        <v>1</v>
      </c>
      <c r="K166" s="405">
        <f t="shared" si="80"/>
        <v>1</v>
      </c>
      <c r="L166" s="405">
        <f t="shared" si="80"/>
        <v>1</v>
      </c>
      <c r="M166" s="405">
        <f t="shared" si="80"/>
        <v>1</v>
      </c>
      <c r="N166" s="406">
        <f t="shared" si="80"/>
        <v>1</v>
      </c>
    </row>
    <row r="167" spans="3:14" ht="14.15" customHeight="1" x14ac:dyDescent="0.25">
      <c r="C167" s="84" t="str">
        <f>'Supply Addn'!C16</f>
        <v>Long-Term Supply Growth</v>
      </c>
      <c r="D167" s="151">
        <v>1</v>
      </c>
      <c r="E167" s="408">
        <f t="shared" si="79"/>
        <v>1</v>
      </c>
      <c r="F167" s="408">
        <f t="shared" si="80"/>
        <v>1</v>
      </c>
      <c r="G167" s="408">
        <f t="shared" si="80"/>
        <v>1</v>
      </c>
      <c r="H167" s="408">
        <f t="shared" si="80"/>
        <v>1</v>
      </c>
      <c r="I167" s="408">
        <f t="shared" si="80"/>
        <v>1</v>
      </c>
      <c r="J167" s="408">
        <f t="shared" si="80"/>
        <v>1</v>
      </c>
      <c r="K167" s="408">
        <f t="shared" si="80"/>
        <v>1</v>
      </c>
      <c r="L167" s="408">
        <f t="shared" si="80"/>
        <v>1</v>
      </c>
      <c r="M167" s="408">
        <f t="shared" si="80"/>
        <v>1</v>
      </c>
      <c r="N167" s="409">
        <f t="shared" si="80"/>
        <v>1</v>
      </c>
    </row>
  </sheetData>
  <customSheetViews>
    <customSheetView guid="{F32683A5-3954-11D3-AFE3-ACC553A03D6B}" scale="75" showRuler="0">
      <rowBreaks count="4" manualBreakCount="4">
        <brk id="34" min="1" max="13" man="1"/>
        <brk id="66" min="1" max="13" man="1"/>
        <brk id="98" min="1" max="13" man="1"/>
        <brk id="130" min="1" max="13" man="1"/>
      </rowBreaks>
      <pageMargins left="0.75" right="0.75" top="1" bottom="1" header="0.5" footer="0.5"/>
      <pageSetup fitToHeight="5" orientation="landscape" r:id="rId1"/>
      <headerFooter alignWithMargins="0">
        <oddFooter>Page &amp;P of &amp;N</oddFooter>
      </headerFooter>
    </customSheetView>
    <customSheetView guid="{F32683A4-3954-11D3-AFE3-ACC553A03D6B}" scale="75" showRuler="0">
      <rowBreaks count="4" manualBreakCount="4">
        <brk id="34" min="1" max="13" man="1"/>
        <brk id="66" min="1" max="13" man="1"/>
        <brk id="98" min="1" max="13" man="1"/>
        <brk id="130" min="1" max="13" man="1"/>
      </rowBreaks>
      <pageMargins left="0.75" right="0.75" top="1" bottom="1" header="0.5" footer="0.5"/>
      <pageSetup fitToHeight="5" orientation="landscape" r:id="rId2"/>
      <headerFooter alignWithMargins="0">
        <oddFooter>Page &amp;P of &amp;N</oddFooter>
      </headerFooter>
    </customSheetView>
    <customSheetView guid="{F32683A3-3954-11D3-AFE3-ACC553A03D6B}" scale="75" showRuler="0">
      <rowBreaks count="4" manualBreakCount="4">
        <brk id="34" min="1" max="13" man="1"/>
        <brk id="66" min="1" max="13" man="1"/>
        <brk id="98" min="1" max="13" man="1"/>
        <brk id="130" min="1" max="13" man="1"/>
      </rowBreaks>
      <pageMargins left="0.75" right="0.75" top="1" bottom="1" header="0.5" footer="0.5"/>
      <pageSetup fitToHeight="5" orientation="landscape" r:id="rId3"/>
      <headerFooter alignWithMargins="0">
        <oddFooter>Page &amp;P of &amp;N</oddFooter>
      </headerFooter>
    </customSheetView>
    <customSheetView guid="{F32683A2-3954-11D3-AFE3-ACC553A03D6B}" scale="75" showRuler="0">
      <rowBreaks count="4" manualBreakCount="4">
        <brk id="34" min="1" max="13" man="1"/>
        <brk id="66" min="1" max="13" man="1"/>
        <brk id="98" min="1" max="13" man="1"/>
        <brk id="130" min="1" max="13" man="1"/>
      </rowBreaks>
      <pageMargins left="0.75" right="0.75" top="1" bottom="1" header="0.5" footer="0.5"/>
      <pageSetup fitToHeight="5" orientation="landscape" r:id="rId4"/>
      <headerFooter alignWithMargins="0">
        <oddFooter>Page &amp;P of &amp;N</oddFooter>
      </headerFooter>
    </customSheetView>
    <customSheetView guid="{6E5CC00A-2949-11D3-9003-00805F314C0A}" scale="75" showPageBreaks="1" printArea="1" showRuler="0">
      <rowBreaks count="4" manualBreakCount="4">
        <brk id="34" min="1" max="13" man="1"/>
        <brk id="66" min="1" max="13" man="1"/>
        <brk id="98" min="1" max="13" man="1"/>
        <brk id="130" min="1" max="13" man="1"/>
      </rowBreaks>
      <pageMargins left="0.75" right="0.75" top="1" bottom="1" header="0.5" footer="0.5"/>
      <pageSetup fitToHeight="5" orientation="landscape" r:id="rId5"/>
      <headerFooter alignWithMargins="0">
        <oddFooter>Page &amp;P of &amp;N</oddFooter>
      </headerFooter>
    </customSheetView>
    <customSheetView guid="{F7318FC3-9F31-11D2-AFE3-C55B32238502}" scale="75" showPageBreaks="1" printArea="1" showRuler="0">
      <rowBreaks count="4" manualBreakCount="4">
        <brk id="34" min="1" max="13" man="1"/>
        <brk id="66" min="1" max="13" man="1"/>
        <brk id="98" min="1" max="13" man="1"/>
        <brk id="130" min="1" max="13" man="1"/>
      </rowBreaks>
      <pageMargins left="0.75" right="0.75" top="1" bottom="1" header="0.5" footer="0.5"/>
      <pageSetup fitToHeight="5" orientation="landscape" r:id="rId6"/>
      <headerFooter alignWithMargins="0">
        <oddFooter>Page &amp;P of &amp;N</oddFooter>
      </headerFooter>
    </customSheetView>
    <customSheetView guid="{F7318FC6-9F31-11D2-AFE3-C55B32238502}" scale="75" showPageBreaks="1" printArea="1" showRuler="0">
      <rowBreaks count="4" manualBreakCount="4">
        <brk id="34" min="1" max="13" man="1"/>
        <brk id="66" min="1" max="13" man="1"/>
        <brk id="98" min="1" max="13" man="1"/>
        <brk id="130" min="1" max="13" man="1"/>
      </rowBreaks>
      <pageMargins left="0.75" right="0.75" top="1" bottom="1" header="0.5" footer="0.5"/>
      <pageSetup fitToHeight="5" orientation="landscape" r:id="rId7"/>
      <headerFooter alignWithMargins="0">
        <oddFooter>Page &amp;P of &amp;N</oddFooter>
      </headerFooter>
    </customSheetView>
    <customSheetView guid="{F7318FC7-9F31-11D2-AFE3-C55B32238502}" scale="75" showPageBreaks="1" printArea="1" showRuler="0">
      <rowBreaks count="4" manualBreakCount="4">
        <brk id="34" min="1" max="13" man="1"/>
        <brk id="66" min="1" max="13" man="1"/>
        <brk id="98" min="1" max="13" man="1"/>
        <brk id="130" min="1" max="13" man="1"/>
      </rowBreaks>
      <pageMargins left="0.75" right="0.75" top="1" bottom="1" header="0.5" footer="0.5"/>
      <pageSetup fitToHeight="5" orientation="landscape" r:id="rId8"/>
      <headerFooter alignWithMargins="0">
        <oddFooter>Page &amp;P of &amp;N</oddFooter>
      </headerFooter>
    </customSheetView>
    <customSheetView guid="{C4D21483-F4F6-11D2-AFE3-AC0AC56BE164}" scale="75" showRuler="0" topLeftCell="B35">
      <rowBreaks count="4" manualBreakCount="4">
        <brk id="34" min="1" max="13" man="1"/>
        <brk id="66" min="1" max="13" man="1"/>
        <brk id="98" min="1" max="13" man="1"/>
        <brk id="130" min="1" max="13" man="1"/>
      </rowBreaks>
      <pageMargins left="0.75" right="0.75" top="1" bottom="1" header="0.5" footer="0.5"/>
      <pageSetup fitToHeight="5" orientation="landscape" r:id="rId9"/>
      <headerFooter alignWithMargins="0">
        <oddFooter>Page &amp;P of &amp;N</oddFooter>
      </headerFooter>
    </customSheetView>
    <customSheetView guid="{C4D21484-F4F6-11D2-AFE3-AC0AC56BE164}" scale="75" showPageBreaks="1" printArea="1" showRuler="0">
      <rowBreaks count="4" manualBreakCount="4">
        <brk id="34" min="1" max="13" man="1"/>
        <brk id="66" min="1" max="13" man="1"/>
        <brk id="98" min="1" max="13" man="1"/>
        <brk id="130" min="1" max="13" man="1"/>
      </rowBreaks>
      <pageMargins left="0.75" right="0.75" top="1" bottom="1" header="0.5" footer="0.5"/>
      <pageSetup fitToHeight="5" orientation="landscape" r:id="rId10"/>
      <headerFooter alignWithMargins="0">
        <oddFooter>Page &amp;P of &amp;N</oddFooter>
      </headerFooter>
    </customSheetView>
  </customSheetViews>
  <mergeCells count="5">
    <mergeCell ref="C25:N25"/>
    <mergeCell ref="C58:N58"/>
    <mergeCell ref="C91:N91"/>
    <mergeCell ref="C124:N124"/>
    <mergeCell ref="C157:N157"/>
  </mergeCells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12</vt:i4>
      </vt:variant>
    </vt:vector>
  </HeadingPairs>
  <TitlesOfParts>
    <vt:vector size="32" baseType="lpstr">
      <vt:lpstr>Intro</vt:lpstr>
      <vt:lpstr>Primary</vt:lpstr>
      <vt:lpstr>Secondary</vt:lpstr>
      <vt:lpstr>Demand-Base Year</vt:lpstr>
      <vt:lpstr>Latent</vt:lpstr>
      <vt:lpstr>Demand Inputs</vt:lpstr>
      <vt:lpstr>Supply Addn</vt:lpstr>
      <vt:lpstr>Comp Index</vt:lpstr>
      <vt:lpstr>Occ Output-A</vt:lpstr>
      <vt:lpstr>Occ Output-B</vt:lpstr>
      <vt:lpstr>Occ Output-All</vt:lpstr>
      <vt:lpstr>ADR CompPos</vt:lpstr>
      <vt:lpstr>ADR Seg Inputs</vt:lpstr>
      <vt:lpstr>ADR Output-A</vt:lpstr>
      <vt:lpstr>ADR Output-B</vt:lpstr>
      <vt:lpstr>Demand Calcs</vt:lpstr>
      <vt:lpstr>Fair Share</vt:lpstr>
      <vt:lpstr>Occ. Calcs</vt:lpstr>
      <vt:lpstr>ADR Calcs</vt:lpstr>
      <vt:lpstr>License</vt:lpstr>
      <vt:lpstr>'Comp Index'!Print_Area</vt:lpstr>
      <vt:lpstr>'Demand Calcs'!Print_Area</vt:lpstr>
      <vt:lpstr>'Demand Inputs'!Print_Area</vt:lpstr>
      <vt:lpstr>'Demand-Base Year'!Print_Area</vt:lpstr>
      <vt:lpstr>'Fair Share'!Print_Area</vt:lpstr>
      <vt:lpstr>Latent!Print_Area</vt:lpstr>
      <vt:lpstr>'Occ Output-A'!Print_Area</vt:lpstr>
      <vt:lpstr>'Occ Output-All'!Print_Area</vt:lpstr>
      <vt:lpstr>'Occ. Calcs'!Print_Area</vt:lpstr>
      <vt:lpstr>Primary!Print_Area</vt:lpstr>
      <vt:lpstr>Secondary!Print_Area</vt:lpstr>
      <vt:lpstr>'Supply Addn'!Print_Area</vt:lpstr>
    </vt:vector>
  </TitlesOfParts>
  <Company>Cornell University - Hotel School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Room Night Analysis</dc:title>
  <dc:creator>Jan deRoos</dc:creator>
  <cp:lastModifiedBy>Steve Rushmore</cp:lastModifiedBy>
  <cp:lastPrinted>2019-03-11T00:37:36Z</cp:lastPrinted>
  <dcterms:created xsi:type="dcterms:W3CDTF">1999-01-11T17:36:42Z</dcterms:created>
  <dcterms:modified xsi:type="dcterms:W3CDTF">2019-11-04T00:39:36Z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{ACB329BD-1DE3-4CAA-ACFD-17516DE5DB97}</vt:lpwstr>
  </property>
  <property fmtid="{D5CDD505-2E9C-101B-9397-08002B2CF9AE}" pid="3" name="_NewReviewCycle">
    <vt:lpwstr/>
  </property>
</Properties>
</file>