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s for 20-21\"/>
    </mc:Choice>
  </mc:AlternateContent>
  <bookViews>
    <workbookView xWindow="0" yWindow="0" windowWidth="20490" windowHeight="7620" firstSheet="3" activeTab="3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5" l="1"/>
  <c r="F30" i="5"/>
  <c r="F25" i="5"/>
  <c r="E36" i="5"/>
  <c r="E30" i="5"/>
  <c r="E25" i="5"/>
  <c r="E25" i="4" l="1"/>
  <c r="E14" i="4"/>
  <c r="E11" i="4"/>
  <c r="F34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<sst xmlns="http://schemas.openxmlformats.org/spreadsheetml/2006/main" count="183" uniqueCount="143">
  <si>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</si>
  <si>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</si>
  <si>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</si>
  <si>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</si>
  <si>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</si>
  <si>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</si>
  <si>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</si>
  <si>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</si>
  <si>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</si>
  <si>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</si>
  <si>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</si>
  <si>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</si>
  <si>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</si>
  <si>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</si>
  <si>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</si>
  <si>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</si>
  <si>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</si>
  <si>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</si>
  <si>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</si>
  <si>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</si>
  <si>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</si>
  <si>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</si>
  <si>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</si>
  <si>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</si>
  <si>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</si>
  <si>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</si>
  <si>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</si>
  <si>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</si>
  <si>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</si>
  <si>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</si>
  <si>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</si>
  <si>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</si>
  <si>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</si>
  <si>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</si>
  <si>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</si>
  <si>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</si>
  <si>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</si>
  <si>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</si>
  <si>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</si>
  <si>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</si>
  <si>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</si>
  <si>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</si>
  <si>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</si>
  <si>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</si>
  <si>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</si>
  <si>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</si>
  <si>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</si>
  <si>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</si>
  <si>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</si>
  <si>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</si>
  <si>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</si>
  <si>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</si>
  <si>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</si>
  <si>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</si>
  <si>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</si>
  <si>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</si>
  <si>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</si>
  <si>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</si>
  <si>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</si>
  <si>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</si>
  <si>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</si>
  <si>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</si>
  <si>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</si>
  <si>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</si>
  <si>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</si>
  <si>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</si>
  <si>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</si>
  <si>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</si>
  <si>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</si>
  <si>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</si>
  <si>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</si>
  <si>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</si>
  <si>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</si>
  <si>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</si>
  <si>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</si>
  <si>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</si>
  <si>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</si>
  <si>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</si>
  <si>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</si>
  <si>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</si>
  <si>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</si>
  <si>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</si>
  <si>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</si>
  <si>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</si>
  <si>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</si>
  <si>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</si>
  <si>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</si>
  <si>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</si>
  <si>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</si>
  <si>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</si>
  <si>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</si>
  <si>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</si>
  <si>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</si>
  <si>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</si>
  <si>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</si>
  <si>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</si>
  <si>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</si>
  <si>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</si>
  <si>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</si>
  <si>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</si>
  <si>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</si>
  <si>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</si>
  <si>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</si>
  <si>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</si>
  <si>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</si>
  <si>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</si>
  <si>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</si>
  <si>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</si>
  <si>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</si>
  <si>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</si>
  <si>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</si>
  <si>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</si>
  <si>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</si>
  <si>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</si>
  <si>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</si>
  <si>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</si>
  <si>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</si>
  <si>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</si>
  <si>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</si>
  <si>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</si>
  <si>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</si>
  <si>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</si>
  <si>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</si>
  <si>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</si>
  <si>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</si>
  <si>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</si>
  <si>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</si>
  <si>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</si>
  <si>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</si>
  <si>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</si>
  <si>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</si>
  <si>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</si>
  <si>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</si>
  <si>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</si>
  <si>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</si>
  <si>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</si>
  <si>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</si>
  <si>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</si>
  <si>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</si>
  <si>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</si>
  <si>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</si>
  <si>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</si>
  <si>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August 31, 2020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</si>
</sst>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5" t="s">
        <v>17</v>
      </c>
      <c r="C4" s="65"/>
      <c r="D4" s="65"/>
      <c r="E4" s="65"/>
      <c r="F4" s="65"/>
      <c r="G4" s="65"/>
      <c r="H4" s="65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6" t="s">
        <v>18</v>
      </c>
      <c r="C23" s="66"/>
      <c r="D23" s="66"/>
      <c r="E23" s="66"/>
      <c r="F23" s="66"/>
      <c r="G23" s="66"/>
      <c r="H23" s="66"/>
    </row>
    <row r="24" spans="1:9" x14ac:dyDescent="0.25">
      <c r="B24" s="2" t="s">
        <v>26</v>
      </c>
      <c r="C24" s="4"/>
      <c r="D24" s="64" t="s">
        <v>56</v>
      </c>
      <c r="E24" s="64"/>
      <c r="F24" s="64"/>
      <c r="G24" s="64"/>
      <c r="H24" s="64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19" zoomScaleNormal="100" workbookViewId="0">
      <selection activeCell="E40" sqref="E40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69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.75" x14ac:dyDescent="0.25">
      <c r="A2" s="67" t="s">
        <v>140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15.75" x14ac:dyDescent="0.25">
      <c r="A3" s="67" t="s">
        <v>138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4" ht="15.75" x14ac:dyDescent="0.25">
      <c r="A4" s="67" t="s">
        <v>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4" ht="15.75" x14ac:dyDescent="0.25">
      <c r="A5" s="68">
        <v>44074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181665.2+150+3925</f>
        <v>185740.2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185740.2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21582.46</v>
      </c>
      <c r="F13" s="43"/>
      <c r="G13" s="43"/>
      <c r="H13" s="43"/>
      <c r="I13" s="43"/>
      <c r="J13" s="43"/>
      <c r="K13" s="43"/>
      <c r="L13" s="43"/>
      <c r="M13" s="43">
        <f t="shared" si="0"/>
        <v>21582.46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218073.29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218073.29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-144.13999999999999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-144.13999999999999</v>
      </c>
    </row>
    <row r="25" spans="1:13" s="33" customFormat="1" x14ac:dyDescent="0.2">
      <c r="B25" s="33" t="s">
        <v>93</v>
      </c>
      <c r="C25" s="34" t="s">
        <v>110</v>
      </c>
      <c r="E25" s="51">
        <f>46161.1+3522.05</f>
        <v>49683.15</v>
      </c>
      <c r="F25" s="51"/>
      <c r="G25" s="51"/>
      <c r="H25" s="51"/>
      <c r="I25" s="51"/>
      <c r="J25" s="51"/>
      <c r="K25" s="51"/>
      <c r="L25" s="51"/>
      <c r="M25" s="51">
        <f t="shared" si="1"/>
        <v>49683.15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254931.56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254931.56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-47608.900000000009</v>
      </c>
      <c r="F38" s="43"/>
      <c r="G38" s="43"/>
      <c r="H38" s="43"/>
      <c r="I38" s="43"/>
      <c r="J38" s="43"/>
      <c r="K38" s="43"/>
      <c r="L38" s="43"/>
      <c r="M38" s="43">
        <f>E38+G38+I38+K38</f>
        <v>-47608.900000000009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-36858.270000000004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-36858.270000000004</v>
      </c>
    </row>
    <row r="41" spans="1:13" ht="33.75" customHeight="1" thickBot="1" x14ac:dyDescent="0.3">
      <c r="A41" s="11" t="s">
        <v>71</v>
      </c>
      <c r="E41" s="52">
        <f>E40+E31</f>
        <v>218073.28999999998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218073.28999999998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opLeftCell="A34" zoomScaleNormal="100" workbookViewId="0">
      <selection activeCell="E58" sqref="E58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3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7"/>
      <c r="N1" s="24"/>
      <c r="O1" s="24"/>
      <c r="P1" s="24"/>
      <c r="Q1" s="24"/>
      <c r="R1" s="24"/>
    </row>
    <row r="2" spans="1:28" ht="15.75" x14ac:dyDescent="0.25">
      <c r="A2" s="73" t="s">
        <v>138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4" t="s">
        <v>139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7"/>
      <c r="N3" s="24"/>
      <c r="O3" s="24"/>
      <c r="P3" s="24"/>
      <c r="Q3" s="24"/>
      <c r="R3" s="24"/>
    </row>
    <row r="4" spans="1:28" ht="15.75" x14ac:dyDescent="0.25">
      <c r="A4" s="75" t="s">
        <v>142</v>
      </c>
      <c r="B4" s="75"/>
      <c r="C4" s="75"/>
      <c r="D4" s="75"/>
      <c r="E4" s="75"/>
      <c r="F4" s="75"/>
      <c r="G4" s="76"/>
      <c r="H4" s="76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0" t="s">
        <v>2</v>
      </c>
      <c r="F9" s="71"/>
      <c r="G9" s="71"/>
      <c r="H9" s="72"/>
      <c r="I9" s="11"/>
      <c r="J9" s="70" t="s">
        <v>75</v>
      </c>
      <c r="K9" s="71"/>
      <c r="L9" s="71"/>
      <c r="M9" s="72"/>
      <c r="N9" s="11"/>
      <c r="O9" s="70" t="s">
        <v>41</v>
      </c>
      <c r="P9" s="71"/>
      <c r="Q9" s="71"/>
      <c r="R9" s="72"/>
      <c r="S9" s="11"/>
      <c r="T9" s="70" t="s">
        <v>40</v>
      </c>
      <c r="U9" s="71"/>
      <c r="V9" s="71"/>
      <c r="W9" s="72"/>
      <c r="Y9" s="70" t="s">
        <v>72</v>
      </c>
      <c r="Z9" s="71"/>
      <c r="AA9" s="71"/>
      <c r="AB9" s="72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76858.759999999995</v>
      </c>
      <c r="F17" s="54">
        <v>153165.24</v>
      </c>
      <c r="G17" s="63">
        <v>865561</v>
      </c>
      <c r="H17" s="38">
        <f t="shared" ref="H17:H25" si="3">IF(G17=0,"",F17/G17)</f>
        <v>0.1769548766638053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76858.759999999995</v>
      </c>
      <c r="Z17" s="42">
        <f t="shared" si="0"/>
        <v>153165.24</v>
      </c>
      <c r="AA17" s="42">
        <f t="shared" si="2"/>
        <v>865561</v>
      </c>
      <c r="AB17" s="38">
        <f t="shared" ref="AB17:AB25" si="7">IF(AA17=0,"",Z17/AA17)</f>
        <v>0.1769548766638053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19263.38</v>
      </c>
      <c r="G19" s="53">
        <v>117939</v>
      </c>
      <c r="H19" s="38">
        <f t="shared" si="3"/>
        <v>0.16333341812292795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19263.38</v>
      </c>
      <c r="AA19" s="42">
        <f t="shared" si="2"/>
        <v>117939</v>
      </c>
      <c r="AB19" s="38">
        <f t="shared" si="7"/>
        <v>0.16333341812292795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/>
      <c r="G21" s="53">
        <v>23400</v>
      </c>
      <c r="H21" s="38">
        <f t="shared" si="3"/>
        <v>0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0</v>
      </c>
      <c r="AA21" s="42">
        <f t="shared" si="2"/>
        <v>23400</v>
      </c>
      <c r="AB21" s="38">
        <f t="shared" si="7"/>
        <v>0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17.25</v>
      </c>
      <c r="F23" s="58">
        <v>34.93</v>
      </c>
      <c r="G23" s="43">
        <v>100</v>
      </c>
      <c r="H23" s="38">
        <f t="shared" si="3"/>
        <v>0.3493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17.25</v>
      </c>
      <c r="Z23" s="42">
        <f t="shared" si="8"/>
        <v>34.93</v>
      </c>
      <c r="AA23" s="42">
        <f t="shared" si="8"/>
        <v>100</v>
      </c>
      <c r="AB23" s="38">
        <f t="shared" si="7"/>
        <v>0.3493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f>760+3308.31+2625+1665</f>
        <v>8358.31</v>
      </c>
      <c r="F25" s="61">
        <f>760+3308.31+2625+1665</f>
        <v>8358.31</v>
      </c>
      <c r="G25" s="43">
        <v>172510</v>
      </c>
      <c r="H25" s="38">
        <f t="shared" si="3"/>
        <v>4.8451162251463682E-2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8358.31</v>
      </c>
      <c r="Z25" s="42">
        <f t="shared" si="8"/>
        <v>8358.31</v>
      </c>
      <c r="AA25" s="42">
        <f t="shared" si="8"/>
        <v>172510</v>
      </c>
      <c r="AB25" s="38">
        <f t="shared" si="7"/>
        <v>4.8451162251463682E-2</v>
      </c>
    </row>
    <row r="26" spans="1:28" ht="27.75" customHeight="1" x14ac:dyDescent="0.25">
      <c r="A26" s="11" t="s">
        <v>24</v>
      </c>
      <c r="E26" s="44">
        <f>SUM(E14:E25)</f>
        <v>94866.01</v>
      </c>
      <c r="F26" s="44">
        <f>SUM(F14:F25)</f>
        <v>180821.86</v>
      </c>
      <c r="G26" s="44">
        <f>SUM(G14:G25)</f>
        <v>1192510</v>
      </c>
      <c r="H26" s="45">
        <f>IF(G26=0,"",F26/G26)</f>
        <v>0.15163131546066699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94866.01</v>
      </c>
      <c r="Z26" s="44">
        <f>SUM(Z14:Z25)</f>
        <v>180821.86</v>
      </c>
      <c r="AA26" s="44">
        <f>SUM(AA14:AA25)</f>
        <v>1192510</v>
      </c>
      <c r="AB26" s="45">
        <f>IF(AA26=0,"",Z26/AA26)</f>
        <v>0.15163131546066699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62028.12+7543.89</f>
        <v>69572.010000000009</v>
      </c>
      <c r="F30" s="51">
        <f>107637.19+13037.78</f>
        <v>120674.97</v>
      </c>
      <c r="G30" s="43">
        <v>728650</v>
      </c>
      <c r="H30" s="38">
        <f t="shared" ref="H30:H44" si="9">IF(G30=0,"",F30/G30)</f>
        <v>0.16561445138269401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69572.010000000009</v>
      </c>
      <c r="Z30" s="42">
        <f t="shared" ref="Z30:Z44" si="14">F30+K30+P30+U30</f>
        <v>120674.97</v>
      </c>
      <c r="AA30" s="42">
        <f t="shared" ref="AA30:AA44" si="15">G30+L30+Q30+V30</f>
        <v>728650</v>
      </c>
      <c r="AB30" s="38">
        <f t="shared" ref="AB30:AB44" si="16">IF(AA30=0,"",Z30/AA30)</f>
        <v>0.16561445138269401</v>
      </c>
    </row>
    <row r="31" spans="1:28" x14ac:dyDescent="0.2">
      <c r="B31" s="21" t="s">
        <v>141</v>
      </c>
      <c r="C31" s="26">
        <v>5500</v>
      </c>
      <c r="D31" s="21"/>
      <c r="E31" s="51">
        <v>5139.96</v>
      </c>
      <c r="F31" s="61">
        <v>9471.66</v>
      </c>
      <c r="G31" s="61">
        <v>51940</v>
      </c>
      <c r="H31" s="38">
        <f t="shared" ref="H31:H32" si="17">IF(G31=0,"",F31/G31)</f>
        <v>0.18235772044666923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5139.96</v>
      </c>
      <c r="Z31" s="42">
        <f t="shared" ref="Z31:Z32" si="22">F31+K31+P31+U31</f>
        <v>9471.66</v>
      </c>
      <c r="AA31" s="42">
        <f t="shared" ref="AA31:AA32" si="23">G31+L31+Q31+V31</f>
        <v>51940</v>
      </c>
      <c r="AB31" s="38">
        <f t="shared" ref="AB31:AB32" si="24">IF(AA31=0,"",Z31/AA31)</f>
        <v>0.18235772044666923</v>
      </c>
    </row>
    <row r="32" spans="1:28" x14ac:dyDescent="0.2">
      <c r="B32" s="21" t="s">
        <v>136</v>
      </c>
      <c r="C32" s="26">
        <v>5900</v>
      </c>
      <c r="D32" s="21"/>
      <c r="E32" s="51">
        <v>4817.41</v>
      </c>
      <c r="F32" s="61">
        <v>10655.35</v>
      </c>
      <c r="G32" s="61">
        <v>60570</v>
      </c>
      <c r="H32" s="38">
        <f t="shared" si="17"/>
        <v>0.1759179461779759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4817.41</v>
      </c>
      <c r="Z32" s="42">
        <f t="shared" si="22"/>
        <v>10655.35</v>
      </c>
      <c r="AA32" s="42">
        <f t="shared" si="23"/>
        <v>60570</v>
      </c>
      <c r="AB32" s="38">
        <f t="shared" si="24"/>
        <v>0.1759179461779759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21" t="s">
        <v>28</v>
      </c>
      <c r="C34" s="26">
        <v>7100</v>
      </c>
      <c r="D34" s="21"/>
      <c r="E34" s="43">
        <v>64.86</v>
      </c>
      <c r="F34" s="61">
        <f>245+64.86</f>
        <v>309.86</v>
      </c>
      <c r="G34" s="43">
        <v>16650</v>
      </c>
      <c r="H34" s="38">
        <f t="shared" si="9"/>
        <v>1.8610210210210212E-2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64.86</v>
      </c>
      <c r="Z34" s="42">
        <f t="shared" si="14"/>
        <v>309.86</v>
      </c>
      <c r="AA34" s="42">
        <f t="shared" si="15"/>
        <v>16650</v>
      </c>
      <c r="AB34" s="38">
        <f t="shared" si="16"/>
        <v>1.8610210210210212E-2</v>
      </c>
    </row>
    <row r="35" spans="1:28" x14ac:dyDescent="0.2">
      <c r="B35" s="21" t="s">
        <v>135</v>
      </c>
      <c r="C35" s="26">
        <v>7200</v>
      </c>
      <c r="D35" s="21"/>
      <c r="E35" s="59">
        <v>1728.91</v>
      </c>
      <c r="F35" s="61">
        <v>3447.67</v>
      </c>
      <c r="G35" s="43">
        <v>20000</v>
      </c>
      <c r="H35" s="38">
        <f t="shared" si="9"/>
        <v>0.1723835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1728.91</v>
      </c>
      <c r="Z35" s="42">
        <f>F35+K35+P35+U35</f>
        <v>3447.67</v>
      </c>
      <c r="AA35" s="42">
        <f>G35+L35+Q35+V35</f>
        <v>20000</v>
      </c>
      <c r="AB35" s="38">
        <f t="shared" si="16"/>
        <v>0.1723835</v>
      </c>
    </row>
    <row r="36" spans="1:28" x14ac:dyDescent="0.2">
      <c r="B36" s="21" t="s">
        <v>98</v>
      </c>
      <c r="C36" s="26">
        <v>7300</v>
      </c>
      <c r="D36" s="21"/>
      <c r="E36" s="51">
        <f>11275.76+249.92</f>
        <v>11525.68</v>
      </c>
      <c r="F36" s="61">
        <f>25401.13+249.92</f>
        <v>25651.05</v>
      </c>
      <c r="G36" s="43">
        <v>138100</v>
      </c>
      <c r="H36" s="38">
        <f t="shared" si="9"/>
        <v>0.18574257784214337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11525.68</v>
      </c>
      <c r="Z36" s="42">
        <f t="shared" si="14"/>
        <v>25651.05</v>
      </c>
      <c r="AA36" s="42">
        <f t="shared" si="15"/>
        <v>138100</v>
      </c>
      <c r="AB36" s="38">
        <f t="shared" si="16"/>
        <v>0.18574257784214337</v>
      </c>
    </row>
    <row r="37" spans="1:28" x14ac:dyDescent="0.2">
      <c r="B37" s="21" t="s">
        <v>99</v>
      </c>
      <c r="C37" s="26">
        <v>7400</v>
      </c>
      <c r="D37" s="21"/>
      <c r="E37" s="51">
        <v>3765</v>
      </c>
      <c r="F37" s="51">
        <v>7601</v>
      </c>
      <c r="G37" s="43">
        <v>45000</v>
      </c>
      <c r="H37" s="38">
        <f t="shared" si="9"/>
        <v>0.16891111111111112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3765</v>
      </c>
      <c r="Z37" s="42">
        <f t="shared" si="14"/>
        <v>7601</v>
      </c>
      <c r="AA37" s="42">
        <f t="shared" si="15"/>
        <v>45000</v>
      </c>
      <c r="AB37" s="38">
        <f t="shared" si="16"/>
        <v>0.16891111111111112</v>
      </c>
    </row>
    <row r="38" spans="1:28" x14ac:dyDescent="0.2">
      <c r="B38" s="21" t="s">
        <v>100</v>
      </c>
      <c r="C38" s="26">
        <v>7500</v>
      </c>
      <c r="D38" s="21"/>
      <c r="E38" s="51">
        <v>185.51</v>
      </c>
      <c r="F38" s="51">
        <v>369.19</v>
      </c>
      <c r="G38" s="43">
        <v>18000</v>
      </c>
      <c r="H38" s="38">
        <f t="shared" si="9"/>
        <v>2.0510555555555556E-2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185.51</v>
      </c>
      <c r="Z38" s="42">
        <f t="shared" si="14"/>
        <v>369.19</v>
      </c>
      <c r="AA38" s="42">
        <f t="shared" si="15"/>
        <v>18000</v>
      </c>
      <c r="AB38" s="38">
        <f t="shared" si="16"/>
        <v>2.0510555555555556E-2</v>
      </c>
    </row>
    <row r="39" spans="1:28" x14ac:dyDescent="0.2">
      <c r="B39" s="21" t="s">
        <v>101</v>
      </c>
      <c r="C39" s="26">
        <v>7600</v>
      </c>
      <c r="D39" s="21"/>
      <c r="E39" s="43">
        <v>8.6199999999999992</v>
      </c>
      <c r="F39" s="61">
        <v>8.6199999999999992</v>
      </c>
      <c r="G39" s="43">
        <v>20550</v>
      </c>
      <c r="H39" s="38">
        <f t="shared" si="9"/>
        <v>4.1946472019464717E-4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8.6199999999999992</v>
      </c>
      <c r="Z39" s="42">
        <f t="shared" si="14"/>
        <v>8.6199999999999992</v>
      </c>
      <c r="AA39" s="42">
        <f t="shared" si="15"/>
        <v>20550</v>
      </c>
      <c r="AB39" s="38">
        <f t="shared" si="16"/>
        <v>4.1946472019464717E-4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337.55</v>
      </c>
      <c r="F41" s="61">
        <v>337.55</v>
      </c>
      <c r="G41" s="43">
        <v>23200</v>
      </c>
      <c r="H41" s="38">
        <f t="shared" si="9"/>
        <v>1.4549568965517241E-2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337.55</v>
      </c>
      <c r="Z41" s="42">
        <f t="shared" si="14"/>
        <v>337.55</v>
      </c>
      <c r="AA41" s="42">
        <f t="shared" si="15"/>
        <v>23200</v>
      </c>
      <c r="AB41" s="38">
        <f t="shared" si="16"/>
        <v>1.4549568965517241E-2</v>
      </c>
    </row>
    <row r="42" spans="1:28" x14ac:dyDescent="0.2">
      <c r="B42" s="21" t="s">
        <v>104</v>
      </c>
      <c r="C42" s="26">
        <v>7900</v>
      </c>
      <c r="D42" s="21"/>
      <c r="E42" s="43">
        <v>5855.97</v>
      </c>
      <c r="F42" s="61">
        <v>10749.1</v>
      </c>
      <c r="G42" s="43">
        <v>73200</v>
      </c>
      <c r="H42" s="38">
        <f t="shared" si="9"/>
        <v>0.14684562841530055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5855.97</v>
      </c>
      <c r="Z42" s="42">
        <f t="shared" si="14"/>
        <v>10749.1</v>
      </c>
      <c r="AA42" s="42">
        <f t="shared" si="15"/>
        <v>73200</v>
      </c>
      <c r="AB42" s="38">
        <f t="shared" si="16"/>
        <v>0.14684562841530055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103001.48000000001</v>
      </c>
      <c r="F45" s="44">
        <f>SUM(F30:F44)</f>
        <v>189276.02</v>
      </c>
      <c r="G45" s="44">
        <f>SUM(G30:G44)</f>
        <v>1212510</v>
      </c>
      <c r="H45" s="45">
        <f>IF(G45=0,"",F45/G45)</f>
        <v>0.1561026465761107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103001.48000000001</v>
      </c>
      <c r="Z45" s="44">
        <f>SUM(Z30:Z44)</f>
        <v>189276.02</v>
      </c>
      <c r="AA45" s="44">
        <f>SUM(AA30:AA44)</f>
        <v>1212510</v>
      </c>
      <c r="AB45" s="45">
        <f>IF(AA45=0,"",Z45/AA45)</f>
        <v>0.1561026465761107</v>
      </c>
    </row>
    <row r="46" spans="1:28" ht="27.75" customHeight="1" x14ac:dyDescent="0.25">
      <c r="A46" s="11" t="s">
        <v>78</v>
      </c>
      <c r="E46" s="46">
        <f>E26-E45</f>
        <v>-8135.4700000000157</v>
      </c>
      <c r="F46" s="46">
        <f>F26-F45</f>
        <v>-8454.1600000000035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-8135.4700000000157</v>
      </c>
      <c r="Z46" s="46">
        <f>Z26-Z45</f>
        <v>-8454.1600000000035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-8135.4700000000157</v>
      </c>
      <c r="F53" s="43">
        <f>F46+F51</f>
        <v>-8454.1600000000035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-28956.82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-28956.82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234.02</v>
      </c>
      <c r="F55" s="43">
        <v>-2919.08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234.02</v>
      </c>
      <c r="Z55" s="42">
        <f t="shared" si="26"/>
        <v>-2919.08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-28722.799999999999</v>
      </c>
      <c r="F56" s="44">
        <f>SUM(F54:F55)</f>
        <v>-28404.11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-28722.799999999999</v>
      </c>
      <c r="Z56" s="44">
        <f>SUM(Z54:Z55)</f>
        <v>-28404.11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-36858.270000000019</v>
      </c>
      <c r="F58" s="47">
        <f>F46+F56</f>
        <v>-36858.270000000004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-36858.270000000019</v>
      </c>
      <c r="Z58" s="47">
        <f>Z46+Z56</f>
        <v>-36858.270000000004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0465725-DBE0-4A62-88FB-47F7DEC15C2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Sylvia Palma</cp:lastModifiedBy>
  <cp:lastPrinted>2020-08-19T16:04:38Z</cp:lastPrinted>
  <dcterms:created xsi:type="dcterms:W3CDTF">2013-06-25T18:33:03Z</dcterms:created>
  <dcterms:modified xsi:type="dcterms:W3CDTF">2020-09-25T17:22:34Z</dcterms:modified>
</cp:coreProperties>
</file>