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nise Roher\Desktop\Big Pine\6.30.21\Revised FS\"/>
    </mc:Choice>
  </mc:AlternateContent>
  <xr:revisionPtr revIDLastSave="0" documentId="13_ncr:1_{CAA6183B-A5A6-44F9-8208-7DDC645EB7E1}" xr6:coauthVersionLast="46" xr6:coauthVersionMax="46" xr10:uidLastSave="{00000000-0000-0000-0000-000000000000}"/>
  <bookViews>
    <workbookView xWindow="-120" yWindow="-120" windowWidth="29040" windowHeight="15840" firstSheet="3" activeTab="4" xr2:uid="{00000000-000D-0000-FFFF-FFFF00000000}"/>
  </bookViews>
  <sheets>
    <sheet name="Sheet1" sheetId="1" state="hidden" r:id="rId1"/>
    <sheet name="Sheet2" sheetId="2" state="hidden" r:id="rId2"/>
    <sheet name="Sheet3" sheetId="3" state="hidden" r:id="rId3"/>
    <sheet name="Balance Sheet" sheetId="4" r:id="rId4"/>
    <sheet name="Stmt of Rev, Exp, and Fund Bal" sheetId="5" r:id="rId5"/>
    <sheet name="Sheet4" sheetId="6" r:id="rId6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5" l="1"/>
  <c r="E30" i="5"/>
  <c r="E14" i="4"/>
  <c r="E11" i="4"/>
  <c r="E25" i="4"/>
  <c r="F34" i="5"/>
  <c r="AA32" i="5" l="1"/>
  <c r="Z32" i="5"/>
  <c r="Y32" i="5"/>
  <c r="W32" i="5"/>
  <c r="R32" i="5"/>
  <c r="M32" i="5"/>
  <c r="H32" i="5"/>
  <c r="AA31" i="5"/>
  <c r="Z31" i="5"/>
  <c r="Y31" i="5"/>
  <c r="W31" i="5"/>
  <c r="R31" i="5"/>
  <c r="M31" i="5"/>
  <c r="H31" i="5"/>
  <c r="AB32" i="5" l="1"/>
  <c r="AB31" i="5"/>
  <c r="E45" i="5" l="1"/>
  <c r="E34" i="4" l="1"/>
  <c r="E26" i="5" l="1"/>
  <c r="H14" i="5" l="1"/>
  <c r="G58" i="5" l="1"/>
  <c r="H58" i="5" s="1"/>
  <c r="V56" i="5"/>
  <c r="W56" i="5" s="1"/>
  <c r="U56" i="5"/>
  <c r="U58" i="5" s="1"/>
  <c r="T56" i="5"/>
  <c r="T58" i="5" s="1"/>
  <c r="Q56" i="5"/>
  <c r="R56" i="5" s="1"/>
  <c r="P56" i="5"/>
  <c r="P58" i="5" s="1"/>
  <c r="O56" i="5"/>
  <c r="O58" i="5" s="1"/>
  <c r="L56" i="5"/>
  <c r="M56" i="5" s="1"/>
  <c r="K56" i="5"/>
  <c r="K58" i="5" s="1"/>
  <c r="J56" i="5"/>
  <c r="J58" i="5" s="1"/>
  <c r="H56" i="5"/>
  <c r="F56" i="5"/>
  <c r="E56" i="5"/>
  <c r="AA55" i="5"/>
  <c r="AB55" i="5" s="1"/>
  <c r="Z55" i="5"/>
  <c r="Y55" i="5"/>
  <c r="W55" i="5"/>
  <c r="R55" i="5"/>
  <c r="M55" i="5"/>
  <c r="H55" i="5"/>
  <c r="AA54" i="5"/>
  <c r="Z54" i="5"/>
  <c r="Y54" i="5"/>
  <c r="W54" i="5"/>
  <c r="R54" i="5"/>
  <c r="M54" i="5"/>
  <c r="H54" i="5"/>
  <c r="AB53" i="5"/>
  <c r="W53" i="5"/>
  <c r="R53" i="5"/>
  <c r="M53" i="5"/>
  <c r="H53" i="5"/>
  <c r="V51" i="5"/>
  <c r="W51" i="5" s="1"/>
  <c r="U51" i="5"/>
  <c r="T51" i="5"/>
  <c r="Q51" i="5"/>
  <c r="R51" i="5" s="1"/>
  <c r="P51" i="5"/>
  <c r="O51" i="5"/>
  <c r="L51" i="5"/>
  <c r="M51" i="5" s="1"/>
  <c r="K51" i="5"/>
  <c r="J51" i="5"/>
  <c r="G51" i="5"/>
  <c r="H51" i="5" s="1"/>
  <c r="F51" i="5"/>
  <c r="E51" i="5"/>
  <c r="AA50" i="5"/>
  <c r="AB50" i="5" s="1"/>
  <c r="Z50" i="5"/>
  <c r="Y50" i="5"/>
  <c r="W50" i="5"/>
  <c r="R50" i="5"/>
  <c r="M50" i="5"/>
  <c r="H50" i="5"/>
  <c r="AA49" i="5"/>
  <c r="AB49" i="5" s="1"/>
  <c r="Z49" i="5"/>
  <c r="Y49" i="5"/>
  <c r="W49" i="5"/>
  <c r="R49" i="5"/>
  <c r="M49" i="5"/>
  <c r="H49" i="5"/>
  <c r="AB46" i="5"/>
  <c r="H46" i="5"/>
  <c r="V45" i="5"/>
  <c r="W45" i="5" s="1"/>
  <c r="U45" i="5"/>
  <c r="T45" i="5"/>
  <c r="Q45" i="5"/>
  <c r="R45" i="5" s="1"/>
  <c r="P45" i="5"/>
  <c r="O45" i="5"/>
  <c r="L45" i="5"/>
  <c r="M45" i="5" s="1"/>
  <c r="K45" i="5"/>
  <c r="J45" i="5"/>
  <c r="G45" i="5"/>
  <c r="F45" i="5"/>
  <c r="AA44" i="5"/>
  <c r="AB44" i="5" s="1"/>
  <c r="Z44" i="5"/>
  <c r="Y44" i="5"/>
  <c r="W44" i="5"/>
  <c r="R44" i="5"/>
  <c r="M44" i="5"/>
  <c r="H44" i="5"/>
  <c r="AA43" i="5"/>
  <c r="AB43" i="5" s="1"/>
  <c r="Z43" i="5"/>
  <c r="Y43" i="5"/>
  <c r="W43" i="5"/>
  <c r="R43" i="5"/>
  <c r="M43" i="5"/>
  <c r="H43" i="5"/>
  <c r="AA42" i="5"/>
  <c r="Z42" i="5"/>
  <c r="Y42" i="5"/>
  <c r="W42" i="5"/>
  <c r="R42" i="5"/>
  <c r="M42" i="5"/>
  <c r="H42" i="5"/>
  <c r="AA41" i="5"/>
  <c r="Z41" i="5"/>
  <c r="Y41" i="5"/>
  <c r="W41" i="5"/>
  <c r="R41" i="5"/>
  <c r="M41" i="5"/>
  <c r="H41" i="5"/>
  <c r="AA40" i="5"/>
  <c r="AB40" i="5" s="1"/>
  <c r="Z40" i="5"/>
  <c r="Y40" i="5"/>
  <c r="W40" i="5"/>
  <c r="R40" i="5"/>
  <c r="M40" i="5"/>
  <c r="H40" i="5"/>
  <c r="AA39" i="5"/>
  <c r="Z39" i="5"/>
  <c r="Y39" i="5"/>
  <c r="W39" i="5"/>
  <c r="R39" i="5"/>
  <c r="M39" i="5"/>
  <c r="H39" i="5"/>
  <c r="AA38" i="5"/>
  <c r="Z38" i="5"/>
  <c r="Y38" i="5"/>
  <c r="W38" i="5"/>
  <c r="R38" i="5"/>
  <c r="M38" i="5"/>
  <c r="H38" i="5"/>
  <c r="AA37" i="5"/>
  <c r="Z37" i="5"/>
  <c r="Y37" i="5"/>
  <c r="W37" i="5"/>
  <c r="R37" i="5"/>
  <c r="M37" i="5"/>
  <c r="H37" i="5"/>
  <c r="AA36" i="5"/>
  <c r="Z36" i="5"/>
  <c r="Y36" i="5"/>
  <c r="W36" i="5"/>
  <c r="R36" i="5"/>
  <c r="M36" i="5"/>
  <c r="H36" i="5"/>
  <c r="AA35" i="5"/>
  <c r="Z35" i="5"/>
  <c r="Y35" i="5"/>
  <c r="H35" i="5"/>
  <c r="AA34" i="5"/>
  <c r="Z34" i="5"/>
  <c r="Y34" i="5"/>
  <c r="W34" i="5"/>
  <c r="R34" i="5"/>
  <c r="M34" i="5"/>
  <c r="H34" i="5"/>
  <c r="AA33" i="5"/>
  <c r="Z33" i="5"/>
  <c r="Y33" i="5"/>
  <c r="W33" i="5"/>
  <c r="R33" i="5"/>
  <c r="M33" i="5"/>
  <c r="H33" i="5"/>
  <c r="AA30" i="5"/>
  <c r="Z30" i="5"/>
  <c r="Y30" i="5"/>
  <c r="W30" i="5"/>
  <c r="R30" i="5"/>
  <c r="M30" i="5"/>
  <c r="H30" i="5"/>
  <c r="V26" i="5"/>
  <c r="U26" i="5"/>
  <c r="T26" i="5"/>
  <c r="Q26" i="5"/>
  <c r="P26" i="5"/>
  <c r="O26" i="5"/>
  <c r="L26" i="5"/>
  <c r="K26" i="5"/>
  <c r="J26" i="5"/>
  <c r="G26" i="5"/>
  <c r="F26" i="5"/>
  <c r="AA25" i="5"/>
  <c r="Z25" i="5"/>
  <c r="Y25" i="5"/>
  <c r="W25" i="5"/>
  <c r="R25" i="5"/>
  <c r="M25" i="5"/>
  <c r="H25" i="5"/>
  <c r="AA24" i="5"/>
  <c r="AB24" i="5" s="1"/>
  <c r="Z24" i="5"/>
  <c r="Y24" i="5"/>
  <c r="W24" i="5"/>
  <c r="R24" i="5"/>
  <c r="M24" i="5"/>
  <c r="H24" i="5"/>
  <c r="AA23" i="5"/>
  <c r="Z23" i="5"/>
  <c r="Y23" i="5"/>
  <c r="W23" i="5"/>
  <c r="R23" i="5"/>
  <c r="M23" i="5"/>
  <c r="H23" i="5"/>
  <c r="AA21" i="5"/>
  <c r="Z21" i="5"/>
  <c r="Y21" i="5"/>
  <c r="W21" i="5"/>
  <c r="R21" i="5"/>
  <c r="M21" i="5"/>
  <c r="H21" i="5"/>
  <c r="AA20" i="5"/>
  <c r="Z20" i="5"/>
  <c r="Y20" i="5"/>
  <c r="W20" i="5"/>
  <c r="R20" i="5"/>
  <c r="M20" i="5"/>
  <c r="H20" i="5"/>
  <c r="AA19" i="5"/>
  <c r="Z19" i="5"/>
  <c r="Y19" i="5"/>
  <c r="W19" i="5"/>
  <c r="R19" i="5"/>
  <c r="M19" i="5"/>
  <c r="H19" i="5"/>
  <c r="AA18" i="5"/>
  <c r="AB18" i="5" s="1"/>
  <c r="Z18" i="5"/>
  <c r="Y18" i="5"/>
  <c r="W18" i="5"/>
  <c r="R18" i="5"/>
  <c r="M18" i="5"/>
  <c r="H18" i="5"/>
  <c r="AA17" i="5"/>
  <c r="Z17" i="5"/>
  <c r="Y17" i="5"/>
  <c r="W17" i="5"/>
  <c r="R17" i="5"/>
  <c r="M17" i="5"/>
  <c r="H17" i="5"/>
  <c r="AA15" i="5"/>
  <c r="AB15" i="5" s="1"/>
  <c r="Z15" i="5"/>
  <c r="Y15" i="5"/>
  <c r="W15" i="5"/>
  <c r="R15" i="5"/>
  <c r="M15" i="5"/>
  <c r="H15" i="5"/>
  <c r="AA14" i="5"/>
  <c r="AB14" i="5" s="1"/>
  <c r="Z14" i="5"/>
  <c r="Y14" i="5"/>
  <c r="W14" i="5"/>
  <c r="R14" i="5"/>
  <c r="M14" i="5"/>
  <c r="E7" i="5"/>
  <c r="K40" i="4"/>
  <c r="I40" i="4"/>
  <c r="G40" i="4"/>
  <c r="M37" i="4"/>
  <c r="M36" i="4"/>
  <c r="M35" i="4"/>
  <c r="M34" i="4"/>
  <c r="K31" i="4"/>
  <c r="I31" i="4"/>
  <c r="G31" i="4"/>
  <c r="E31" i="4"/>
  <c r="M29" i="4"/>
  <c r="M28" i="4"/>
  <c r="M27" i="4"/>
  <c r="M26" i="4"/>
  <c r="M25" i="4"/>
  <c r="M24" i="4"/>
  <c r="K19" i="4"/>
  <c r="I19" i="4"/>
  <c r="G19" i="4"/>
  <c r="E19" i="4"/>
  <c r="M17" i="4"/>
  <c r="M16" i="4"/>
  <c r="M15" i="4"/>
  <c r="M14" i="4"/>
  <c r="M13" i="4"/>
  <c r="M12" i="4"/>
  <c r="M11" i="4"/>
  <c r="AA56" i="5" l="1"/>
  <c r="AA58" i="5" s="1"/>
  <c r="AB58" i="5" s="1"/>
  <c r="O46" i="5"/>
  <c r="G41" i="4"/>
  <c r="L46" i="5"/>
  <c r="M46" i="5" s="1"/>
  <c r="T46" i="5"/>
  <c r="J46" i="5"/>
  <c r="V46" i="5"/>
  <c r="W46" i="5" s="1"/>
  <c r="AB20" i="5"/>
  <c r="Q46" i="5"/>
  <c r="R46" i="5" s="1"/>
  <c r="AB42" i="5"/>
  <c r="P46" i="5"/>
  <c r="M26" i="5"/>
  <c r="R26" i="5"/>
  <c r="W26" i="5"/>
  <c r="I41" i="4"/>
  <c r="AB23" i="5"/>
  <c r="K46" i="5"/>
  <c r="U46" i="5"/>
  <c r="AB37" i="5"/>
  <c r="Y51" i="5"/>
  <c r="L58" i="5"/>
  <c r="M58" i="5" s="1"/>
  <c r="AB36" i="5"/>
  <c r="Z51" i="5"/>
  <c r="Q58" i="5"/>
  <c r="R58" i="5" s="1"/>
  <c r="K41" i="4"/>
  <c r="AB34" i="5"/>
  <c r="AB39" i="5"/>
  <c r="AB54" i="5"/>
  <c r="V58" i="5"/>
  <c r="W58" i="5" s="1"/>
  <c r="Z56" i="5"/>
  <c r="AB41" i="5"/>
  <c r="AB33" i="5"/>
  <c r="AB21" i="5"/>
  <c r="AB35" i="5"/>
  <c r="AA45" i="5"/>
  <c r="Y56" i="5"/>
  <c r="AB25" i="5"/>
  <c r="AB19" i="5"/>
  <c r="AB56" i="5"/>
  <c r="AA26" i="5"/>
  <c r="AA51" i="5"/>
  <c r="AB51" i="5" s="1"/>
  <c r="H26" i="5"/>
  <c r="AB30" i="5"/>
  <c r="AB38" i="5"/>
  <c r="Z26" i="5"/>
  <c r="AB17" i="5"/>
  <c r="M19" i="4"/>
  <c r="M31" i="4"/>
  <c r="Y45" i="5"/>
  <c r="E46" i="5"/>
  <c r="E58" i="5" s="1"/>
  <c r="Y26" i="5"/>
  <c r="F46" i="5"/>
  <c r="F58" i="5" s="1"/>
  <c r="E38" i="4" s="1"/>
  <c r="H45" i="5"/>
  <c r="Z45" i="5"/>
  <c r="AB26" i="5" l="1"/>
  <c r="Y46" i="5"/>
  <c r="Y58" i="5" s="1"/>
  <c r="E53" i="5"/>
  <c r="F53" i="5"/>
  <c r="Z46" i="5"/>
  <c r="Z58" i="5" s="1"/>
  <c r="AB45" i="5"/>
  <c r="E40" i="4"/>
  <c r="E41" i="4" s="1"/>
  <c r="M38" i="4"/>
  <c r="M40" i="4" s="1"/>
  <c r="M41" i="4" s="1"/>
</calcChain>
</file>

<file path=xl/sharedStrings.xml><?xml version="1.0" encoding="utf-8"?>
<sst xmlns="http://schemas.openxmlformats.org/spreadsheetml/2006/main" count="183" uniqueCount="143">
  <si>
    <t>Assets</t>
  </si>
  <si>
    <t>Cash and Cash Equivalents</t>
  </si>
  <si>
    <t>General Fund</t>
  </si>
  <si>
    <t>Special Revenue Fund</t>
  </si>
  <si>
    <t>Total Gov't Fund</t>
  </si>
  <si>
    <t>Grant Receivables</t>
  </si>
  <si>
    <t>Investments</t>
  </si>
  <si>
    <t>Other Current Assets</t>
  </si>
  <si>
    <t>Deposits</t>
  </si>
  <si>
    <t>Total Assets</t>
  </si>
  <si>
    <t>Liabilities</t>
  </si>
  <si>
    <t>Accounts Payable</t>
  </si>
  <si>
    <t>Deferred Revenue</t>
  </si>
  <si>
    <t>Notes Payable</t>
  </si>
  <si>
    <t>Total Liabilities</t>
  </si>
  <si>
    <t>Fund Balance</t>
  </si>
  <si>
    <t>Total Liabilities and Fund Balance</t>
  </si>
  <si>
    <t>Balance Sheet</t>
  </si>
  <si>
    <t>Statement of Revenue, Expenditures, and Changes in Fund Balance</t>
  </si>
  <si>
    <t>Annual Budget</t>
  </si>
  <si>
    <t>YTD</t>
  </si>
  <si>
    <t>FEFP</t>
  </si>
  <si>
    <t>Federal Pass Through Grant</t>
  </si>
  <si>
    <t>Other</t>
  </si>
  <si>
    <t>Total Revenues</t>
  </si>
  <si>
    <t>Expenditures</t>
  </si>
  <si>
    <t>Revenues</t>
  </si>
  <si>
    <t>Instruction</t>
  </si>
  <si>
    <t>Board</t>
  </si>
  <si>
    <t>School Administration</t>
  </si>
  <si>
    <t>Fiscal Services</t>
  </si>
  <si>
    <t>Food Services</t>
  </si>
  <si>
    <t>Central Services</t>
  </si>
  <si>
    <t>Pupil Transportation Services</t>
  </si>
  <si>
    <t>Operation of Plant</t>
  </si>
  <si>
    <t>Maintenance of Plant</t>
  </si>
  <si>
    <t>Total Current Expenditures</t>
  </si>
  <si>
    <t>Net Changes in Fund Balance</t>
  </si>
  <si>
    <t>Fund Balance- Beginning of Period</t>
  </si>
  <si>
    <t>Fund Balance- End of Period</t>
  </si>
  <si>
    <t>Capital Outlay</t>
  </si>
  <si>
    <t>Debt Service</t>
  </si>
  <si>
    <t>Salaries, Benefits, and Payroll Taxes Payable</t>
  </si>
  <si>
    <t>Instructional Support Services</t>
  </si>
  <si>
    <t>70XX</t>
  </si>
  <si>
    <t>Other General Support Services</t>
  </si>
  <si>
    <t>Administrative Technology Services</t>
  </si>
  <si>
    <t>Community Services</t>
  </si>
  <si>
    <t xml:space="preserve">Other  </t>
  </si>
  <si>
    <t>Charter School Capital Outlay</t>
  </si>
  <si>
    <t>Nonspendable, Restricted, Committed</t>
  </si>
  <si>
    <t>Unassigned and Assigned</t>
  </si>
  <si>
    <t>Facilities and Acquisition</t>
  </si>
  <si>
    <t>Transfers In</t>
  </si>
  <si>
    <t>Transfers Out</t>
  </si>
  <si>
    <t xml:space="preserve"> </t>
  </si>
  <si>
    <t>Month/Quarter Ending ______________</t>
  </si>
  <si>
    <t>Other Financing Sources</t>
  </si>
  <si>
    <t>School Name</t>
  </si>
  <si>
    <t>MSID</t>
  </si>
  <si>
    <t xml:space="preserve">Projected Enrollment </t>
  </si>
  <si>
    <t>Actual Enrollment</t>
  </si>
  <si>
    <t>Balance Sheet (Unaudited)</t>
  </si>
  <si>
    <t>LIABILITIES AND FUND BALANCE</t>
  </si>
  <si>
    <t>ASSETS</t>
  </si>
  <si>
    <t>Restricted</t>
  </si>
  <si>
    <t>Committed</t>
  </si>
  <si>
    <t>Nonspendable</t>
  </si>
  <si>
    <t>Assigned</t>
  </si>
  <si>
    <t>Unassigned</t>
  </si>
  <si>
    <t>Total Fund Balance</t>
  </si>
  <si>
    <t>TOTAL LIABILITIES AND FUND BALANCE</t>
  </si>
  <si>
    <t>Total Governmental Funds</t>
  </si>
  <si>
    <t>Month/ Quarter Actual</t>
  </si>
  <si>
    <t>YTD Actual</t>
  </si>
  <si>
    <t>Special Revenue</t>
  </si>
  <si>
    <t>Current Expenditures</t>
  </si>
  <si>
    <t>Total Expenditures</t>
  </si>
  <si>
    <t>Excess (Deficiency) of Revenues Over Expenditures</t>
  </si>
  <si>
    <t>Other Financing Sources (Uses)</t>
  </si>
  <si>
    <t>Total Other Financing Sources (Uses)</t>
  </si>
  <si>
    <t>Net Change in Fund Balances</t>
  </si>
  <si>
    <t>Fund Balances, Beginning as Restated</t>
  </si>
  <si>
    <t>Fund Balances, Ending</t>
  </si>
  <si>
    <t>Account Number</t>
  </si>
  <si>
    <t>Accounts</t>
  </si>
  <si>
    <t>12XX</t>
  </si>
  <si>
    <t>Cash and cash equivalents</t>
  </si>
  <si>
    <t>Grant receivables</t>
  </si>
  <si>
    <t>Other current assets</t>
  </si>
  <si>
    <t>Due from other funds</t>
  </si>
  <si>
    <t>Other long-term assets</t>
  </si>
  <si>
    <t>Accounts payable</t>
  </si>
  <si>
    <t>Salaries, benefits, and payroll taxes payable</t>
  </si>
  <si>
    <t>Deferred revenue</t>
  </si>
  <si>
    <t>Notes/bonds payable</t>
  </si>
  <si>
    <t>Lease payable</t>
  </si>
  <si>
    <t>Instructional support services</t>
  </si>
  <si>
    <t>School administration</t>
  </si>
  <si>
    <t>Facilities and acquisition</t>
  </si>
  <si>
    <t>Fiscal services</t>
  </si>
  <si>
    <t>Food services</t>
  </si>
  <si>
    <t>Central services</t>
  </si>
  <si>
    <t>Pupil transportation services</t>
  </si>
  <si>
    <t>Operation of plant</t>
  </si>
  <si>
    <t>Maintenance of plant</t>
  </si>
  <si>
    <t>Administrative technology services</t>
  </si>
  <si>
    <t>Transfers in</t>
  </si>
  <si>
    <t>Transfers out</t>
  </si>
  <si>
    <t>Other liabilities</t>
  </si>
  <si>
    <t>2110, 2170, 2330</t>
  </si>
  <si>
    <t>2180, 2250, 2310, 2320</t>
  </si>
  <si>
    <t>21XX, 22XX, 23XX</t>
  </si>
  <si>
    <t xml:space="preserve">FEDERAL SOURCES </t>
  </si>
  <si>
    <t xml:space="preserve">    Federal direct</t>
  </si>
  <si>
    <t xml:space="preserve">    Federal through state and local</t>
  </si>
  <si>
    <t xml:space="preserve">STATE SOURCES </t>
  </si>
  <si>
    <t xml:space="preserve">    FEFP</t>
  </si>
  <si>
    <t xml:space="preserve">    Capital outlay</t>
  </si>
  <si>
    <t xml:space="preserve">    Class size reduction</t>
  </si>
  <si>
    <t xml:space="preserve">    School recognition</t>
  </si>
  <si>
    <t xml:space="preserve">    Other state revenue</t>
  </si>
  <si>
    <t>33XX</t>
  </si>
  <si>
    <t>LOCAL SOURCES</t>
  </si>
  <si>
    <t xml:space="preserve">    Interest</t>
  </si>
  <si>
    <t xml:space="preserve">    Local capital improvement tax</t>
  </si>
  <si>
    <t xml:space="preserve">    Other local revenue</t>
  </si>
  <si>
    <t>34XX</t>
  </si>
  <si>
    <t>FTE Projected</t>
  </si>
  <si>
    <t>FTE Actual</t>
  </si>
  <si>
    <t>Fund balances, beginning</t>
  </si>
  <si>
    <t>Adjustments to beginning fund balance</t>
  </si>
  <si>
    <t>Percent of Projected</t>
  </si>
  <si>
    <t>% of YTD
Actual to
Annual Budget</t>
  </si>
  <si>
    <t>Governmental Accounting Standards Board (GASB) Monthly Financial Form</t>
  </si>
  <si>
    <t>MCSD Adm Fee</t>
  </si>
  <si>
    <t>VPK</t>
  </si>
  <si>
    <t>Big Pine Academy with MSID Number (0391)</t>
  </si>
  <si>
    <t>Monroe County, Florida</t>
  </si>
  <si>
    <t>Statement of Revenue, Expenditures, and Changes in Fund Balance (Unaudited)</t>
  </si>
  <si>
    <r>
      <rPr>
        <b/>
        <u/>
        <sz val="12"/>
        <rFont val="Arial"/>
        <family val="2"/>
      </rPr>
      <t>Big Pine Academy</t>
    </r>
    <r>
      <rPr>
        <b/>
        <sz val="12"/>
        <rFont val="Arial"/>
        <family val="2"/>
      </rPr>
      <t xml:space="preserve"> with MSID Number (0391)</t>
    </r>
  </si>
  <si>
    <t>Community services PK3</t>
  </si>
  <si>
    <t xml:space="preserve">                               Fiscal Year 2020 Month Ending December 31, 2020 (unaudited)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</si>
</sst>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</cellStyleXfs>
  <cellXfs count="80">
    <xf numFmtId="0" fontId="0" fillId="0" borderId="0" xfId="0"/>
    <xf numFmtId="0" fontId="6" fillId="0" borderId="0" xfId="0" applyFont="1"/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6" fillId="3" borderId="0" xfId="0" applyFont="1" applyFill="1" applyAlignment="1">
      <alignment horizontal="center"/>
    </xf>
    <xf numFmtId="0" fontId="2" fillId="0" borderId="0" xfId="3" applyFont="1" applyAlignment="1" applyProtection="1">
      <alignment horizontal="center"/>
      <protection locked="0"/>
    </xf>
    <xf numFmtId="0" fontId="7" fillId="0" borderId="0" xfId="0" applyFont="1" applyFill="1" applyBorder="1"/>
    <xf numFmtId="0" fontId="8" fillId="0" borderId="0" xfId="0" applyFont="1"/>
    <xf numFmtId="0" fontId="9" fillId="0" borderId="0" xfId="0" applyFont="1" applyFill="1" applyAlignment="1">
      <alignment horizontal="center"/>
    </xf>
    <xf numFmtId="0" fontId="9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9" fillId="0" borderId="0" xfId="0" applyFont="1" applyFill="1" applyBorder="1"/>
    <xf numFmtId="0" fontId="8" fillId="0" borderId="0" xfId="0" applyFont="1" applyFill="1" applyBorder="1"/>
    <xf numFmtId="0" fontId="9" fillId="0" borderId="1" xfId="0" applyFont="1" applyBorder="1" applyAlignment="1">
      <alignment horizontal="center" wrapText="1"/>
    </xf>
    <xf numFmtId="0" fontId="2" fillId="0" borderId="0" xfId="3" applyFont="1" applyBorder="1" applyAlignment="1" applyProtection="1">
      <alignment horizontal="center"/>
      <protection locked="0"/>
    </xf>
    <xf numFmtId="0" fontId="8" fillId="0" borderId="0" xfId="0" applyFont="1" applyAlignment="1">
      <alignment wrapText="1"/>
    </xf>
    <xf numFmtId="0" fontId="2" fillId="0" borderId="0" xfId="3" applyFont="1" applyBorder="1" applyAlignment="1" applyProtection="1">
      <alignment horizontal="left"/>
      <protection locked="0"/>
    </xf>
    <xf numFmtId="0" fontId="8" fillId="0" borderId="0" xfId="0" applyFont="1" applyBorder="1" applyAlignment="1">
      <alignment wrapText="1"/>
    </xf>
    <xf numFmtId="0" fontId="4" fillId="0" borderId="0" xfId="3" applyFont="1" applyBorder="1" applyAlignment="1" applyProtection="1">
      <alignment horizontal="left"/>
      <protection locked="0"/>
    </xf>
    <xf numFmtId="0" fontId="9" fillId="0" borderId="0" xfId="0" applyFont="1" applyBorder="1" applyAlignment="1">
      <alignment wrapText="1"/>
    </xf>
    <xf numFmtId="0" fontId="2" fillId="0" borderId="2" xfId="3" applyFont="1" applyBorder="1" applyAlignment="1" applyProtection="1">
      <alignment horizontal="center" wrapText="1"/>
      <protection locked="0"/>
    </xf>
    <xf numFmtId="0" fontId="2" fillId="0" borderId="0" xfId="3" applyFont="1" applyBorder="1" applyAlignment="1" applyProtection="1">
      <protection locked="0"/>
    </xf>
    <xf numFmtId="0" fontId="2" fillId="0" borderId="1" xfId="3" applyFont="1" applyBorder="1" applyAlignment="1" applyProtection="1">
      <alignment horizontal="center" wrapText="1"/>
      <protection locked="0"/>
    </xf>
    <xf numFmtId="0" fontId="4" fillId="0" borderId="0" xfId="3" applyFont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4" fillId="0" borderId="0" xfId="3" applyFont="1" applyBorder="1" applyAlignment="1" applyProtection="1">
      <protection locked="0"/>
    </xf>
    <xf numFmtId="0" fontId="4" fillId="0" borderId="0" xfId="3" applyFont="1" applyAlignment="1" applyProtection="1">
      <alignment horizontal="center" wrapText="1"/>
      <protection locked="0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2" xfId="0" applyFont="1" applyBorder="1"/>
    <xf numFmtId="0" fontId="8" fillId="0" borderId="0" xfId="0" applyFont="1" applyBorder="1"/>
    <xf numFmtId="0" fontId="8" fillId="0" borderId="1" xfId="0" applyFont="1" applyBorder="1"/>
    <xf numFmtId="9" fontId="8" fillId="0" borderId="0" xfId="4" applyFont="1" applyAlignment="1">
      <alignment horizontal="right"/>
    </xf>
    <xf numFmtId="9" fontId="8" fillId="0" borderId="3" xfId="4" applyFont="1" applyBorder="1" applyAlignment="1">
      <alignment horizontal="right"/>
    </xf>
    <xf numFmtId="44" fontId="8" fillId="0" borderId="0" xfId="2" applyFont="1" applyAlignment="1">
      <alignment horizontal="right"/>
    </xf>
    <xf numFmtId="0" fontId="8" fillId="0" borderId="0" xfId="0" applyFont="1" applyAlignment="1">
      <alignment horizontal="right"/>
    </xf>
    <xf numFmtId="43" fontId="8" fillId="0" borderId="0" xfId="2" applyNumberFormat="1" applyFont="1" applyAlignment="1">
      <alignment horizontal="right"/>
    </xf>
    <xf numFmtId="43" fontId="8" fillId="0" borderId="0" xfId="1" applyFont="1" applyAlignment="1">
      <alignment horizontal="right"/>
    </xf>
    <xf numFmtId="43" fontId="8" fillId="0" borderId="2" xfId="1" applyFont="1" applyBorder="1" applyAlignment="1">
      <alignment horizontal="right"/>
    </xf>
    <xf numFmtId="9" fontId="8" fillId="0" borderId="2" xfId="4" applyFont="1" applyBorder="1" applyAlignment="1">
      <alignment horizontal="right"/>
    </xf>
    <xf numFmtId="43" fontId="8" fillId="0" borderId="1" xfId="1" applyFont="1" applyBorder="1" applyAlignment="1">
      <alignment horizontal="right"/>
    </xf>
    <xf numFmtId="44" fontId="8" fillId="0" borderId="3" xfId="2" applyFont="1" applyBorder="1" applyAlignment="1">
      <alignment horizontal="right"/>
    </xf>
    <xf numFmtId="44" fontId="8" fillId="0" borderId="0" xfId="2" applyNumberFormat="1" applyFont="1" applyAlignment="1">
      <alignment horizontal="right"/>
    </xf>
    <xf numFmtId="44" fontId="8" fillId="0" borderId="0" xfId="0" applyNumberFormat="1" applyFont="1" applyAlignment="1">
      <alignment horizontal="right"/>
    </xf>
    <xf numFmtId="44" fontId="8" fillId="0" borderId="4" xfId="0" applyNumberFormat="1" applyFont="1" applyBorder="1" applyAlignment="1">
      <alignment horizontal="right"/>
    </xf>
    <xf numFmtId="43" fontId="8" fillId="0" borderId="0" xfId="1" applyFont="1" applyFill="1" applyAlignment="1">
      <alignment horizontal="right"/>
    </xf>
    <xf numFmtId="44" fontId="8" fillId="0" borderId="4" xfId="2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39" fontId="8" fillId="0" borderId="0" xfId="0" applyNumberFormat="1" applyFont="1" applyAlignment="1">
      <alignment horizontal="right"/>
    </xf>
    <xf numFmtId="39" fontId="8" fillId="0" borderId="0" xfId="1" applyNumberFormat="1" applyFont="1" applyAlignment="1">
      <alignment horizontal="right"/>
    </xf>
    <xf numFmtId="43" fontId="8" fillId="0" borderId="0" xfId="0" applyNumberFormat="1" applyFont="1" applyAlignment="1">
      <alignment horizontal="right"/>
    </xf>
    <xf numFmtId="39" fontId="8" fillId="0" borderId="0" xfId="0" applyNumberFormat="1" applyFont="1" applyFill="1" applyAlignment="1">
      <alignment horizontal="right"/>
    </xf>
    <xf numFmtId="39" fontId="4" fillId="0" borderId="0" xfId="1" applyNumberFormat="1" applyFont="1" applyAlignment="1">
      <alignment horizontal="right"/>
    </xf>
    <xf numFmtId="43" fontId="8" fillId="0" borderId="0" xfId="0" applyNumberFormat="1" applyFont="1"/>
    <xf numFmtId="43" fontId="8" fillId="0" borderId="0" xfId="1" applyFont="1" applyAlignment="1">
      <alignment horizontal="right"/>
    </xf>
    <xf numFmtId="43" fontId="8" fillId="0" borderId="0" xfId="1" applyFont="1" applyAlignment="1">
      <alignment horizontal="right"/>
    </xf>
    <xf numFmtId="8" fontId="8" fillId="0" borderId="0" xfId="0" applyNumberFormat="1" applyFont="1"/>
    <xf numFmtId="3" fontId="0" fillId="0" borderId="0" xfId="0" applyNumberFormat="1"/>
    <xf numFmtId="0" fontId="4" fillId="0" borderId="0" xfId="3" applyFont="1" applyFill="1" applyBorder="1" applyAlignment="1" applyProtection="1">
      <alignment horizontal="left"/>
      <protection locked="0"/>
    </xf>
    <xf numFmtId="0" fontId="4" fillId="0" borderId="0" xfId="3" applyFont="1" applyFill="1" applyAlignment="1" applyProtection="1">
      <alignment horizontal="center"/>
      <protection locked="0"/>
    </xf>
    <xf numFmtId="9" fontId="8" fillId="0" borderId="0" xfId="4" applyFont="1" applyFill="1" applyAlignment="1">
      <alignment horizontal="right"/>
    </xf>
    <xf numFmtId="0" fontId="6" fillId="0" borderId="0" xfId="0" applyFont="1" applyAlignment="1">
      <alignment horizontal="center"/>
    </xf>
    <xf numFmtId="0" fontId="0" fillId="4" borderId="0" xfId="0" applyFill="1" applyAlignment="1">
      <alignment horizontal="center"/>
    </xf>
    <xf numFmtId="0" fontId="6" fillId="4" borderId="0" xfId="0" applyFont="1" applyFill="1" applyAlignment="1">
      <alignment horizontal="center"/>
    </xf>
    <xf numFmtId="0" fontId="2" fillId="0" borderId="0" xfId="3" applyFont="1" applyAlignment="1" applyProtection="1">
      <alignment horizontal="center"/>
      <protection locked="0"/>
    </xf>
    <xf numFmtId="164" fontId="3" fillId="0" borderId="0" xfId="3" applyNumberFormat="1" applyFont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2" fillId="0" borderId="5" xfId="3" applyFont="1" applyBorder="1" applyAlignment="1" applyProtection="1">
      <alignment horizontal="center"/>
      <protection locked="0"/>
    </xf>
    <xf numFmtId="0" fontId="2" fillId="0" borderId="2" xfId="3" applyFont="1" applyBorder="1" applyAlignment="1" applyProtection="1">
      <alignment horizontal="center"/>
      <protection locked="0"/>
    </xf>
    <xf numFmtId="0" fontId="2" fillId="0" borderId="6" xfId="3" applyFont="1" applyBorder="1" applyAlignment="1" applyProtection="1">
      <alignment horizontal="center"/>
      <protection locked="0"/>
    </xf>
    <xf numFmtId="0" fontId="2" fillId="0" borderId="0" xfId="3" applyFont="1" applyBorder="1" applyAlignment="1" applyProtection="1">
      <alignment horizontal="center"/>
      <protection locked="0"/>
    </xf>
    <xf numFmtId="15" fontId="2" fillId="0" borderId="0" xfId="3" applyNumberFormat="1" applyFont="1" applyBorder="1" applyAlignment="1" applyProtection="1">
      <alignment horizontal="center"/>
      <protection locked="0"/>
    </xf>
    <xf numFmtId="0" fontId="2" fillId="0" borderId="0" xfId="3" applyFont="1" applyBorder="1" applyAlignment="1" applyProtection="1">
      <alignment horizontal="right"/>
      <protection locked="0"/>
    </xf>
    <xf numFmtId="164" fontId="3" fillId="0" borderId="0" xfId="3" applyNumberFormat="1" applyFont="1" applyBorder="1" applyAlignment="1" applyProtection="1">
      <alignment horizontal="left"/>
      <protection locked="0"/>
    </xf>
  </cellXfs>
  <cellStyles count="5">
    <cellStyle name="Comma" xfId="1" builtinId="3"/>
    <cellStyle name="Currency" xfId="2" builtinId="4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4"/>
  <sheetViews>
    <sheetView topLeftCell="A22" workbookViewId="0">
      <selection activeCell="B48" sqref="B48"/>
    </sheetView>
  </sheetViews>
  <sheetFormatPr defaultRowHeight="15" x14ac:dyDescent="0.25"/>
  <cols>
    <col min="2" max="2" width="41" bestFit="1" customWidth="1"/>
    <col min="3" max="3" width="14.140625" bestFit="1" customWidth="1"/>
    <col min="4" max="4" width="16.5703125" customWidth="1"/>
    <col min="5" max="5" width="20.7109375" bestFit="1" customWidth="1"/>
    <col min="6" max="7" width="20.7109375" customWidth="1"/>
    <col min="8" max="8" width="15.42578125" bestFit="1" customWidth="1"/>
  </cols>
  <sheetData>
    <row r="1" spans="2:8" x14ac:dyDescent="0.25">
      <c r="B1" s="5" t="s">
        <v>58</v>
      </c>
      <c r="C1" s="5" t="s">
        <v>59</v>
      </c>
    </row>
    <row r="2" spans="2:8" x14ac:dyDescent="0.25">
      <c r="B2" s="5" t="s">
        <v>60</v>
      </c>
    </row>
    <row r="3" spans="2:8" x14ac:dyDescent="0.25">
      <c r="B3" s="5" t="s">
        <v>61</v>
      </c>
    </row>
    <row r="4" spans="2:8" x14ac:dyDescent="0.25">
      <c r="B4" s="68" t="s">
        <v>17</v>
      </c>
      <c r="C4" s="68"/>
      <c r="D4" s="68"/>
      <c r="E4" s="68"/>
      <c r="F4" s="68"/>
      <c r="G4" s="68"/>
      <c r="H4" s="68"/>
    </row>
    <row r="5" spans="2:8" x14ac:dyDescent="0.25">
      <c r="B5" s="2" t="s">
        <v>0</v>
      </c>
      <c r="C5" s="4"/>
    </row>
    <row r="6" spans="2:8" x14ac:dyDescent="0.25">
      <c r="D6" s="1" t="s">
        <v>2</v>
      </c>
      <c r="E6" s="1" t="s">
        <v>3</v>
      </c>
      <c r="F6" s="1" t="s">
        <v>41</v>
      </c>
      <c r="G6" s="1" t="s">
        <v>40</v>
      </c>
      <c r="H6" s="1" t="s">
        <v>4</v>
      </c>
    </row>
    <row r="7" spans="2:8" x14ac:dyDescent="0.25">
      <c r="B7" t="s">
        <v>1</v>
      </c>
    </row>
    <row r="8" spans="2:8" x14ac:dyDescent="0.25">
      <c r="B8" t="s">
        <v>5</v>
      </c>
    </row>
    <row r="9" spans="2:8" x14ac:dyDescent="0.25">
      <c r="B9" t="s">
        <v>6</v>
      </c>
    </row>
    <row r="10" spans="2:8" x14ac:dyDescent="0.25">
      <c r="B10" t="s">
        <v>7</v>
      </c>
    </row>
    <row r="11" spans="2:8" x14ac:dyDescent="0.25">
      <c r="B11" t="s">
        <v>8</v>
      </c>
    </row>
    <row r="12" spans="2:8" x14ac:dyDescent="0.25">
      <c r="B12" s="1" t="s">
        <v>9</v>
      </c>
    </row>
    <row r="13" spans="2:8" x14ac:dyDescent="0.25">
      <c r="B13" s="2" t="s">
        <v>10</v>
      </c>
      <c r="C13" s="4"/>
    </row>
    <row r="14" spans="2:8" x14ac:dyDescent="0.25">
      <c r="B14" t="s">
        <v>11</v>
      </c>
    </row>
    <row r="15" spans="2:8" x14ac:dyDescent="0.25">
      <c r="B15" t="s">
        <v>42</v>
      </c>
    </row>
    <row r="16" spans="2:8" x14ac:dyDescent="0.25">
      <c r="B16" t="s">
        <v>12</v>
      </c>
    </row>
    <row r="17" spans="1:9" x14ac:dyDescent="0.25">
      <c r="B17" t="s">
        <v>13</v>
      </c>
    </row>
    <row r="18" spans="1:9" x14ac:dyDescent="0.25">
      <c r="B18" s="1" t="s">
        <v>14</v>
      </c>
    </row>
    <row r="19" spans="1:9" x14ac:dyDescent="0.25">
      <c r="B19" s="2" t="s">
        <v>15</v>
      </c>
      <c r="C19" s="4"/>
    </row>
    <row r="20" spans="1:9" x14ac:dyDescent="0.25">
      <c r="B20" t="s">
        <v>50</v>
      </c>
    </row>
    <row r="21" spans="1:9" x14ac:dyDescent="0.25">
      <c r="B21" t="s">
        <v>51</v>
      </c>
    </row>
    <row r="22" spans="1:9" x14ac:dyDescent="0.25">
      <c r="B22" s="1" t="s">
        <v>16</v>
      </c>
    </row>
    <row r="23" spans="1:9" x14ac:dyDescent="0.25">
      <c r="B23" s="69" t="s">
        <v>18</v>
      </c>
      <c r="C23" s="69"/>
      <c r="D23" s="69"/>
      <c r="E23" s="69"/>
      <c r="F23" s="69"/>
      <c r="G23" s="69"/>
      <c r="H23" s="69"/>
    </row>
    <row r="24" spans="1:9" x14ac:dyDescent="0.25">
      <c r="B24" s="2" t="s">
        <v>26</v>
      </c>
      <c r="C24" s="4"/>
      <c r="D24" s="67" t="s">
        <v>56</v>
      </c>
      <c r="E24" s="67"/>
      <c r="F24" s="67"/>
      <c r="G24" s="67"/>
      <c r="H24" s="67"/>
      <c r="I24" s="1" t="s">
        <v>20</v>
      </c>
    </row>
    <row r="25" spans="1:9" x14ac:dyDescent="0.25">
      <c r="B25" s="4"/>
      <c r="C25" s="4" t="s">
        <v>19</v>
      </c>
      <c r="D25" s="1" t="s">
        <v>55</v>
      </c>
      <c r="E25" s="1" t="s">
        <v>55</v>
      </c>
      <c r="F25" s="1"/>
      <c r="G25" s="1"/>
      <c r="H25" s="1" t="s">
        <v>55</v>
      </c>
    </row>
    <row r="26" spans="1:9" x14ac:dyDescent="0.25">
      <c r="B26" t="s">
        <v>21</v>
      </c>
    </row>
    <row r="27" spans="1:9" x14ac:dyDescent="0.25">
      <c r="B27" t="s">
        <v>22</v>
      </c>
    </row>
    <row r="28" spans="1:9" x14ac:dyDescent="0.25">
      <c r="B28" t="s">
        <v>49</v>
      </c>
    </row>
    <row r="29" spans="1:9" x14ac:dyDescent="0.25">
      <c r="B29" t="s">
        <v>23</v>
      </c>
    </row>
    <row r="30" spans="1:9" x14ac:dyDescent="0.25">
      <c r="B30" s="1" t="s">
        <v>24</v>
      </c>
    </row>
    <row r="31" spans="1:9" x14ac:dyDescent="0.25">
      <c r="B31" s="2" t="s">
        <v>25</v>
      </c>
      <c r="C31" s="4"/>
    </row>
    <row r="32" spans="1:9" x14ac:dyDescent="0.25">
      <c r="A32">
        <v>5000</v>
      </c>
      <c r="B32" t="s">
        <v>27</v>
      </c>
    </row>
    <row r="33" spans="1:2" x14ac:dyDescent="0.25">
      <c r="A33">
        <v>6000</v>
      </c>
      <c r="B33" t="s">
        <v>43</v>
      </c>
    </row>
    <row r="34" spans="1:2" x14ac:dyDescent="0.25">
      <c r="A34">
        <v>7100</v>
      </c>
      <c r="B34" t="s">
        <v>28</v>
      </c>
    </row>
    <row r="35" spans="1:2" x14ac:dyDescent="0.25">
      <c r="A35">
        <v>7300</v>
      </c>
      <c r="B35" t="s">
        <v>29</v>
      </c>
    </row>
    <row r="36" spans="1:2" x14ac:dyDescent="0.25">
      <c r="A36">
        <v>7400</v>
      </c>
      <c r="B36" t="s">
        <v>52</v>
      </c>
    </row>
    <row r="37" spans="1:2" x14ac:dyDescent="0.25">
      <c r="A37">
        <v>7500</v>
      </c>
      <c r="B37" t="s">
        <v>30</v>
      </c>
    </row>
    <row r="38" spans="1:2" x14ac:dyDescent="0.25">
      <c r="A38">
        <v>7600</v>
      </c>
      <c r="B38" t="s">
        <v>31</v>
      </c>
    </row>
    <row r="39" spans="1:2" x14ac:dyDescent="0.25">
      <c r="A39">
        <v>7700</v>
      </c>
      <c r="B39" t="s">
        <v>32</v>
      </c>
    </row>
    <row r="40" spans="1:2" x14ac:dyDescent="0.25">
      <c r="A40">
        <v>7800</v>
      </c>
      <c r="B40" t="s">
        <v>33</v>
      </c>
    </row>
    <row r="41" spans="1:2" x14ac:dyDescent="0.25">
      <c r="A41">
        <v>7900</v>
      </c>
      <c r="B41" t="s">
        <v>34</v>
      </c>
    </row>
    <row r="42" spans="1:2" x14ac:dyDescent="0.25">
      <c r="A42" t="s">
        <v>44</v>
      </c>
      <c r="B42" t="s">
        <v>45</v>
      </c>
    </row>
    <row r="43" spans="1:2" x14ac:dyDescent="0.25">
      <c r="A43">
        <v>8100</v>
      </c>
      <c r="B43" t="s">
        <v>35</v>
      </c>
    </row>
    <row r="44" spans="1:2" x14ac:dyDescent="0.25">
      <c r="A44">
        <v>8200</v>
      </c>
      <c r="B44" t="s">
        <v>46</v>
      </c>
    </row>
    <row r="45" spans="1:2" x14ac:dyDescent="0.25">
      <c r="A45">
        <v>9100</v>
      </c>
      <c r="B45" t="s">
        <v>47</v>
      </c>
    </row>
    <row r="46" spans="1:2" x14ac:dyDescent="0.25">
      <c r="A46">
        <v>9200</v>
      </c>
      <c r="B46" t="s">
        <v>41</v>
      </c>
    </row>
    <row r="47" spans="1:2" x14ac:dyDescent="0.25">
      <c r="B47" t="s">
        <v>48</v>
      </c>
    </row>
    <row r="48" spans="1:2" x14ac:dyDescent="0.25">
      <c r="B48" s="1" t="s">
        <v>36</v>
      </c>
    </row>
    <row r="49" spans="2:3" x14ac:dyDescent="0.25">
      <c r="B49" s="6" t="s">
        <v>57</v>
      </c>
    </row>
    <row r="50" spans="2:3" x14ac:dyDescent="0.25">
      <c r="B50" t="s">
        <v>53</v>
      </c>
    </row>
    <row r="51" spans="2:3" x14ac:dyDescent="0.25">
      <c r="B51" t="s">
        <v>54</v>
      </c>
    </row>
    <row r="52" spans="2:3" x14ac:dyDescent="0.25">
      <c r="B52" s="6" t="s">
        <v>37</v>
      </c>
      <c r="C52" s="3"/>
    </row>
    <row r="53" spans="2:3" x14ac:dyDescent="0.25">
      <c r="B53" s="3" t="s">
        <v>38</v>
      </c>
      <c r="C53" s="3"/>
    </row>
    <row r="54" spans="2:3" x14ac:dyDescent="0.25">
      <c r="B54" s="3" t="s">
        <v>39</v>
      </c>
      <c r="C54" s="3"/>
    </row>
  </sheetData>
  <mergeCells count="3">
    <mergeCell ref="D24:H24"/>
    <mergeCell ref="B4:H4"/>
    <mergeCell ref="B23:H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2"/>
  <sheetViews>
    <sheetView topLeftCell="A19" zoomScaleNormal="100" workbookViewId="0">
      <selection activeCell="E25" sqref="E25"/>
    </sheetView>
  </sheetViews>
  <sheetFormatPr defaultRowHeight="15" x14ac:dyDescent="0.2"/>
  <cols>
    <col min="1" max="1" width="2.28515625" style="9" customWidth="1"/>
    <col min="2" max="2" width="47.28515625" style="9" customWidth="1"/>
    <col min="3" max="3" width="25.85546875" style="9" bestFit="1" customWidth="1"/>
    <col min="4" max="4" width="2.140625" style="9" customWidth="1"/>
    <col min="5" max="5" width="16.42578125" style="9" customWidth="1"/>
    <col min="6" max="6" width="2.140625" style="9" customWidth="1"/>
    <col min="7" max="7" width="16.42578125" style="9" customWidth="1"/>
    <col min="8" max="8" width="1.85546875" style="9" customWidth="1"/>
    <col min="9" max="9" width="16.42578125" style="9" customWidth="1"/>
    <col min="10" max="10" width="1.7109375" style="9" customWidth="1"/>
    <col min="11" max="11" width="16.42578125" style="9" customWidth="1"/>
    <col min="12" max="12" width="2.140625" style="9" customWidth="1"/>
    <col min="13" max="13" width="16.42578125" style="9" customWidth="1"/>
    <col min="14" max="16384" width="9.140625" style="9"/>
  </cols>
  <sheetData>
    <row r="1" spans="1:14" ht="15.75" customHeight="1" x14ac:dyDescent="0.25">
      <c r="A1" s="72" t="s">
        <v>134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4" ht="15.75" x14ac:dyDescent="0.25">
      <c r="A2" s="70" t="s">
        <v>140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4" ht="15.75" x14ac:dyDescent="0.25">
      <c r="A3" s="70" t="s">
        <v>138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4" ht="15.75" x14ac:dyDescent="0.25">
      <c r="A4" s="70" t="s">
        <v>62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</row>
    <row r="5" spans="1:14" ht="15.75" x14ac:dyDescent="0.25">
      <c r="A5" s="71">
        <v>44196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</row>
    <row r="8" spans="1:14" ht="47.25" x14ac:dyDescent="0.25">
      <c r="C8" s="29" t="s">
        <v>85</v>
      </c>
      <c r="E8" s="16" t="s">
        <v>2</v>
      </c>
      <c r="F8" s="13"/>
      <c r="G8" s="16" t="s">
        <v>3</v>
      </c>
      <c r="H8" s="13"/>
      <c r="I8" s="16" t="s">
        <v>41</v>
      </c>
      <c r="J8" s="13"/>
      <c r="K8" s="16" t="s">
        <v>40</v>
      </c>
      <c r="L8" s="13"/>
      <c r="M8" s="16" t="s">
        <v>72</v>
      </c>
    </row>
    <row r="9" spans="1:14" ht="15.75" x14ac:dyDescent="0.25">
      <c r="A9" s="14" t="s">
        <v>64</v>
      </c>
      <c r="B9" s="10"/>
      <c r="C9" s="10"/>
      <c r="D9" s="10"/>
      <c r="G9" s="11"/>
      <c r="H9" s="11"/>
      <c r="I9" s="11"/>
      <c r="J9" s="11"/>
      <c r="K9" s="11"/>
      <c r="L9" s="11"/>
      <c r="M9" s="11"/>
      <c r="N9" s="11"/>
    </row>
    <row r="10" spans="1:14" ht="15.75" x14ac:dyDescent="0.25">
      <c r="A10" s="8"/>
      <c r="B10" s="10"/>
      <c r="C10" s="10"/>
      <c r="D10" s="10"/>
      <c r="G10" s="11"/>
      <c r="H10" s="11"/>
      <c r="I10" s="11"/>
      <c r="J10" s="11"/>
      <c r="K10" s="11"/>
      <c r="L10" s="11"/>
      <c r="M10" s="11"/>
      <c r="N10" s="11"/>
    </row>
    <row r="11" spans="1:14" x14ac:dyDescent="0.2">
      <c r="B11" s="9" t="s">
        <v>87</v>
      </c>
      <c r="C11" s="27">
        <v>1110</v>
      </c>
      <c r="E11" s="48">
        <f>170948.78+2901.61</f>
        <v>173850.38999999998</v>
      </c>
      <c r="F11" s="49"/>
      <c r="G11" s="48">
        <v>0</v>
      </c>
      <c r="H11" s="49"/>
      <c r="I11" s="48">
        <v>0</v>
      </c>
      <c r="J11" s="49"/>
      <c r="K11" s="48">
        <v>0</v>
      </c>
      <c r="L11" s="49"/>
      <c r="M11" s="48">
        <f t="shared" ref="M11:M17" si="0">E11+G11+I11+K11</f>
        <v>173850.38999999998</v>
      </c>
    </row>
    <row r="12" spans="1:14" x14ac:dyDescent="0.2">
      <c r="B12" s="9" t="s">
        <v>6</v>
      </c>
      <c r="C12" s="27">
        <v>1160</v>
      </c>
      <c r="E12" s="43"/>
      <c r="F12" s="43"/>
      <c r="G12" s="43"/>
      <c r="H12" s="43"/>
      <c r="I12" s="43"/>
      <c r="J12" s="43"/>
      <c r="K12" s="43"/>
      <c r="L12" s="43"/>
      <c r="M12" s="43">
        <f t="shared" si="0"/>
        <v>0</v>
      </c>
    </row>
    <row r="13" spans="1:14" x14ac:dyDescent="0.2">
      <c r="B13" s="9" t="s">
        <v>88</v>
      </c>
      <c r="C13" s="27">
        <v>1130</v>
      </c>
      <c r="E13" s="48">
        <v>18778.89</v>
      </c>
      <c r="F13" s="43"/>
      <c r="G13" s="43"/>
      <c r="H13" s="43"/>
      <c r="I13" s="43"/>
      <c r="J13" s="43"/>
      <c r="K13" s="43"/>
      <c r="L13" s="43"/>
      <c r="M13" s="43">
        <f t="shared" si="0"/>
        <v>18778.89</v>
      </c>
    </row>
    <row r="14" spans="1:14" x14ac:dyDescent="0.2">
      <c r="B14" s="9" t="s">
        <v>89</v>
      </c>
      <c r="C14" s="27" t="s">
        <v>86</v>
      </c>
      <c r="E14" s="60">
        <f>8007.34+2743.29</f>
        <v>10750.630000000001</v>
      </c>
      <c r="F14" s="43"/>
      <c r="G14" s="43"/>
      <c r="H14" s="43"/>
      <c r="I14" s="43"/>
      <c r="J14" s="43"/>
      <c r="K14" s="43"/>
      <c r="L14" s="43"/>
      <c r="M14" s="43">
        <f t="shared" si="0"/>
        <v>10750.630000000001</v>
      </c>
    </row>
    <row r="15" spans="1:14" x14ac:dyDescent="0.2">
      <c r="B15" s="9" t="s">
        <v>8</v>
      </c>
      <c r="C15" s="27">
        <v>1210</v>
      </c>
      <c r="E15" s="43"/>
      <c r="F15" s="43"/>
      <c r="G15" s="43"/>
      <c r="H15" s="43"/>
      <c r="I15" s="43"/>
      <c r="J15" s="43"/>
      <c r="K15" s="43"/>
      <c r="L15" s="43"/>
      <c r="M15" s="43">
        <f t="shared" si="0"/>
        <v>0</v>
      </c>
    </row>
    <row r="16" spans="1:14" x14ac:dyDescent="0.2">
      <c r="B16" s="9" t="s">
        <v>90</v>
      </c>
      <c r="C16" s="27">
        <v>1140</v>
      </c>
      <c r="E16" s="43"/>
      <c r="F16" s="43"/>
      <c r="G16" s="43"/>
      <c r="H16" s="43"/>
      <c r="I16" s="43"/>
      <c r="J16" s="43"/>
      <c r="K16" s="43"/>
      <c r="L16" s="43"/>
      <c r="M16" s="43">
        <f t="shared" si="0"/>
        <v>0</v>
      </c>
    </row>
    <row r="17" spans="1:13" x14ac:dyDescent="0.2">
      <c r="B17" s="9" t="s">
        <v>91</v>
      </c>
      <c r="C17" s="27">
        <v>1400</v>
      </c>
      <c r="E17" s="43"/>
      <c r="F17" s="43"/>
      <c r="G17" s="43"/>
      <c r="H17" s="43"/>
      <c r="I17" s="43"/>
      <c r="J17" s="43"/>
      <c r="K17" s="43"/>
      <c r="L17" s="43"/>
      <c r="M17" s="43">
        <f t="shared" si="0"/>
        <v>0</v>
      </c>
    </row>
    <row r="18" spans="1:13" x14ac:dyDescent="0.2">
      <c r="C18" s="27"/>
      <c r="E18" s="43"/>
      <c r="F18" s="43"/>
      <c r="G18" s="43"/>
      <c r="H18" s="43"/>
      <c r="I18" s="43"/>
      <c r="J18" s="43"/>
      <c r="K18" s="43"/>
      <c r="L18" s="43"/>
      <c r="M18" s="43"/>
    </row>
    <row r="19" spans="1:13" ht="25.5" customHeight="1" thickBot="1" x14ac:dyDescent="0.3">
      <c r="A19" s="9" t="s">
        <v>9</v>
      </c>
      <c r="B19" s="11"/>
      <c r="C19" s="28"/>
      <c r="D19" s="11"/>
      <c r="E19" s="50">
        <f>SUM(E11:E17)</f>
        <v>203379.90999999997</v>
      </c>
      <c r="F19" s="49"/>
      <c r="G19" s="50">
        <f>SUM(G11:G17)</f>
        <v>0</v>
      </c>
      <c r="H19" s="49"/>
      <c r="I19" s="50">
        <f>SUM(I11:I17)</f>
        <v>0</v>
      </c>
      <c r="J19" s="49"/>
      <c r="K19" s="50">
        <f>SUM(K11:K17)</f>
        <v>0</v>
      </c>
      <c r="L19" s="49"/>
      <c r="M19" s="50">
        <f>SUM(M11:M17)</f>
        <v>203379.90999999997</v>
      </c>
    </row>
    <row r="20" spans="1:13" ht="16.5" thickTop="1" x14ac:dyDescent="0.25">
      <c r="A20" s="11"/>
      <c r="B20" s="11"/>
      <c r="C20" s="28"/>
      <c r="D20" s="11"/>
      <c r="E20" s="49"/>
      <c r="F20" s="49"/>
      <c r="G20" s="49"/>
      <c r="H20" s="49"/>
      <c r="I20" s="49"/>
      <c r="J20" s="49"/>
      <c r="K20" s="49"/>
      <c r="L20" s="49"/>
      <c r="M20" s="49"/>
    </row>
    <row r="21" spans="1:13" ht="15.75" x14ac:dyDescent="0.25">
      <c r="A21" s="14" t="s">
        <v>63</v>
      </c>
      <c r="B21" s="10"/>
      <c r="C21" s="10"/>
      <c r="D21" s="10"/>
      <c r="E21" s="49"/>
      <c r="F21" s="49"/>
      <c r="G21" s="49"/>
      <c r="H21" s="49"/>
      <c r="I21" s="49"/>
      <c r="J21" s="49"/>
      <c r="K21" s="49"/>
      <c r="L21" s="49"/>
      <c r="M21" s="49"/>
    </row>
    <row r="22" spans="1:13" ht="15.75" x14ac:dyDescent="0.25">
      <c r="A22" s="8"/>
      <c r="B22" s="10"/>
      <c r="C22" s="10"/>
      <c r="D22" s="10"/>
      <c r="E22" s="49"/>
      <c r="F22" s="49"/>
      <c r="G22" s="49"/>
      <c r="H22" s="49"/>
      <c r="I22" s="49"/>
      <c r="J22" s="49"/>
      <c r="K22" s="49"/>
      <c r="L22" s="49"/>
      <c r="M22" s="49"/>
    </row>
    <row r="23" spans="1:13" ht="15.75" x14ac:dyDescent="0.25">
      <c r="A23" s="15" t="s">
        <v>10</v>
      </c>
      <c r="B23" s="10"/>
      <c r="C23" s="10"/>
      <c r="D23" s="10"/>
      <c r="E23" s="49"/>
      <c r="F23" s="49"/>
      <c r="G23" s="49"/>
      <c r="H23" s="49"/>
      <c r="I23" s="49"/>
      <c r="J23" s="49"/>
      <c r="K23" s="49"/>
      <c r="L23" s="49"/>
      <c r="M23" s="49"/>
    </row>
    <row r="24" spans="1:13" x14ac:dyDescent="0.2">
      <c r="B24" s="9" t="s">
        <v>92</v>
      </c>
      <c r="C24" s="27">
        <v>2120</v>
      </c>
      <c r="E24" s="48">
        <v>31208.74</v>
      </c>
      <c r="F24" s="49"/>
      <c r="G24" s="48">
        <v>0</v>
      </c>
      <c r="H24" s="49"/>
      <c r="I24" s="48">
        <v>0</v>
      </c>
      <c r="J24" s="49"/>
      <c r="K24" s="48">
        <v>0</v>
      </c>
      <c r="L24" s="49"/>
      <c r="M24" s="48">
        <f t="shared" ref="M24:M29" si="1">E24+G24+I24+K24</f>
        <v>31208.74</v>
      </c>
    </row>
    <row r="25" spans="1:13" s="33" customFormat="1" x14ac:dyDescent="0.2">
      <c r="B25" s="33" t="s">
        <v>93</v>
      </c>
      <c r="C25" s="34" t="s">
        <v>110</v>
      </c>
      <c r="E25" s="51">
        <f>46161.1+7187.05</f>
        <v>53348.15</v>
      </c>
      <c r="F25" s="51"/>
      <c r="G25" s="51"/>
      <c r="H25" s="51"/>
      <c r="I25" s="51"/>
      <c r="J25" s="51"/>
      <c r="K25" s="51"/>
      <c r="L25" s="51"/>
      <c r="M25" s="51">
        <f t="shared" si="1"/>
        <v>53348.15</v>
      </c>
    </row>
    <row r="26" spans="1:13" x14ac:dyDescent="0.2">
      <c r="B26" s="9" t="s">
        <v>94</v>
      </c>
      <c r="C26" s="27">
        <v>2410</v>
      </c>
      <c r="E26" s="43"/>
      <c r="F26" s="43"/>
      <c r="G26" s="43"/>
      <c r="H26" s="43"/>
      <c r="I26" s="43"/>
      <c r="J26" s="43"/>
      <c r="K26" s="43"/>
      <c r="L26" s="43"/>
      <c r="M26" s="43">
        <f t="shared" si="1"/>
        <v>0</v>
      </c>
    </row>
    <row r="27" spans="1:13" x14ac:dyDescent="0.2">
      <c r="B27" s="9" t="s">
        <v>95</v>
      </c>
      <c r="C27" s="30" t="s">
        <v>111</v>
      </c>
      <c r="E27" s="43">
        <v>205392.55</v>
      </c>
      <c r="F27" s="43"/>
      <c r="G27" s="43"/>
      <c r="H27" s="43"/>
      <c r="I27" s="43"/>
      <c r="J27" s="43"/>
      <c r="K27" s="43"/>
      <c r="L27" s="43"/>
      <c r="M27" s="43">
        <f t="shared" si="1"/>
        <v>205392.55</v>
      </c>
    </row>
    <row r="28" spans="1:13" x14ac:dyDescent="0.2">
      <c r="B28" s="9" t="s">
        <v>96</v>
      </c>
      <c r="C28" s="30">
        <v>2315</v>
      </c>
      <c r="E28" s="43"/>
      <c r="F28" s="43"/>
      <c r="G28" s="43"/>
      <c r="H28" s="43"/>
      <c r="I28" s="43"/>
      <c r="J28" s="43"/>
      <c r="K28" s="43"/>
      <c r="L28" s="43"/>
      <c r="M28" s="43">
        <f t="shared" si="1"/>
        <v>0</v>
      </c>
    </row>
    <row r="29" spans="1:13" x14ac:dyDescent="0.2">
      <c r="B29" s="9" t="s">
        <v>109</v>
      </c>
      <c r="C29" s="30" t="s">
        <v>112</v>
      </c>
      <c r="E29" s="61"/>
      <c r="F29" s="43"/>
      <c r="G29" s="43"/>
      <c r="H29" s="43"/>
      <c r="I29" s="43"/>
      <c r="J29" s="43"/>
      <c r="K29" s="43"/>
      <c r="L29" s="43"/>
      <c r="M29" s="43">
        <f t="shared" si="1"/>
        <v>0</v>
      </c>
    </row>
    <row r="30" spans="1:13" x14ac:dyDescent="0.2">
      <c r="C30" s="27"/>
      <c r="E30" s="43"/>
      <c r="F30" s="43"/>
      <c r="G30" s="43"/>
      <c r="H30" s="43"/>
      <c r="I30" s="43"/>
      <c r="J30" s="43"/>
      <c r="K30" s="43"/>
      <c r="L30" s="43"/>
      <c r="M30" s="43"/>
    </row>
    <row r="31" spans="1:13" ht="27" customHeight="1" x14ac:dyDescent="0.2">
      <c r="B31" s="9" t="s">
        <v>14</v>
      </c>
      <c r="C31" s="27"/>
      <c r="E31" s="44">
        <f>SUM(E24:E29)</f>
        <v>289949.44</v>
      </c>
      <c r="F31" s="43"/>
      <c r="G31" s="44">
        <f>SUM(G24:G29)</f>
        <v>0</v>
      </c>
      <c r="H31" s="43"/>
      <c r="I31" s="44">
        <f>SUM(I24:I29)</f>
        <v>0</v>
      </c>
      <c r="J31" s="43"/>
      <c r="K31" s="44">
        <f>SUM(K24:K29)</f>
        <v>0</v>
      </c>
      <c r="L31" s="43"/>
      <c r="M31" s="44">
        <f>SUM(M24:M29)</f>
        <v>289949.44</v>
      </c>
    </row>
    <row r="32" spans="1:13" x14ac:dyDescent="0.2">
      <c r="C32" s="27"/>
      <c r="E32" s="49"/>
      <c r="F32" s="49"/>
      <c r="G32" s="49"/>
      <c r="H32" s="49"/>
      <c r="I32" s="49"/>
      <c r="J32" s="49"/>
      <c r="K32" s="49"/>
      <c r="L32" s="49"/>
      <c r="M32" s="49"/>
    </row>
    <row r="33" spans="1:13" ht="15.75" x14ac:dyDescent="0.25">
      <c r="A33" s="15" t="s">
        <v>15</v>
      </c>
      <c r="B33" s="10"/>
      <c r="C33" s="10"/>
      <c r="D33" s="10"/>
      <c r="E33" s="43"/>
      <c r="F33" s="43"/>
      <c r="G33" s="43"/>
      <c r="H33" s="43"/>
      <c r="I33" s="43"/>
      <c r="J33" s="43"/>
      <c r="K33" s="43"/>
      <c r="L33" s="43"/>
      <c r="M33" s="43"/>
    </row>
    <row r="34" spans="1:13" x14ac:dyDescent="0.2">
      <c r="B34" s="9" t="s">
        <v>67</v>
      </c>
      <c r="C34" s="27">
        <v>2710</v>
      </c>
      <c r="E34" s="43">
        <f>E14</f>
        <v>10750.630000000001</v>
      </c>
      <c r="F34" s="43"/>
      <c r="G34" s="43"/>
      <c r="H34" s="43"/>
      <c r="I34" s="43"/>
      <c r="J34" s="43"/>
      <c r="K34" s="43"/>
      <c r="L34" s="43"/>
      <c r="M34" s="43">
        <f>E34+G34+I34+K34</f>
        <v>10750.630000000001</v>
      </c>
    </row>
    <row r="35" spans="1:13" x14ac:dyDescent="0.2">
      <c r="B35" s="9" t="s">
        <v>65</v>
      </c>
      <c r="C35" s="27">
        <v>2720</v>
      </c>
      <c r="E35" s="43"/>
      <c r="F35" s="43"/>
      <c r="G35" s="43"/>
      <c r="H35" s="43"/>
      <c r="I35" s="43"/>
      <c r="J35" s="43"/>
      <c r="K35" s="43"/>
      <c r="L35" s="43"/>
      <c r="M35" s="43">
        <f>E35+G35+I35+K35</f>
        <v>0</v>
      </c>
    </row>
    <row r="36" spans="1:13" x14ac:dyDescent="0.2">
      <c r="B36" s="9" t="s">
        <v>66</v>
      </c>
      <c r="C36" s="27">
        <v>2730</v>
      </c>
      <c r="E36" s="43"/>
      <c r="F36" s="43"/>
      <c r="G36" s="43"/>
      <c r="H36" s="43"/>
      <c r="I36" s="43"/>
      <c r="J36" s="43"/>
      <c r="K36" s="43"/>
      <c r="L36" s="43"/>
      <c r="M36" s="43">
        <f>E36+G36+I36+K36</f>
        <v>0</v>
      </c>
    </row>
    <row r="37" spans="1:13" x14ac:dyDescent="0.2">
      <c r="B37" s="9" t="s">
        <v>68</v>
      </c>
      <c r="C37" s="27">
        <v>2740</v>
      </c>
      <c r="E37" s="43"/>
      <c r="F37" s="43"/>
      <c r="G37" s="43"/>
      <c r="H37" s="43"/>
      <c r="I37" s="43"/>
      <c r="J37" s="43"/>
      <c r="K37" s="43"/>
      <c r="L37" s="43"/>
      <c r="M37" s="43">
        <f>E37+G37+I37+K37</f>
        <v>0</v>
      </c>
    </row>
    <row r="38" spans="1:13" x14ac:dyDescent="0.2">
      <c r="B38" s="9" t="s">
        <v>69</v>
      </c>
      <c r="C38" s="27">
        <v>2750</v>
      </c>
      <c r="E38" s="43">
        <f>'Stmt of Rev, Exp, and Fund Bal'!F58-'Balance Sheet'!E34</f>
        <v>-97320.160000000149</v>
      </c>
      <c r="F38" s="43"/>
      <c r="G38" s="43"/>
      <c r="H38" s="43"/>
      <c r="I38" s="43"/>
      <c r="J38" s="43"/>
      <c r="K38" s="43"/>
      <c r="L38" s="43"/>
      <c r="M38" s="43">
        <f>E38+G38+I38+K38</f>
        <v>-97320.160000000149</v>
      </c>
    </row>
    <row r="39" spans="1:13" x14ac:dyDescent="0.2">
      <c r="E39" s="43"/>
      <c r="F39" s="43"/>
      <c r="G39" s="43"/>
      <c r="H39" s="43"/>
      <c r="I39" s="43"/>
      <c r="J39" s="43"/>
      <c r="K39" s="43"/>
      <c r="L39" s="43"/>
      <c r="M39" s="43"/>
    </row>
    <row r="40" spans="1:13" ht="28.5" customHeight="1" x14ac:dyDescent="0.25">
      <c r="B40" s="11" t="s">
        <v>70</v>
      </c>
      <c r="C40" s="11"/>
      <c r="D40" s="11"/>
      <c r="E40" s="44">
        <f>SUM(E34:E38)</f>
        <v>-86569.530000000144</v>
      </c>
      <c r="F40" s="43"/>
      <c r="G40" s="44">
        <f>SUM(G34:G38)</f>
        <v>0</v>
      </c>
      <c r="H40" s="43"/>
      <c r="I40" s="44">
        <f>SUM(I34:I38)</f>
        <v>0</v>
      </c>
      <c r="J40" s="43"/>
      <c r="K40" s="44">
        <f>SUM(K34:K38)</f>
        <v>0</v>
      </c>
      <c r="L40" s="43"/>
      <c r="M40" s="44">
        <f>SUM(M34:M38)</f>
        <v>-86569.530000000144</v>
      </c>
    </row>
    <row r="41" spans="1:13" ht="33.75" customHeight="1" thickBot="1" x14ac:dyDescent="0.3">
      <c r="A41" s="11" t="s">
        <v>71</v>
      </c>
      <c r="E41" s="52">
        <f>E40+E31</f>
        <v>203379.90999999986</v>
      </c>
      <c r="F41" s="41"/>
      <c r="G41" s="52">
        <f>G40+G31</f>
        <v>0</v>
      </c>
      <c r="H41" s="41"/>
      <c r="I41" s="52">
        <f>I40+I31</f>
        <v>0</v>
      </c>
      <c r="J41" s="41"/>
      <c r="K41" s="52">
        <f>K40+K31</f>
        <v>0</v>
      </c>
      <c r="L41" s="41"/>
      <c r="M41" s="52">
        <f>M40+M31</f>
        <v>203379.90999999986</v>
      </c>
    </row>
    <row r="42" spans="1:13" ht="15.75" thickTop="1" x14ac:dyDescent="0.2"/>
  </sheetData>
  <mergeCells count="5">
    <mergeCell ref="A3:M3"/>
    <mergeCell ref="A4:M4"/>
    <mergeCell ref="A5:M5"/>
    <mergeCell ref="A2:M2"/>
    <mergeCell ref="A1:M1"/>
  </mergeCells>
  <pageMargins left="0.45" right="0.45" top="0.5" bottom="0.75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61"/>
  <sheetViews>
    <sheetView tabSelected="1" topLeftCell="A34" zoomScaleNormal="100" workbookViewId="0">
      <selection activeCell="E56" sqref="E56"/>
    </sheetView>
  </sheetViews>
  <sheetFormatPr defaultRowHeight="15" x14ac:dyDescent="0.2"/>
  <cols>
    <col min="1" max="1" width="3.7109375" style="9" customWidth="1"/>
    <col min="2" max="2" width="69.7109375" style="9" customWidth="1"/>
    <col min="3" max="3" width="11.85546875" style="9" customWidth="1"/>
    <col min="4" max="4" width="2.140625" style="9" customWidth="1"/>
    <col min="5" max="8" width="16.7109375" style="9" customWidth="1"/>
    <col min="9" max="9" width="2.140625" style="9" customWidth="1"/>
    <col min="10" max="13" width="16.7109375" style="9" customWidth="1"/>
    <col min="14" max="14" width="4.85546875" style="9" customWidth="1"/>
    <col min="15" max="18" width="16.7109375" style="9" customWidth="1"/>
    <col min="19" max="19" width="2.42578125" style="9" customWidth="1"/>
    <col min="20" max="23" width="16.7109375" style="9" customWidth="1"/>
    <col min="24" max="24" width="3.28515625" style="9" customWidth="1"/>
    <col min="25" max="28" width="16.7109375" style="9" customWidth="1"/>
    <col min="29" max="29" width="9.85546875" style="9" customWidth="1"/>
    <col min="30" max="16384" width="9.140625" style="9"/>
  </cols>
  <sheetData>
    <row r="1" spans="1:28" ht="15.75" x14ac:dyDescent="0.25">
      <c r="A1" s="76" t="s">
        <v>137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17"/>
      <c r="N1" s="24"/>
      <c r="O1" s="24"/>
      <c r="P1" s="24"/>
      <c r="Q1" s="24"/>
      <c r="R1" s="24"/>
    </row>
    <row r="2" spans="1:28" ht="15.75" x14ac:dyDescent="0.25">
      <c r="A2" s="76" t="s">
        <v>138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17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</row>
    <row r="3" spans="1:28" ht="15.75" x14ac:dyDescent="0.25">
      <c r="A3" s="77" t="s">
        <v>139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17"/>
      <c r="N3" s="24"/>
      <c r="O3" s="24"/>
      <c r="P3" s="24"/>
      <c r="Q3" s="24"/>
      <c r="R3" s="24"/>
    </row>
    <row r="4" spans="1:28" ht="15.75" x14ac:dyDescent="0.25">
      <c r="A4" s="78" t="s">
        <v>142</v>
      </c>
      <c r="B4" s="78"/>
      <c r="C4" s="78"/>
      <c r="D4" s="78"/>
      <c r="E4" s="78"/>
      <c r="F4" s="78"/>
      <c r="G4" s="79"/>
      <c r="H4" s="79"/>
      <c r="I4" s="24"/>
      <c r="J4" s="24"/>
      <c r="K4" s="24"/>
      <c r="L4" s="24"/>
      <c r="M4" s="17"/>
      <c r="N4" s="24"/>
      <c r="O4" s="24"/>
      <c r="P4" s="24"/>
      <c r="Q4" s="24"/>
      <c r="R4" s="24"/>
    </row>
    <row r="6" spans="1:28" ht="15.75" x14ac:dyDescent="0.25">
      <c r="B6" s="17" t="s">
        <v>128</v>
      </c>
      <c r="C6" s="37">
        <v>90</v>
      </c>
    </row>
    <row r="7" spans="1:28" ht="15.75" x14ac:dyDescent="0.25">
      <c r="B7" s="17" t="s">
        <v>129</v>
      </c>
      <c r="C7" s="35">
        <v>97</v>
      </c>
      <c r="E7" s="38">
        <f>IF(C6=0,"%",C7/C6)</f>
        <v>1.0777777777777777</v>
      </c>
      <c r="F7" s="11" t="s">
        <v>132</v>
      </c>
    </row>
    <row r="8" spans="1:28" ht="15.75" x14ac:dyDescent="0.25">
      <c r="B8" s="17"/>
      <c r="C8" s="36"/>
    </row>
    <row r="9" spans="1:28" ht="15.75" x14ac:dyDescent="0.25">
      <c r="B9" s="17"/>
      <c r="C9" s="17"/>
      <c r="D9" s="17"/>
      <c r="E9" s="73" t="s">
        <v>2</v>
      </c>
      <c r="F9" s="74"/>
      <c r="G9" s="74"/>
      <c r="H9" s="75"/>
      <c r="I9" s="11"/>
      <c r="J9" s="73" t="s">
        <v>75</v>
      </c>
      <c r="K9" s="74"/>
      <c r="L9" s="74"/>
      <c r="M9" s="75"/>
      <c r="N9" s="11"/>
      <c r="O9" s="73" t="s">
        <v>41</v>
      </c>
      <c r="P9" s="74"/>
      <c r="Q9" s="74"/>
      <c r="R9" s="75"/>
      <c r="S9" s="11"/>
      <c r="T9" s="73" t="s">
        <v>40</v>
      </c>
      <c r="U9" s="74"/>
      <c r="V9" s="74"/>
      <c r="W9" s="75"/>
      <c r="Y9" s="73" t="s">
        <v>72</v>
      </c>
      <c r="Z9" s="74"/>
      <c r="AA9" s="74"/>
      <c r="AB9" s="75"/>
    </row>
    <row r="10" spans="1:28" s="18" customFormat="1" ht="63" x14ac:dyDescent="0.25">
      <c r="A10" s="19"/>
      <c r="B10" s="20"/>
      <c r="C10" s="25" t="s">
        <v>84</v>
      </c>
      <c r="D10" s="20"/>
      <c r="E10" s="23" t="s">
        <v>73</v>
      </c>
      <c r="F10" s="23" t="s">
        <v>74</v>
      </c>
      <c r="G10" s="23" t="s">
        <v>19</v>
      </c>
      <c r="H10" s="23" t="s">
        <v>133</v>
      </c>
      <c r="I10" s="22"/>
      <c r="J10" s="23" t="s">
        <v>73</v>
      </c>
      <c r="K10" s="23" t="s">
        <v>74</v>
      </c>
      <c r="L10" s="23" t="s">
        <v>19</v>
      </c>
      <c r="M10" s="23" t="s">
        <v>133</v>
      </c>
      <c r="N10" s="22"/>
      <c r="O10" s="23" t="s">
        <v>73</v>
      </c>
      <c r="P10" s="23" t="s">
        <v>74</v>
      </c>
      <c r="Q10" s="23" t="s">
        <v>19</v>
      </c>
      <c r="R10" s="23" t="s">
        <v>133</v>
      </c>
      <c r="S10" s="12"/>
      <c r="T10" s="23" t="s">
        <v>73</v>
      </c>
      <c r="U10" s="23" t="s">
        <v>74</v>
      </c>
      <c r="V10" s="23" t="s">
        <v>19</v>
      </c>
      <c r="W10" s="23" t="s">
        <v>133</v>
      </c>
      <c r="Y10" s="23" t="s">
        <v>73</v>
      </c>
      <c r="Z10" s="23" t="s">
        <v>74</v>
      </c>
      <c r="AA10" s="23" t="s">
        <v>19</v>
      </c>
      <c r="AB10" s="23" t="s">
        <v>133</v>
      </c>
    </row>
    <row r="12" spans="1:28" ht="15.75" x14ac:dyDescent="0.25">
      <c r="A12" s="11" t="s">
        <v>26</v>
      </c>
    </row>
    <row r="13" spans="1:28" ht="15.75" x14ac:dyDescent="0.25">
      <c r="A13" s="11"/>
      <c r="B13" s="31" t="s">
        <v>113</v>
      </c>
      <c r="C13" s="7"/>
    </row>
    <row r="14" spans="1:28" ht="15.75" x14ac:dyDescent="0.25">
      <c r="A14" s="11"/>
      <c r="B14" s="31" t="s">
        <v>114</v>
      </c>
      <c r="C14" s="26">
        <v>3100</v>
      </c>
      <c r="E14" s="40">
        <v>0</v>
      </c>
      <c r="F14" s="40">
        <v>0</v>
      </c>
      <c r="G14" s="40">
        <v>0</v>
      </c>
      <c r="H14" s="38" t="str">
        <f>IF(G14=0,"%",F14/G14)</f>
        <v>%</v>
      </c>
      <c r="I14" s="40"/>
      <c r="J14" s="40">
        <v>0</v>
      </c>
      <c r="K14" s="40">
        <v>0</v>
      </c>
      <c r="L14" s="40">
        <v>0</v>
      </c>
      <c r="M14" s="38" t="str">
        <f>IF(L14=0,"%",K14/L14)</f>
        <v>%</v>
      </c>
      <c r="N14" s="40"/>
      <c r="O14" s="40">
        <v>0</v>
      </c>
      <c r="P14" s="40">
        <v>0</v>
      </c>
      <c r="Q14" s="40">
        <v>0</v>
      </c>
      <c r="R14" s="38" t="str">
        <f>IF(Q14=0,"%",P14/Q14)</f>
        <v>%</v>
      </c>
      <c r="S14" s="40"/>
      <c r="T14" s="40">
        <v>0</v>
      </c>
      <c r="U14" s="40">
        <v>0</v>
      </c>
      <c r="V14" s="40">
        <v>0</v>
      </c>
      <c r="W14" s="38" t="str">
        <f>IF(V14=0,"%",U14/V14)</f>
        <v>%</v>
      </c>
      <c r="X14" s="40"/>
      <c r="Y14" s="40">
        <f>E14+J14+O14+T14</f>
        <v>0</v>
      </c>
      <c r="Z14" s="40">
        <f t="shared" ref="Z14:Z21" si="0">F14+K14+P14+U14</f>
        <v>0</v>
      </c>
      <c r="AA14" s="40">
        <f>G14+L14+Q14+V14</f>
        <v>0</v>
      </c>
      <c r="AB14" s="38" t="str">
        <f>IF(AA14=0,"%",Z14/AA14)</f>
        <v>%</v>
      </c>
    </row>
    <row r="15" spans="1:28" ht="15.75" x14ac:dyDescent="0.25">
      <c r="A15" s="11"/>
      <c r="B15" s="31" t="s">
        <v>115</v>
      </c>
      <c r="C15" s="32">
        <v>3200</v>
      </c>
      <c r="E15" s="41"/>
      <c r="F15" s="41"/>
      <c r="G15" s="41"/>
      <c r="H15" s="38" t="str">
        <f>IF(G15=0,"",F15/G15)</f>
        <v/>
      </c>
      <c r="I15" s="41"/>
      <c r="J15" s="41"/>
      <c r="K15" s="41"/>
      <c r="L15" s="41"/>
      <c r="M15" s="38" t="str">
        <f>IF(L15=0,"",K15/L15)</f>
        <v/>
      </c>
      <c r="N15" s="41"/>
      <c r="O15" s="41"/>
      <c r="P15" s="41"/>
      <c r="Q15" s="41"/>
      <c r="R15" s="38" t="str">
        <f>IF(Q15=0,"",P15/Q15)</f>
        <v/>
      </c>
      <c r="S15" s="41"/>
      <c r="T15" s="41"/>
      <c r="U15" s="41"/>
      <c r="V15" s="41"/>
      <c r="W15" s="38" t="str">
        <f>IF(V15=0,"",U15/V15)</f>
        <v/>
      </c>
      <c r="X15" s="41"/>
      <c r="Y15" s="42">
        <f t="shared" ref="Y15:Y21" si="1">E15+J15+O15+T15</f>
        <v>0</v>
      </c>
      <c r="Z15" s="42">
        <f t="shared" si="0"/>
        <v>0</v>
      </c>
      <c r="AA15" s="42">
        <f t="shared" ref="AA15:AA21" si="2">G15+L15+Q15+V15</f>
        <v>0</v>
      </c>
      <c r="AB15" s="38" t="str">
        <f>IF(AA15=0,"",Z15/AA15)</f>
        <v/>
      </c>
    </row>
    <row r="16" spans="1:28" ht="15.75" x14ac:dyDescent="0.25">
      <c r="A16" s="11"/>
      <c r="B16" s="31" t="s">
        <v>116</v>
      </c>
      <c r="C16" s="26"/>
      <c r="E16" s="41"/>
      <c r="F16" s="41"/>
      <c r="G16" s="41"/>
      <c r="H16" s="38"/>
      <c r="I16" s="41"/>
      <c r="J16" s="41"/>
      <c r="K16" s="41"/>
      <c r="L16" s="41"/>
      <c r="M16" s="38"/>
      <c r="N16" s="41"/>
      <c r="O16" s="41"/>
      <c r="P16" s="41"/>
      <c r="Q16" s="41"/>
      <c r="R16" s="38"/>
      <c r="S16" s="41"/>
      <c r="T16" s="41"/>
      <c r="U16" s="41"/>
      <c r="V16" s="41"/>
      <c r="W16" s="38"/>
      <c r="X16" s="41"/>
      <c r="Y16" s="42"/>
      <c r="Z16" s="42"/>
      <c r="AA16" s="42"/>
      <c r="AB16" s="38"/>
    </row>
    <row r="17" spans="1:28" ht="15.75" x14ac:dyDescent="0.25">
      <c r="A17" s="11"/>
      <c r="B17" s="31" t="s">
        <v>117</v>
      </c>
      <c r="C17" s="26">
        <v>3310</v>
      </c>
      <c r="E17" s="56">
        <v>76610.81</v>
      </c>
      <c r="F17" s="54">
        <v>460352.3</v>
      </c>
      <c r="G17" s="63">
        <v>865561</v>
      </c>
      <c r="H17" s="38">
        <f t="shared" ref="H17:H25" si="3">IF(G17=0,"",F17/G17)</f>
        <v>0.53185425406181652</v>
      </c>
      <c r="I17" s="41"/>
      <c r="J17" s="41"/>
      <c r="K17" s="41"/>
      <c r="L17" s="41"/>
      <c r="M17" s="38" t="str">
        <f t="shared" ref="M17:M25" si="4">IF(L17=0,"",K17/L17)</f>
        <v/>
      </c>
      <c r="N17" s="41"/>
      <c r="O17" s="41"/>
      <c r="P17" s="41"/>
      <c r="Q17" s="41"/>
      <c r="R17" s="38" t="str">
        <f t="shared" ref="R17:R25" si="5">IF(Q17=0,"",P17/Q17)</f>
        <v/>
      </c>
      <c r="S17" s="41"/>
      <c r="T17" s="41"/>
      <c r="U17" s="41"/>
      <c r="V17" s="41"/>
      <c r="W17" s="38" t="str">
        <f t="shared" ref="W17:W25" si="6">IF(V17=0,"",U17/V17)</f>
        <v/>
      </c>
      <c r="X17" s="41"/>
      <c r="Y17" s="42">
        <f t="shared" si="1"/>
        <v>76610.81</v>
      </c>
      <c r="Z17" s="42">
        <f t="shared" si="0"/>
        <v>460352.3</v>
      </c>
      <c r="AA17" s="42">
        <f t="shared" si="2"/>
        <v>865561</v>
      </c>
      <c r="AB17" s="38">
        <f t="shared" ref="AB17:AB25" si="7">IF(AA17=0,"",Z17/AA17)</f>
        <v>0.53185425406181652</v>
      </c>
    </row>
    <row r="18" spans="1:28" ht="15.75" x14ac:dyDescent="0.25">
      <c r="A18" s="11"/>
      <c r="B18" s="31" t="s">
        <v>118</v>
      </c>
      <c r="C18" s="26">
        <v>3397</v>
      </c>
      <c r="E18" s="54"/>
      <c r="F18" s="54"/>
      <c r="G18" s="41"/>
      <c r="H18" s="38" t="str">
        <f t="shared" si="3"/>
        <v/>
      </c>
      <c r="I18" s="41"/>
      <c r="J18" s="41"/>
      <c r="K18" s="41"/>
      <c r="L18" s="41"/>
      <c r="M18" s="38" t="str">
        <f t="shared" si="4"/>
        <v/>
      </c>
      <c r="N18" s="41"/>
      <c r="O18" s="41"/>
      <c r="P18" s="41"/>
      <c r="Q18" s="41"/>
      <c r="R18" s="38" t="str">
        <f t="shared" si="5"/>
        <v/>
      </c>
      <c r="S18" s="41"/>
      <c r="T18" s="41"/>
      <c r="U18" s="41"/>
      <c r="V18" s="41"/>
      <c r="W18" s="38" t="str">
        <f t="shared" si="6"/>
        <v/>
      </c>
      <c r="X18" s="41"/>
      <c r="Y18" s="42">
        <f t="shared" si="1"/>
        <v>0</v>
      </c>
      <c r="Z18" s="42">
        <f t="shared" si="0"/>
        <v>0</v>
      </c>
      <c r="AA18" s="42">
        <f t="shared" si="2"/>
        <v>0</v>
      </c>
      <c r="AB18" s="38" t="str">
        <f t="shared" si="7"/>
        <v/>
      </c>
    </row>
    <row r="19" spans="1:28" ht="15.75" x14ac:dyDescent="0.25">
      <c r="A19" s="11"/>
      <c r="B19" s="31" t="s">
        <v>119</v>
      </c>
      <c r="C19" s="26">
        <v>3355</v>
      </c>
      <c r="E19" s="57">
        <v>9631.69</v>
      </c>
      <c r="F19" s="54">
        <v>57790.14</v>
      </c>
      <c r="G19" s="53">
        <v>117939</v>
      </c>
      <c r="H19" s="38">
        <f t="shared" si="3"/>
        <v>0.49000025436878386</v>
      </c>
      <c r="I19" s="41"/>
      <c r="J19" s="41"/>
      <c r="K19" s="41"/>
      <c r="L19" s="41"/>
      <c r="M19" s="38" t="str">
        <f t="shared" si="4"/>
        <v/>
      </c>
      <c r="N19" s="41"/>
      <c r="O19" s="41"/>
      <c r="P19" s="41"/>
      <c r="Q19" s="41"/>
      <c r="R19" s="38" t="str">
        <f t="shared" si="5"/>
        <v/>
      </c>
      <c r="S19" s="41"/>
      <c r="T19" s="41"/>
      <c r="U19" s="41"/>
      <c r="V19" s="41"/>
      <c r="W19" s="38" t="str">
        <f t="shared" si="6"/>
        <v/>
      </c>
      <c r="X19" s="41"/>
      <c r="Y19" s="42">
        <f t="shared" si="1"/>
        <v>9631.69</v>
      </c>
      <c r="Z19" s="42">
        <f t="shared" si="0"/>
        <v>57790.14</v>
      </c>
      <c r="AA19" s="42">
        <f t="shared" si="2"/>
        <v>117939</v>
      </c>
      <c r="AB19" s="38">
        <f t="shared" si="7"/>
        <v>0.49000025436878386</v>
      </c>
    </row>
    <row r="20" spans="1:28" ht="15.75" x14ac:dyDescent="0.25">
      <c r="A20" s="11"/>
      <c r="B20" s="31" t="s">
        <v>120</v>
      </c>
      <c r="C20" s="26">
        <v>3361</v>
      </c>
      <c r="E20" s="54"/>
      <c r="F20" s="54"/>
      <c r="G20" s="53">
        <v>13000</v>
      </c>
      <c r="H20" s="38">
        <f t="shared" si="3"/>
        <v>0</v>
      </c>
      <c r="I20" s="41"/>
      <c r="J20" s="41"/>
      <c r="K20" s="41"/>
      <c r="L20" s="41"/>
      <c r="M20" s="38" t="str">
        <f t="shared" si="4"/>
        <v/>
      </c>
      <c r="N20" s="41"/>
      <c r="O20" s="41"/>
      <c r="P20" s="41"/>
      <c r="Q20" s="41"/>
      <c r="R20" s="38" t="str">
        <f t="shared" si="5"/>
        <v/>
      </c>
      <c r="S20" s="41"/>
      <c r="T20" s="41"/>
      <c r="U20" s="41"/>
      <c r="V20" s="41"/>
      <c r="W20" s="38" t="str">
        <f t="shared" si="6"/>
        <v/>
      </c>
      <c r="X20" s="41"/>
      <c r="Y20" s="42">
        <f t="shared" si="1"/>
        <v>0</v>
      </c>
      <c r="Z20" s="42">
        <f t="shared" si="0"/>
        <v>0</v>
      </c>
      <c r="AA20" s="42">
        <f t="shared" si="2"/>
        <v>13000</v>
      </c>
      <c r="AB20" s="38">
        <f t="shared" si="7"/>
        <v>0</v>
      </c>
    </row>
    <row r="21" spans="1:28" ht="15.75" x14ac:dyDescent="0.25">
      <c r="A21" s="11"/>
      <c r="B21" s="31" t="s">
        <v>121</v>
      </c>
      <c r="C21" s="26" t="s">
        <v>122</v>
      </c>
      <c r="E21" s="54"/>
      <c r="F21" s="54">
        <v>2187</v>
      </c>
      <c r="G21" s="53">
        <v>23400</v>
      </c>
      <c r="H21" s="38">
        <f t="shared" si="3"/>
        <v>9.3461538461538457E-2</v>
      </c>
      <c r="I21" s="41"/>
      <c r="J21" s="41"/>
      <c r="K21" s="41"/>
      <c r="L21" s="41"/>
      <c r="M21" s="38" t="str">
        <f t="shared" si="4"/>
        <v/>
      </c>
      <c r="N21" s="41"/>
      <c r="O21" s="41"/>
      <c r="P21" s="41"/>
      <c r="Q21" s="41"/>
      <c r="R21" s="38" t="str">
        <f t="shared" si="5"/>
        <v/>
      </c>
      <c r="S21" s="41"/>
      <c r="T21" s="41"/>
      <c r="U21" s="41"/>
      <c r="V21" s="41"/>
      <c r="W21" s="38" t="str">
        <f t="shared" si="6"/>
        <v/>
      </c>
      <c r="X21" s="41"/>
      <c r="Y21" s="42">
        <f t="shared" si="1"/>
        <v>0</v>
      </c>
      <c r="Z21" s="42">
        <f t="shared" si="0"/>
        <v>2187</v>
      </c>
      <c r="AA21" s="42">
        <f t="shared" si="2"/>
        <v>23400</v>
      </c>
      <c r="AB21" s="38">
        <f t="shared" si="7"/>
        <v>9.3461538461538457E-2</v>
      </c>
    </row>
    <row r="22" spans="1:28" x14ac:dyDescent="0.2">
      <c r="B22" s="31" t="s">
        <v>123</v>
      </c>
      <c r="C22" s="26"/>
      <c r="E22" s="54"/>
      <c r="F22" s="54"/>
      <c r="G22" s="41"/>
      <c r="H22" s="38"/>
      <c r="I22" s="41"/>
      <c r="J22" s="41"/>
      <c r="K22" s="41"/>
      <c r="L22" s="41"/>
      <c r="M22" s="38"/>
      <c r="N22" s="41"/>
      <c r="O22" s="41"/>
      <c r="P22" s="41"/>
      <c r="Q22" s="41"/>
      <c r="R22" s="38"/>
      <c r="S22" s="41"/>
      <c r="T22" s="41"/>
      <c r="U22" s="41"/>
      <c r="V22" s="41"/>
      <c r="W22" s="38"/>
      <c r="X22" s="41"/>
      <c r="Y22" s="42"/>
      <c r="Z22" s="42"/>
      <c r="AA22" s="42"/>
      <c r="AB22" s="38"/>
    </row>
    <row r="23" spans="1:28" x14ac:dyDescent="0.2">
      <c r="B23" s="31" t="s">
        <v>124</v>
      </c>
      <c r="C23" s="26">
        <v>3430</v>
      </c>
      <c r="E23" s="58">
        <v>1622.98</v>
      </c>
      <c r="F23" s="58">
        <v>2553.19</v>
      </c>
      <c r="G23" s="43">
        <v>100</v>
      </c>
      <c r="H23" s="38">
        <f t="shared" si="3"/>
        <v>25.5319</v>
      </c>
      <c r="I23" s="43"/>
      <c r="J23" s="43"/>
      <c r="K23" s="43"/>
      <c r="L23" s="43"/>
      <c r="M23" s="38" t="str">
        <f t="shared" si="4"/>
        <v/>
      </c>
      <c r="N23" s="43"/>
      <c r="O23" s="43"/>
      <c r="P23" s="43"/>
      <c r="Q23" s="43"/>
      <c r="R23" s="38" t="str">
        <f t="shared" si="5"/>
        <v/>
      </c>
      <c r="S23" s="43"/>
      <c r="T23" s="43"/>
      <c r="U23" s="43"/>
      <c r="V23" s="43"/>
      <c r="W23" s="38" t="str">
        <f t="shared" si="6"/>
        <v/>
      </c>
      <c r="X23" s="43"/>
      <c r="Y23" s="42">
        <f t="shared" ref="Y23:AA25" si="8">E23+J23+O23+T23</f>
        <v>1622.98</v>
      </c>
      <c r="Z23" s="42">
        <f t="shared" si="8"/>
        <v>2553.19</v>
      </c>
      <c r="AA23" s="42">
        <f t="shared" si="8"/>
        <v>100</v>
      </c>
      <c r="AB23" s="38">
        <f t="shared" si="7"/>
        <v>25.5319</v>
      </c>
    </row>
    <row r="24" spans="1:28" x14ac:dyDescent="0.2">
      <c r="B24" s="31" t="s">
        <v>125</v>
      </c>
      <c r="C24" s="26">
        <v>3413</v>
      </c>
      <c r="E24" s="55"/>
      <c r="F24" s="55"/>
      <c r="G24" s="43"/>
      <c r="H24" s="38" t="str">
        <f t="shared" si="3"/>
        <v/>
      </c>
      <c r="I24" s="43"/>
      <c r="J24" s="43"/>
      <c r="K24" s="43"/>
      <c r="L24" s="43"/>
      <c r="M24" s="38" t="str">
        <f t="shared" si="4"/>
        <v/>
      </c>
      <c r="N24" s="43"/>
      <c r="O24" s="43"/>
      <c r="P24" s="43"/>
      <c r="Q24" s="43"/>
      <c r="R24" s="38" t="str">
        <f t="shared" si="5"/>
        <v/>
      </c>
      <c r="S24" s="43"/>
      <c r="T24" s="43"/>
      <c r="U24" s="43"/>
      <c r="V24" s="43"/>
      <c r="W24" s="38" t="str">
        <f t="shared" si="6"/>
        <v/>
      </c>
      <c r="X24" s="43"/>
      <c r="Y24" s="42">
        <f t="shared" si="8"/>
        <v>0</v>
      </c>
      <c r="Z24" s="42">
        <f t="shared" si="8"/>
        <v>0</v>
      </c>
      <c r="AA24" s="42">
        <f t="shared" si="8"/>
        <v>0</v>
      </c>
      <c r="AB24" s="38" t="str">
        <f t="shared" si="7"/>
        <v/>
      </c>
    </row>
    <row r="25" spans="1:28" x14ac:dyDescent="0.2">
      <c r="B25" s="31" t="s">
        <v>126</v>
      </c>
      <c r="C25" s="26" t="s">
        <v>127</v>
      </c>
      <c r="E25" s="61">
        <v>9655.1200000000008</v>
      </c>
      <c r="F25" s="61">
        <v>74086.350000000006</v>
      </c>
      <c r="G25" s="43">
        <v>172510</v>
      </c>
      <c r="H25" s="38">
        <f t="shared" si="3"/>
        <v>0.42946119065561422</v>
      </c>
      <c r="I25" s="43"/>
      <c r="J25" s="43"/>
      <c r="K25" s="43"/>
      <c r="L25" s="43"/>
      <c r="M25" s="38" t="str">
        <f t="shared" si="4"/>
        <v/>
      </c>
      <c r="N25" s="43"/>
      <c r="O25" s="43"/>
      <c r="P25" s="43"/>
      <c r="Q25" s="43"/>
      <c r="R25" s="38" t="str">
        <f t="shared" si="5"/>
        <v/>
      </c>
      <c r="S25" s="43"/>
      <c r="T25" s="43"/>
      <c r="U25" s="43"/>
      <c r="V25" s="43"/>
      <c r="W25" s="38" t="str">
        <f t="shared" si="6"/>
        <v/>
      </c>
      <c r="X25" s="43"/>
      <c r="Y25" s="42">
        <f t="shared" si="8"/>
        <v>9655.1200000000008</v>
      </c>
      <c r="Z25" s="42">
        <f t="shared" si="8"/>
        <v>74086.350000000006</v>
      </c>
      <c r="AA25" s="42">
        <f t="shared" si="8"/>
        <v>172510</v>
      </c>
      <c r="AB25" s="38">
        <f t="shared" si="7"/>
        <v>0.42946119065561422</v>
      </c>
    </row>
    <row r="26" spans="1:28" ht="27.75" customHeight="1" x14ac:dyDescent="0.25">
      <c r="A26" s="11" t="s">
        <v>24</v>
      </c>
      <c r="E26" s="44">
        <f>SUM(E14:E25)</f>
        <v>97520.599999999991</v>
      </c>
      <c r="F26" s="44">
        <f>SUM(F14:F25)</f>
        <v>596968.98</v>
      </c>
      <c r="G26" s="44">
        <f>SUM(G14:G25)</f>
        <v>1192510</v>
      </c>
      <c r="H26" s="45">
        <f>IF(G26=0,"",F26/G26)</f>
        <v>0.5005987203461606</v>
      </c>
      <c r="I26" s="43"/>
      <c r="J26" s="44">
        <f>SUM(J14:J25)</f>
        <v>0</v>
      </c>
      <c r="K26" s="44">
        <f>SUM(K14:K25)</f>
        <v>0</v>
      </c>
      <c r="L26" s="44">
        <f>SUM(L14:L25)</f>
        <v>0</v>
      </c>
      <c r="M26" s="45" t="str">
        <f>IF(L26=0,"",K26/L26)</f>
        <v/>
      </c>
      <c r="N26" s="43"/>
      <c r="O26" s="44">
        <f>SUM(O14:O25)</f>
        <v>0</v>
      </c>
      <c r="P26" s="44">
        <f>SUM(P14:P25)</f>
        <v>0</v>
      </c>
      <c r="Q26" s="44">
        <f>SUM(Q14:Q25)</f>
        <v>0</v>
      </c>
      <c r="R26" s="45" t="str">
        <f>IF(Q26=0,"",P26/Q26)</f>
        <v/>
      </c>
      <c r="S26" s="43"/>
      <c r="T26" s="44">
        <f>SUM(T14:T25)</f>
        <v>0</v>
      </c>
      <c r="U26" s="44">
        <f>SUM(U14:U25)</f>
        <v>0</v>
      </c>
      <c r="V26" s="44">
        <f>SUM(V14:V25)</f>
        <v>0</v>
      </c>
      <c r="W26" s="45" t="str">
        <f>IF(V26=0,"",U26/V26)</f>
        <v/>
      </c>
      <c r="X26" s="43"/>
      <c r="Y26" s="44">
        <f>SUM(Y14:Y25)</f>
        <v>97520.599999999991</v>
      </c>
      <c r="Z26" s="44">
        <f>SUM(Z14:Z25)</f>
        <v>596968.98</v>
      </c>
      <c r="AA26" s="44">
        <f>SUM(AA14:AA25)</f>
        <v>1192510</v>
      </c>
      <c r="AB26" s="45">
        <f>IF(AA26=0,"",Z26/AA26)</f>
        <v>0.5005987203461606</v>
      </c>
    </row>
    <row r="27" spans="1:28" x14ac:dyDescent="0.2">
      <c r="E27" s="43"/>
      <c r="F27" s="43"/>
      <c r="G27" s="43"/>
      <c r="H27" s="38"/>
      <c r="I27" s="43"/>
      <c r="J27" s="43"/>
      <c r="K27" s="43"/>
      <c r="L27" s="43"/>
      <c r="M27" s="38"/>
      <c r="N27" s="43"/>
      <c r="O27" s="43"/>
      <c r="P27" s="43"/>
      <c r="Q27" s="43"/>
      <c r="R27" s="38"/>
      <c r="S27" s="43"/>
      <c r="T27" s="43"/>
      <c r="U27" s="43"/>
      <c r="V27" s="43"/>
      <c r="W27" s="38"/>
      <c r="X27" s="43"/>
      <c r="Y27" s="43"/>
      <c r="Z27" s="43"/>
      <c r="AA27" s="43"/>
      <c r="AB27" s="38"/>
    </row>
    <row r="28" spans="1:28" ht="15.75" x14ac:dyDescent="0.25">
      <c r="A28" s="11" t="s">
        <v>25</v>
      </c>
      <c r="E28" s="43"/>
      <c r="F28" s="43"/>
      <c r="G28" s="43"/>
      <c r="H28" s="38"/>
      <c r="I28" s="43"/>
      <c r="J28" s="43"/>
      <c r="K28" s="43"/>
      <c r="L28" s="43"/>
      <c r="M28" s="38"/>
      <c r="N28" s="43"/>
      <c r="O28" s="43"/>
      <c r="P28" s="43"/>
      <c r="Q28" s="43"/>
      <c r="R28" s="38"/>
      <c r="S28" s="43"/>
      <c r="T28" s="43"/>
      <c r="U28" s="43"/>
      <c r="V28" s="43"/>
      <c r="W28" s="38"/>
      <c r="X28" s="43"/>
      <c r="Y28" s="43"/>
      <c r="Z28" s="43"/>
      <c r="AA28" s="43"/>
      <c r="AB28" s="38"/>
    </row>
    <row r="29" spans="1:28" x14ac:dyDescent="0.2">
      <c r="A29" s="9" t="s">
        <v>76</v>
      </c>
      <c r="E29" s="43"/>
      <c r="F29" s="43"/>
      <c r="G29" s="43"/>
      <c r="H29" s="38"/>
      <c r="I29" s="43"/>
      <c r="J29" s="43"/>
      <c r="K29" s="43"/>
      <c r="L29" s="43"/>
      <c r="M29" s="38"/>
      <c r="N29" s="43"/>
      <c r="O29" s="43"/>
      <c r="P29" s="43"/>
      <c r="Q29" s="43"/>
      <c r="R29" s="38"/>
      <c r="S29" s="43"/>
      <c r="T29" s="43"/>
      <c r="U29" s="43"/>
      <c r="V29" s="43"/>
      <c r="W29" s="38"/>
      <c r="X29" s="43"/>
      <c r="Y29" s="43"/>
      <c r="Z29" s="43"/>
      <c r="AA29" s="43"/>
      <c r="AB29" s="38"/>
    </row>
    <row r="30" spans="1:28" x14ac:dyDescent="0.2">
      <c r="B30" s="21" t="s">
        <v>27</v>
      </c>
      <c r="C30" s="26">
        <v>5000</v>
      </c>
      <c r="D30" s="21"/>
      <c r="E30" s="51">
        <f>52906.73+15483.97</f>
        <v>68390.7</v>
      </c>
      <c r="F30" s="51">
        <f>327737.68+77372.21</f>
        <v>405109.89</v>
      </c>
      <c r="G30" s="43">
        <v>728650</v>
      </c>
      <c r="H30" s="38">
        <f t="shared" ref="H30:H44" si="9">IF(G30=0,"",F30/G30)</f>
        <v>0.55597322445618613</v>
      </c>
      <c r="I30" s="43"/>
      <c r="J30" s="43"/>
      <c r="K30" s="43"/>
      <c r="L30" s="43"/>
      <c r="M30" s="38" t="str">
        <f t="shared" ref="M30:M44" si="10">IF(L30=0,"",K30/L30)</f>
        <v/>
      </c>
      <c r="N30" s="43"/>
      <c r="O30" s="43"/>
      <c r="P30" s="43"/>
      <c r="Q30" s="43"/>
      <c r="R30" s="38" t="str">
        <f t="shared" ref="R30:R44" si="11">IF(Q30=0,"",P30/Q30)</f>
        <v/>
      </c>
      <c r="S30" s="43"/>
      <c r="T30" s="43"/>
      <c r="U30" s="43"/>
      <c r="V30" s="43"/>
      <c r="W30" s="38" t="str">
        <f t="shared" ref="W30:W44" si="12">IF(V30=0,"",U30/V30)</f>
        <v/>
      </c>
      <c r="X30" s="43"/>
      <c r="Y30" s="42">
        <f t="shared" ref="Y30:Y44" si="13">E30+J30+O30+T30</f>
        <v>68390.7</v>
      </c>
      <c r="Z30" s="42">
        <f t="shared" ref="Z30:Z44" si="14">F30+K30+P30+U30</f>
        <v>405109.89</v>
      </c>
      <c r="AA30" s="42">
        <f t="shared" ref="AA30:AA44" si="15">G30+L30+Q30+V30</f>
        <v>728650</v>
      </c>
      <c r="AB30" s="38">
        <f t="shared" ref="AB30:AB44" si="16">IF(AA30=0,"",Z30/AA30)</f>
        <v>0.55597322445618613</v>
      </c>
    </row>
    <row r="31" spans="1:28" x14ac:dyDescent="0.2">
      <c r="B31" s="21" t="s">
        <v>141</v>
      </c>
      <c r="C31" s="26">
        <v>5500</v>
      </c>
      <c r="D31" s="21"/>
      <c r="E31" s="51">
        <v>3465.68</v>
      </c>
      <c r="F31" s="61">
        <v>18806.02</v>
      </c>
      <c r="G31" s="61">
        <v>51940</v>
      </c>
      <c r="H31" s="38">
        <f t="shared" ref="H31:H32" si="17">IF(G31=0,"",F31/G31)</f>
        <v>0.36207200616095497</v>
      </c>
      <c r="I31" s="61"/>
      <c r="J31" s="61"/>
      <c r="K31" s="61"/>
      <c r="L31" s="61"/>
      <c r="M31" s="38" t="str">
        <f t="shared" ref="M31:M32" si="18">IF(L31=0,"",K31/L31)</f>
        <v/>
      </c>
      <c r="N31" s="61"/>
      <c r="O31" s="61"/>
      <c r="P31" s="61"/>
      <c r="Q31" s="61"/>
      <c r="R31" s="38" t="str">
        <f t="shared" ref="R31:R32" si="19">IF(Q31=0,"",P31/Q31)</f>
        <v/>
      </c>
      <c r="S31" s="61"/>
      <c r="T31" s="61"/>
      <c r="U31" s="61"/>
      <c r="V31" s="61"/>
      <c r="W31" s="38" t="str">
        <f t="shared" ref="W31:W32" si="20">IF(V31=0,"",U31/V31)</f>
        <v/>
      </c>
      <c r="X31" s="61"/>
      <c r="Y31" s="42">
        <f t="shared" ref="Y31:Y32" si="21">E31+J31+O31+T31</f>
        <v>3465.68</v>
      </c>
      <c r="Z31" s="42">
        <f t="shared" ref="Z31:Z32" si="22">F31+K31+P31+U31</f>
        <v>18806.02</v>
      </c>
      <c r="AA31" s="42">
        <f t="shared" ref="AA31:AA32" si="23">G31+L31+Q31+V31</f>
        <v>51940</v>
      </c>
      <c r="AB31" s="38">
        <f t="shared" ref="AB31:AB32" si="24">IF(AA31=0,"",Z31/AA31)</f>
        <v>0.36207200616095497</v>
      </c>
    </row>
    <row r="32" spans="1:28" x14ac:dyDescent="0.2">
      <c r="B32" s="21" t="s">
        <v>136</v>
      </c>
      <c r="C32" s="26">
        <v>5900</v>
      </c>
      <c r="D32" s="21"/>
      <c r="E32" s="51">
        <v>5046.1099999999997</v>
      </c>
      <c r="F32" s="61">
        <v>31998.39</v>
      </c>
      <c r="G32" s="61">
        <v>60570</v>
      </c>
      <c r="H32" s="38">
        <f t="shared" si="17"/>
        <v>0.52828776622090146</v>
      </c>
      <c r="I32" s="61"/>
      <c r="J32" s="61"/>
      <c r="K32" s="61"/>
      <c r="L32" s="61"/>
      <c r="M32" s="38" t="str">
        <f t="shared" si="18"/>
        <v/>
      </c>
      <c r="N32" s="61"/>
      <c r="O32" s="61"/>
      <c r="P32" s="61"/>
      <c r="Q32" s="61"/>
      <c r="R32" s="38" t="str">
        <f t="shared" si="19"/>
        <v/>
      </c>
      <c r="S32" s="61"/>
      <c r="T32" s="61"/>
      <c r="U32" s="61"/>
      <c r="V32" s="61"/>
      <c r="W32" s="38" t="str">
        <f t="shared" si="20"/>
        <v/>
      </c>
      <c r="X32" s="61"/>
      <c r="Y32" s="42">
        <f t="shared" si="21"/>
        <v>5046.1099999999997</v>
      </c>
      <c r="Z32" s="42">
        <f t="shared" si="22"/>
        <v>31998.39</v>
      </c>
      <c r="AA32" s="42">
        <f t="shared" si="23"/>
        <v>60570</v>
      </c>
      <c r="AB32" s="38">
        <f t="shared" si="24"/>
        <v>0.52828776622090146</v>
      </c>
    </row>
    <row r="33" spans="1:28" x14ac:dyDescent="0.2">
      <c r="B33" s="21" t="s">
        <v>97</v>
      </c>
      <c r="C33" s="26">
        <v>6000</v>
      </c>
      <c r="D33" s="21"/>
      <c r="E33" s="43">
        <v>0</v>
      </c>
      <c r="F33" s="61">
        <v>0</v>
      </c>
      <c r="G33" s="43">
        <v>16650</v>
      </c>
      <c r="H33" s="38">
        <f t="shared" si="9"/>
        <v>0</v>
      </c>
      <c r="I33" s="43"/>
      <c r="J33" s="43"/>
      <c r="K33" s="43"/>
      <c r="L33" s="43"/>
      <c r="M33" s="38" t="str">
        <f t="shared" si="10"/>
        <v/>
      </c>
      <c r="N33" s="43"/>
      <c r="O33" s="43"/>
      <c r="P33" s="43"/>
      <c r="Q33" s="43"/>
      <c r="R33" s="38" t="str">
        <f t="shared" si="11"/>
        <v/>
      </c>
      <c r="S33" s="43"/>
      <c r="T33" s="43"/>
      <c r="U33" s="43"/>
      <c r="V33" s="43"/>
      <c r="W33" s="38" t="str">
        <f t="shared" si="12"/>
        <v/>
      </c>
      <c r="X33" s="43"/>
      <c r="Y33" s="42">
        <f t="shared" si="13"/>
        <v>0</v>
      </c>
      <c r="Z33" s="42">
        <f t="shared" si="14"/>
        <v>0</v>
      </c>
      <c r="AA33" s="42">
        <f t="shared" si="15"/>
        <v>16650</v>
      </c>
      <c r="AB33" s="38">
        <f t="shared" si="16"/>
        <v>0</v>
      </c>
    </row>
    <row r="34" spans="1:28" x14ac:dyDescent="0.2">
      <c r="B34" s="64" t="s">
        <v>28</v>
      </c>
      <c r="C34" s="65">
        <v>7100</v>
      </c>
      <c r="D34" s="64"/>
      <c r="E34" s="51">
        <v>6658.21</v>
      </c>
      <c r="F34" s="51">
        <f>5714.27+2763.21</f>
        <v>8477.48</v>
      </c>
      <c r="G34" s="51">
        <v>16650</v>
      </c>
      <c r="H34" s="66">
        <f t="shared" si="9"/>
        <v>0.50915795795795793</v>
      </c>
      <c r="I34" s="43"/>
      <c r="J34" s="43"/>
      <c r="K34" s="43"/>
      <c r="L34" s="43"/>
      <c r="M34" s="38" t="str">
        <f t="shared" si="10"/>
        <v/>
      </c>
      <c r="N34" s="43"/>
      <c r="O34" s="43"/>
      <c r="P34" s="43"/>
      <c r="Q34" s="43"/>
      <c r="R34" s="38" t="str">
        <f t="shared" si="11"/>
        <v/>
      </c>
      <c r="S34" s="43"/>
      <c r="T34" s="43"/>
      <c r="U34" s="43"/>
      <c r="V34" s="43"/>
      <c r="W34" s="38" t="str">
        <f t="shared" si="12"/>
        <v/>
      </c>
      <c r="X34" s="43"/>
      <c r="Y34" s="42">
        <f t="shared" si="13"/>
        <v>6658.21</v>
      </c>
      <c r="Z34" s="42">
        <f t="shared" si="14"/>
        <v>8477.48</v>
      </c>
      <c r="AA34" s="42">
        <f t="shared" si="15"/>
        <v>16650</v>
      </c>
      <c r="AB34" s="38">
        <f t="shared" si="16"/>
        <v>0.50915795795795793</v>
      </c>
    </row>
    <row r="35" spans="1:28" x14ac:dyDescent="0.2">
      <c r="B35" s="21" t="s">
        <v>135</v>
      </c>
      <c r="C35" s="26">
        <v>7200</v>
      </c>
      <c r="D35" s="21"/>
      <c r="E35" s="59">
        <v>1480.96</v>
      </c>
      <c r="F35" s="61">
        <v>10115.33</v>
      </c>
      <c r="G35" s="43">
        <v>20000</v>
      </c>
      <c r="H35" s="38">
        <f t="shared" si="9"/>
        <v>0.50576650000000001</v>
      </c>
      <c r="I35" s="43"/>
      <c r="J35" s="43"/>
      <c r="K35" s="43"/>
      <c r="L35" s="43"/>
      <c r="M35" s="38"/>
      <c r="N35" s="43"/>
      <c r="O35" s="43"/>
      <c r="P35" s="43"/>
      <c r="Q35" s="43"/>
      <c r="R35" s="38"/>
      <c r="S35" s="43"/>
      <c r="T35" s="43"/>
      <c r="U35" s="43"/>
      <c r="V35" s="43"/>
      <c r="W35" s="38"/>
      <c r="X35" s="43"/>
      <c r="Y35" s="42">
        <f>E35+J35+O35+T35</f>
        <v>1480.96</v>
      </c>
      <c r="Z35" s="42">
        <f>F35+K35+P35+U35</f>
        <v>10115.33</v>
      </c>
      <c r="AA35" s="42">
        <f>G35+L35+Q35+V35</f>
        <v>20000</v>
      </c>
      <c r="AB35" s="38">
        <f t="shared" si="16"/>
        <v>0.50576650000000001</v>
      </c>
    </row>
    <row r="36" spans="1:28" x14ac:dyDescent="0.2">
      <c r="B36" s="21" t="s">
        <v>98</v>
      </c>
      <c r="C36" s="26">
        <v>7300</v>
      </c>
      <c r="D36" s="21"/>
      <c r="E36" s="51">
        <v>13012.55</v>
      </c>
      <c r="F36" s="61">
        <v>75022.5</v>
      </c>
      <c r="G36" s="43">
        <v>138100</v>
      </c>
      <c r="H36" s="38">
        <f t="shared" si="9"/>
        <v>0.54324764663287473</v>
      </c>
      <c r="I36" s="43"/>
      <c r="J36" s="43"/>
      <c r="K36" s="43"/>
      <c r="L36" s="43"/>
      <c r="M36" s="38" t="str">
        <f t="shared" si="10"/>
        <v/>
      </c>
      <c r="N36" s="43"/>
      <c r="O36" s="43"/>
      <c r="P36" s="43"/>
      <c r="Q36" s="43"/>
      <c r="R36" s="38" t="str">
        <f t="shared" si="11"/>
        <v/>
      </c>
      <c r="S36" s="43"/>
      <c r="T36" s="43"/>
      <c r="U36" s="43"/>
      <c r="V36" s="43"/>
      <c r="W36" s="38" t="str">
        <f t="shared" si="12"/>
        <v/>
      </c>
      <c r="X36" s="43"/>
      <c r="Y36" s="42">
        <f>E36+J36+O36+T36</f>
        <v>13012.55</v>
      </c>
      <c r="Z36" s="42">
        <f t="shared" si="14"/>
        <v>75022.5</v>
      </c>
      <c r="AA36" s="42">
        <f t="shared" si="15"/>
        <v>138100</v>
      </c>
      <c r="AB36" s="38">
        <f t="shared" si="16"/>
        <v>0.54324764663287473</v>
      </c>
    </row>
    <row r="37" spans="1:28" x14ac:dyDescent="0.2">
      <c r="B37" s="21" t="s">
        <v>99</v>
      </c>
      <c r="C37" s="26">
        <v>7400</v>
      </c>
      <c r="D37" s="21"/>
      <c r="E37" s="51">
        <v>3898.5</v>
      </c>
      <c r="F37" s="51">
        <v>24647.52</v>
      </c>
      <c r="G37" s="43">
        <v>45000</v>
      </c>
      <c r="H37" s="38">
        <f t="shared" si="9"/>
        <v>0.54772266666666669</v>
      </c>
      <c r="I37" s="43"/>
      <c r="J37" s="43"/>
      <c r="K37" s="43"/>
      <c r="L37" s="43"/>
      <c r="M37" s="38" t="str">
        <f t="shared" si="10"/>
        <v/>
      </c>
      <c r="N37" s="43"/>
      <c r="O37" s="43"/>
      <c r="P37" s="43"/>
      <c r="Q37" s="43"/>
      <c r="R37" s="38" t="str">
        <f t="shared" si="11"/>
        <v/>
      </c>
      <c r="S37" s="43"/>
      <c r="T37" s="43"/>
      <c r="U37" s="43"/>
      <c r="V37" s="43"/>
      <c r="W37" s="38" t="str">
        <f t="shared" si="12"/>
        <v/>
      </c>
      <c r="X37" s="43"/>
      <c r="Y37" s="42">
        <f t="shared" si="13"/>
        <v>3898.5</v>
      </c>
      <c r="Z37" s="42">
        <f t="shared" si="14"/>
        <v>24647.52</v>
      </c>
      <c r="AA37" s="42">
        <f t="shared" si="15"/>
        <v>45000</v>
      </c>
      <c r="AB37" s="38">
        <f t="shared" si="16"/>
        <v>0.54772266666666669</v>
      </c>
    </row>
    <row r="38" spans="1:28" x14ac:dyDescent="0.2">
      <c r="B38" s="21" t="s">
        <v>100</v>
      </c>
      <c r="C38" s="26">
        <v>7500</v>
      </c>
      <c r="D38" s="21"/>
      <c r="E38" s="51">
        <v>14541.32</v>
      </c>
      <c r="F38" s="51">
        <v>16909.47</v>
      </c>
      <c r="G38" s="43">
        <v>18000</v>
      </c>
      <c r="H38" s="38">
        <f t="shared" si="9"/>
        <v>0.93941500000000011</v>
      </c>
      <c r="I38" s="43"/>
      <c r="J38" s="43"/>
      <c r="K38" s="43"/>
      <c r="L38" s="43"/>
      <c r="M38" s="38" t="str">
        <f t="shared" si="10"/>
        <v/>
      </c>
      <c r="N38" s="43"/>
      <c r="O38" s="43"/>
      <c r="P38" s="43"/>
      <c r="Q38" s="43"/>
      <c r="R38" s="38" t="str">
        <f t="shared" si="11"/>
        <v/>
      </c>
      <c r="S38" s="43"/>
      <c r="T38" s="43"/>
      <c r="U38" s="43"/>
      <c r="V38" s="43"/>
      <c r="W38" s="38" t="str">
        <f t="shared" si="12"/>
        <v/>
      </c>
      <c r="X38" s="43"/>
      <c r="Y38" s="42">
        <f t="shared" si="13"/>
        <v>14541.32</v>
      </c>
      <c r="Z38" s="42">
        <f t="shared" si="14"/>
        <v>16909.47</v>
      </c>
      <c r="AA38" s="42">
        <f t="shared" si="15"/>
        <v>18000</v>
      </c>
      <c r="AB38" s="38">
        <f t="shared" si="16"/>
        <v>0.93941500000000011</v>
      </c>
    </row>
    <row r="39" spans="1:28" x14ac:dyDescent="0.2">
      <c r="B39" s="21" t="s">
        <v>101</v>
      </c>
      <c r="C39" s="26">
        <v>7600</v>
      </c>
      <c r="D39" s="21"/>
      <c r="E39" s="43">
        <v>1511.71</v>
      </c>
      <c r="F39" s="61">
        <v>8474.2999999999993</v>
      </c>
      <c r="G39" s="43">
        <v>20550</v>
      </c>
      <c r="H39" s="38">
        <f t="shared" si="9"/>
        <v>0.41237469586374692</v>
      </c>
      <c r="I39" s="43"/>
      <c r="J39" s="43"/>
      <c r="K39" s="43"/>
      <c r="L39" s="43"/>
      <c r="M39" s="38" t="str">
        <f t="shared" si="10"/>
        <v/>
      </c>
      <c r="N39" s="43"/>
      <c r="O39" s="43"/>
      <c r="P39" s="43"/>
      <c r="Q39" s="43"/>
      <c r="R39" s="38" t="str">
        <f t="shared" si="11"/>
        <v/>
      </c>
      <c r="S39" s="43"/>
      <c r="T39" s="43"/>
      <c r="U39" s="43"/>
      <c r="V39" s="43"/>
      <c r="W39" s="38" t="str">
        <f t="shared" si="12"/>
        <v/>
      </c>
      <c r="X39" s="43"/>
      <c r="Y39" s="42">
        <f t="shared" si="13"/>
        <v>1511.71</v>
      </c>
      <c r="Z39" s="42">
        <f t="shared" si="14"/>
        <v>8474.2999999999993</v>
      </c>
      <c r="AA39" s="42">
        <f t="shared" si="15"/>
        <v>20550</v>
      </c>
      <c r="AB39" s="38">
        <f t="shared" si="16"/>
        <v>0.41237469586374692</v>
      </c>
    </row>
    <row r="40" spans="1:28" x14ac:dyDescent="0.2">
      <c r="B40" s="21" t="s">
        <v>102</v>
      </c>
      <c r="C40" s="26">
        <v>7700</v>
      </c>
      <c r="D40" s="21"/>
      <c r="E40" s="43">
        <v>0</v>
      </c>
      <c r="F40" s="43">
        <v>0</v>
      </c>
      <c r="G40" s="43"/>
      <c r="H40" s="38" t="str">
        <f t="shared" si="9"/>
        <v/>
      </c>
      <c r="I40" s="43"/>
      <c r="J40" s="43"/>
      <c r="K40" s="43"/>
      <c r="L40" s="43"/>
      <c r="M40" s="38" t="str">
        <f t="shared" si="10"/>
        <v/>
      </c>
      <c r="N40" s="43"/>
      <c r="O40" s="43"/>
      <c r="P40" s="43"/>
      <c r="Q40" s="43"/>
      <c r="R40" s="38" t="str">
        <f t="shared" si="11"/>
        <v/>
      </c>
      <c r="S40" s="43"/>
      <c r="T40" s="43"/>
      <c r="U40" s="43"/>
      <c r="V40" s="43"/>
      <c r="W40" s="38" t="str">
        <f t="shared" si="12"/>
        <v/>
      </c>
      <c r="X40" s="43"/>
      <c r="Y40" s="42">
        <f t="shared" si="13"/>
        <v>0</v>
      </c>
      <c r="Z40" s="42">
        <f t="shared" si="14"/>
        <v>0</v>
      </c>
      <c r="AA40" s="42">
        <f t="shared" si="15"/>
        <v>0</v>
      </c>
      <c r="AB40" s="38" t="str">
        <f t="shared" si="16"/>
        <v/>
      </c>
    </row>
    <row r="41" spans="1:28" x14ac:dyDescent="0.2">
      <c r="B41" s="21" t="s">
        <v>103</v>
      </c>
      <c r="C41" s="26">
        <v>7800</v>
      </c>
      <c r="D41" s="21"/>
      <c r="E41" s="43">
        <v>6069.69</v>
      </c>
      <c r="F41" s="61">
        <v>12476.94</v>
      </c>
      <c r="G41" s="43">
        <v>23200</v>
      </c>
      <c r="H41" s="38">
        <f t="shared" si="9"/>
        <v>0.53779913793103451</v>
      </c>
      <c r="I41" s="43"/>
      <c r="J41" s="43"/>
      <c r="K41" s="43"/>
      <c r="L41" s="43"/>
      <c r="M41" s="38" t="str">
        <f t="shared" si="10"/>
        <v/>
      </c>
      <c r="N41" s="43"/>
      <c r="O41" s="43"/>
      <c r="P41" s="43"/>
      <c r="Q41" s="43"/>
      <c r="R41" s="38" t="str">
        <f t="shared" si="11"/>
        <v/>
      </c>
      <c r="S41" s="43"/>
      <c r="T41" s="43"/>
      <c r="U41" s="43"/>
      <c r="V41" s="43"/>
      <c r="W41" s="38" t="str">
        <f t="shared" si="12"/>
        <v/>
      </c>
      <c r="X41" s="43"/>
      <c r="Y41" s="42">
        <f t="shared" si="13"/>
        <v>6069.69</v>
      </c>
      <c r="Z41" s="42">
        <f t="shared" si="14"/>
        <v>12476.94</v>
      </c>
      <c r="AA41" s="42">
        <f t="shared" si="15"/>
        <v>23200</v>
      </c>
      <c r="AB41" s="38">
        <f t="shared" si="16"/>
        <v>0.53779913793103451</v>
      </c>
    </row>
    <row r="42" spans="1:28" x14ac:dyDescent="0.2">
      <c r="B42" s="21" t="s">
        <v>104</v>
      </c>
      <c r="C42" s="26">
        <v>7900</v>
      </c>
      <c r="D42" s="21"/>
      <c r="E42" s="43">
        <v>4441.66</v>
      </c>
      <c r="F42" s="61">
        <v>39085.300000000003</v>
      </c>
      <c r="G42" s="43">
        <v>73200</v>
      </c>
      <c r="H42" s="38">
        <f t="shared" si="9"/>
        <v>0.53395218579234982</v>
      </c>
      <c r="I42" s="43"/>
      <c r="J42" s="43"/>
      <c r="K42" s="43"/>
      <c r="L42" s="43"/>
      <c r="M42" s="38" t="str">
        <f t="shared" si="10"/>
        <v/>
      </c>
      <c r="N42" s="43"/>
      <c r="O42" s="43"/>
      <c r="P42" s="43"/>
      <c r="Q42" s="43"/>
      <c r="R42" s="38" t="str">
        <f t="shared" si="11"/>
        <v/>
      </c>
      <c r="S42" s="43"/>
      <c r="T42" s="43"/>
      <c r="U42" s="43"/>
      <c r="V42" s="43"/>
      <c r="W42" s="38" t="str">
        <f t="shared" si="12"/>
        <v/>
      </c>
      <c r="X42" s="43"/>
      <c r="Y42" s="42">
        <f t="shared" si="13"/>
        <v>4441.66</v>
      </c>
      <c r="Z42" s="42">
        <f t="shared" si="14"/>
        <v>39085.300000000003</v>
      </c>
      <c r="AA42" s="42">
        <f t="shared" si="15"/>
        <v>73200</v>
      </c>
      <c r="AB42" s="38">
        <f t="shared" si="16"/>
        <v>0.53395218579234982</v>
      </c>
    </row>
    <row r="43" spans="1:28" x14ac:dyDescent="0.2">
      <c r="B43" s="21" t="s">
        <v>105</v>
      </c>
      <c r="C43" s="26">
        <v>8100</v>
      </c>
      <c r="D43" s="21"/>
      <c r="E43" s="43"/>
      <c r="F43" s="43"/>
      <c r="G43" s="43"/>
      <c r="H43" s="38" t="str">
        <f t="shared" si="9"/>
        <v/>
      </c>
      <c r="I43" s="43"/>
      <c r="J43" s="43"/>
      <c r="K43" s="43"/>
      <c r="L43" s="43"/>
      <c r="M43" s="38" t="str">
        <f t="shared" si="10"/>
        <v/>
      </c>
      <c r="N43" s="43"/>
      <c r="O43" s="43"/>
      <c r="P43" s="43"/>
      <c r="Q43" s="43"/>
      <c r="R43" s="38" t="str">
        <f t="shared" si="11"/>
        <v/>
      </c>
      <c r="S43" s="43"/>
      <c r="T43" s="43"/>
      <c r="U43" s="43"/>
      <c r="V43" s="43"/>
      <c r="W43" s="38" t="str">
        <f t="shared" si="12"/>
        <v/>
      </c>
      <c r="X43" s="43"/>
      <c r="Y43" s="42">
        <f t="shared" si="13"/>
        <v>0</v>
      </c>
      <c r="Z43" s="42">
        <f t="shared" si="14"/>
        <v>0</v>
      </c>
      <c r="AA43" s="42">
        <f t="shared" si="15"/>
        <v>0</v>
      </c>
      <c r="AB43" s="38" t="str">
        <f t="shared" si="16"/>
        <v/>
      </c>
    </row>
    <row r="44" spans="1:28" x14ac:dyDescent="0.2">
      <c r="B44" s="21" t="s">
        <v>106</v>
      </c>
      <c r="C44" s="26">
        <v>8200</v>
      </c>
      <c r="D44" s="21"/>
      <c r="E44" s="43"/>
      <c r="F44" s="43"/>
      <c r="G44" s="43"/>
      <c r="H44" s="38" t="str">
        <f t="shared" si="9"/>
        <v/>
      </c>
      <c r="I44" s="43"/>
      <c r="J44" s="43"/>
      <c r="K44" s="43"/>
      <c r="L44" s="43"/>
      <c r="M44" s="38" t="str">
        <f t="shared" si="10"/>
        <v/>
      </c>
      <c r="N44" s="43"/>
      <c r="O44" s="43"/>
      <c r="P44" s="43"/>
      <c r="Q44" s="43"/>
      <c r="R44" s="38" t="str">
        <f t="shared" si="11"/>
        <v/>
      </c>
      <c r="S44" s="43"/>
      <c r="T44" s="43"/>
      <c r="U44" s="43"/>
      <c r="V44" s="43"/>
      <c r="W44" s="38" t="str">
        <f t="shared" si="12"/>
        <v/>
      </c>
      <c r="X44" s="43"/>
      <c r="Y44" s="42">
        <f t="shared" si="13"/>
        <v>0</v>
      </c>
      <c r="Z44" s="42">
        <f t="shared" si="14"/>
        <v>0</v>
      </c>
      <c r="AA44" s="42">
        <f t="shared" si="15"/>
        <v>0</v>
      </c>
      <c r="AB44" s="38" t="str">
        <f t="shared" si="16"/>
        <v/>
      </c>
    </row>
    <row r="45" spans="1:28" ht="30.75" customHeight="1" x14ac:dyDescent="0.25">
      <c r="A45" s="11" t="s">
        <v>77</v>
      </c>
      <c r="E45" s="44">
        <f>SUM(E30:E44)</f>
        <v>128517.09000000001</v>
      </c>
      <c r="F45" s="44">
        <f>SUM(F30:F44)</f>
        <v>651123.14000000013</v>
      </c>
      <c r="G45" s="44">
        <f>SUM(G30:G44)</f>
        <v>1212510</v>
      </c>
      <c r="H45" s="45">
        <f>IF(G45=0,"",F45/G45)</f>
        <v>0.53700434635590644</v>
      </c>
      <c r="I45" s="43"/>
      <c r="J45" s="44">
        <f>SUM(J30:J44)</f>
        <v>0</v>
      </c>
      <c r="K45" s="44">
        <f>SUM(K30:K44)</f>
        <v>0</v>
      </c>
      <c r="L45" s="44">
        <f>SUM(L30:L44)</f>
        <v>0</v>
      </c>
      <c r="M45" s="45" t="str">
        <f>IF(L45=0,"",K45/L45)</f>
        <v/>
      </c>
      <c r="N45" s="43"/>
      <c r="O45" s="44">
        <f>SUM(O30:O44)</f>
        <v>0</v>
      </c>
      <c r="P45" s="44">
        <f>SUM(P30:P44)</f>
        <v>0</v>
      </c>
      <c r="Q45" s="44">
        <f>SUM(Q30:Q44)</f>
        <v>0</v>
      </c>
      <c r="R45" s="45" t="str">
        <f>IF(Q45=0,"",P45/Q45)</f>
        <v/>
      </c>
      <c r="S45" s="43"/>
      <c r="T45" s="44">
        <f>SUM(T30:T44)</f>
        <v>0</v>
      </c>
      <c r="U45" s="44">
        <f>SUM(U30:U44)</f>
        <v>0</v>
      </c>
      <c r="V45" s="44">
        <f>SUM(V30:V44)</f>
        <v>0</v>
      </c>
      <c r="W45" s="45" t="str">
        <f>IF(V45=0,"",U45/V45)</f>
        <v/>
      </c>
      <c r="X45" s="43"/>
      <c r="Y45" s="44">
        <f>SUM(Y30:Y44)</f>
        <v>128517.09000000001</v>
      </c>
      <c r="Z45" s="44">
        <f>SUM(Z30:Z44)</f>
        <v>651123.14000000013</v>
      </c>
      <c r="AA45" s="44">
        <f>SUM(AA30:AA44)</f>
        <v>1212510</v>
      </c>
      <c r="AB45" s="45">
        <f>IF(AA45=0,"",Z45/AA45)</f>
        <v>0.53700434635590644</v>
      </c>
    </row>
    <row r="46" spans="1:28" ht="27.75" customHeight="1" x14ac:dyDescent="0.25">
      <c r="A46" s="11" t="s">
        <v>78</v>
      </c>
      <c r="E46" s="46">
        <f>E26-E45</f>
        <v>-30996.49000000002</v>
      </c>
      <c r="F46" s="46">
        <f>F26-F45</f>
        <v>-54154.160000000149</v>
      </c>
      <c r="G46" s="46">
        <v>0</v>
      </c>
      <c r="H46" s="45" t="str">
        <f>IF(G46=0,"",F46/G46)</f>
        <v/>
      </c>
      <c r="I46" s="43"/>
      <c r="J46" s="46">
        <f>J26-J45</f>
        <v>0</v>
      </c>
      <c r="K46" s="46">
        <f>K26-K45</f>
        <v>0</v>
      </c>
      <c r="L46" s="46">
        <f>L26-L45</f>
        <v>0</v>
      </c>
      <c r="M46" s="45" t="str">
        <f>IF(L46=0,"",K46/L46)</f>
        <v/>
      </c>
      <c r="N46" s="43"/>
      <c r="O46" s="46">
        <f>O26-O45</f>
        <v>0</v>
      </c>
      <c r="P46" s="46">
        <f>P26-P45</f>
        <v>0</v>
      </c>
      <c r="Q46" s="46">
        <f>Q26-Q45</f>
        <v>0</v>
      </c>
      <c r="R46" s="45" t="str">
        <f>IF(Q46=0,"",P46/Q46)</f>
        <v/>
      </c>
      <c r="S46" s="43"/>
      <c r="T46" s="46">
        <f>T26-T45</f>
        <v>0</v>
      </c>
      <c r="U46" s="46">
        <f>U26-U45</f>
        <v>0</v>
      </c>
      <c r="V46" s="46">
        <f>V26-V45</f>
        <v>0</v>
      </c>
      <c r="W46" s="45" t="str">
        <f>IF(V46=0,"",U46/V46)</f>
        <v/>
      </c>
      <c r="X46" s="43"/>
      <c r="Y46" s="46">
        <f>Y26-Y45</f>
        <v>-30996.49000000002</v>
      </c>
      <c r="Z46" s="46">
        <f>Z26-Z45</f>
        <v>-54154.160000000149</v>
      </c>
      <c r="AA46" s="46">
        <v>0</v>
      </c>
      <c r="AB46" s="45" t="str">
        <f>IF(AA46=0,"",Z46/AA46)</f>
        <v/>
      </c>
    </row>
    <row r="47" spans="1:28" x14ac:dyDescent="0.2">
      <c r="E47" s="43"/>
      <c r="F47" s="43"/>
      <c r="G47" s="43"/>
      <c r="H47" s="38"/>
      <c r="I47" s="43"/>
      <c r="J47" s="43"/>
      <c r="K47" s="43"/>
      <c r="L47" s="43"/>
      <c r="M47" s="38"/>
      <c r="N47" s="43"/>
      <c r="O47" s="43"/>
      <c r="P47" s="43"/>
      <c r="Q47" s="43"/>
      <c r="R47" s="38"/>
      <c r="S47" s="43"/>
      <c r="T47" s="43"/>
      <c r="U47" s="43"/>
      <c r="V47" s="43"/>
      <c r="W47" s="38"/>
      <c r="X47" s="43"/>
      <c r="Y47" s="43"/>
      <c r="Z47" s="43"/>
      <c r="AA47" s="43"/>
      <c r="AB47" s="38"/>
    </row>
    <row r="48" spans="1:28" ht="15.75" x14ac:dyDescent="0.25">
      <c r="A48" s="11" t="s">
        <v>79</v>
      </c>
      <c r="E48" s="43"/>
      <c r="F48" s="43"/>
      <c r="G48" s="43"/>
      <c r="H48" s="38"/>
      <c r="I48" s="43"/>
      <c r="J48" s="43"/>
      <c r="K48" s="43"/>
      <c r="L48" s="43"/>
      <c r="M48" s="38"/>
      <c r="N48" s="43"/>
      <c r="O48" s="43"/>
      <c r="P48" s="43"/>
      <c r="Q48" s="43"/>
      <c r="R48" s="38"/>
      <c r="S48" s="43"/>
      <c r="T48" s="43"/>
      <c r="U48" s="43"/>
      <c r="V48" s="43"/>
      <c r="W48" s="38"/>
      <c r="X48" s="43"/>
      <c r="Y48" s="43"/>
      <c r="Z48" s="43"/>
      <c r="AA48" s="43"/>
      <c r="AB48" s="38"/>
    </row>
    <row r="49" spans="1:28" x14ac:dyDescent="0.2">
      <c r="A49" s="9" t="s">
        <v>107</v>
      </c>
      <c r="C49" s="27">
        <v>3600</v>
      </c>
      <c r="E49" s="43"/>
      <c r="F49" s="43"/>
      <c r="G49" s="43"/>
      <c r="H49" s="38" t="str">
        <f>IF(G49=0,"",F49/G49)</f>
        <v/>
      </c>
      <c r="I49" s="43"/>
      <c r="J49" s="43"/>
      <c r="K49" s="43"/>
      <c r="L49" s="43"/>
      <c r="M49" s="38" t="str">
        <f>IF(L49=0,"",K49/L49)</f>
        <v/>
      </c>
      <c r="N49" s="43"/>
      <c r="O49" s="43"/>
      <c r="P49" s="43"/>
      <c r="Q49" s="43"/>
      <c r="R49" s="38" t="str">
        <f>IF(Q49=0,"",P49/Q49)</f>
        <v/>
      </c>
      <c r="S49" s="43"/>
      <c r="T49" s="43"/>
      <c r="U49" s="43"/>
      <c r="V49" s="43"/>
      <c r="W49" s="38" t="str">
        <f>IF(V49=0,"",U49/V49)</f>
        <v/>
      </c>
      <c r="X49" s="43"/>
      <c r="Y49" s="42">
        <f t="shared" ref="Y49:AA50" si="25">E49+J49+O49+T49</f>
        <v>0</v>
      </c>
      <c r="Z49" s="42">
        <f t="shared" si="25"/>
        <v>0</v>
      </c>
      <c r="AA49" s="42">
        <f t="shared" si="25"/>
        <v>0</v>
      </c>
      <c r="AB49" s="38" t="str">
        <f>IF(AA49=0,"",Z49/AA49)</f>
        <v/>
      </c>
    </row>
    <row r="50" spans="1:28" x14ac:dyDescent="0.2">
      <c r="A50" s="9" t="s">
        <v>108</v>
      </c>
      <c r="C50" s="27">
        <v>9700</v>
      </c>
      <c r="E50" s="43"/>
      <c r="F50" s="43"/>
      <c r="G50" s="43"/>
      <c r="H50" s="38" t="str">
        <f>IF(G50=0,"",F50/G50)</f>
        <v/>
      </c>
      <c r="I50" s="43"/>
      <c r="J50" s="43"/>
      <c r="K50" s="43"/>
      <c r="L50" s="43"/>
      <c r="M50" s="38" t="str">
        <f>IF(L50=0,"",K50/L50)</f>
        <v/>
      </c>
      <c r="N50" s="43"/>
      <c r="O50" s="43"/>
      <c r="P50" s="43"/>
      <c r="Q50" s="43"/>
      <c r="R50" s="38" t="str">
        <f>IF(Q50=0,"",P50/Q50)</f>
        <v/>
      </c>
      <c r="S50" s="43"/>
      <c r="T50" s="43"/>
      <c r="U50" s="43"/>
      <c r="V50" s="43"/>
      <c r="W50" s="38" t="str">
        <f>IF(V50=0,"",U50/V50)</f>
        <v/>
      </c>
      <c r="X50" s="43"/>
      <c r="Y50" s="42">
        <f t="shared" si="25"/>
        <v>0</v>
      </c>
      <c r="Z50" s="42">
        <f t="shared" si="25"/>
        <v>0</v>
      </c>
      <c r="AA50" s="42">
        <f t="shared" si="25"/>
        <v>0</v>
      </c>
      <c r="AB50" s="38" t="str">
        <f>IF(AA50=0,"",Z50/AA50)</f>
        <v/>
      </c>
    </row>
    <row r="51" spans="1:28" ht="27.75" customHeight="1" x14ac:dyDescent="0.25">
      <c r="A51" s="11" t="s">
        <v>80</v>
      </c>
      <c r="E51" s="44">
        <f>SUM(E49:E50)</f>
        <v>0</v>
      </c>
      <c r="F51" s="44">
        <f>SUM(F49:F50)</f>
        <v>0</v>
      </c>
      <c r="G51" s="44">
        <f>SUM(G49:G50)</f>
        <v>0</v>
      </c>
      <c r="H51" s="45" t="str">
        <f>IF(G51=0,"",F51/G51)</f>
        <v/>
      </c>
      <c r="I51" s="43"/>
      <c r="J51" s="44">
        <f>SUM(J49:J50)</f>
        <v>0</v>
      </c>
      <c r="K51" s="44">
        <f>SUM(K49:K50)</f>
        <v>0</v>
      </c>
      <c r="L51" s="44">
        <f>SUM(L49:L50)</f>
        <v>0</v>
      </c>
      <c r="M51" s="45" t="str">
        <f>IF(L51=0,"",K51/L51)</f>
        <v/>
      </c>
      <c r="N51" s="43"/>
      <c r="O51" s="44">
        <f>SUM(O49:O50)</f>
        <v>0</v>
      </c>
      <c r="P51" s="44">
        <f>SUM(P49:P50)</f>
        <v>0</v>
      </c>
      <c r="Q51" s="44">
        <f>SUM(Q49:Q50)</f>
        <v>0</v>
      </c>
      <c r="R51" s="45" t="str">
        <f>IF(Q51=0,"",P51/Q51)</f>
        <v/>
      </c>
      <c r="S51" s="43"/>
      <c r="T51" s="44">
        <f>SUM(T49:T50)</f>
        <v>0</v>
      </c>
      <c r="U51" s="44">
        <f>SUM(U49:U50)</f>
        <v>0</v>
      </c>
      <c r="V51" s="44">
        <f>SUM(V49:V50)</f>
        <v>0</v>
      </c>
      <c r="W51" s="45" t="str">
        <f>IF(V51=0,"",U51/V51)</f>
        <v/>
      </c>
      <c r="X51" s="43"/>
      <c r="Y51" s="44">
        <f>SUM(Y49:Y50)</f>
        <v>0</v>
      </c>
      <c r="Z51" s="44">
        <f>SUM(Z49:Z50)</f>
        <v>0</v>
      </c>
      <c r="AA51" s="44">
        <f>SUM(AA49:AA50)</f>
        <v>0</v>
      </c>
      <c r="AB51" s="45" t="str">
        <f>IF(AA51=0,"",Z51/AA51)</f>
        <v/>
      </c>
    </row>
    <row r="52" spans="1:28" x14ac:dyDescent="0.2">
      <c r="E52" s="43"/>
      <c r="F52" s="43"/>
      <c r="G52" s="43"/>
      <c r="H52" s="38"/>
      <c r="I52" s="43"/>
      <c r="J52" s="43"/>
      <c r="K52" s="43"/>
      <c r="L52" s="43"/>
      <c r="M52" s="38"/>
      <c r="N52" s="43"/>
      <c r="O52" s="43"/>
      <c r="P52" s="43"/>
      <c r="Q52" s="43"/>
      <c r="R52" s="38"/>
      <c r="S52" s="43"/>
      <c r="T52" s="43"/>
      <c r="U52" s="43"/>
      <c r="V52" s="43"/>
      <c r="W52" s="38"/>
      <c r="X52" s="43"/>
      <c r="Y52" s="43"/>
      <c r="Z52" s="43"/>
      <c r="AA52" s="43"/>
      <c r="AB52" s="38"/>
    </row>
    <row r="53" spans="1:28" ht="15.75" x14ac:dyDescent="0.25">
      <c r="A53" s="11" t="s">
        <v>81</v>
      </c>
      <c r="E53" s="43">
        <f>E46+E51</f>
        <v>-30996.49000000002</v>
      </c>
      <c r="F53" s="43">
        <f>F46+F51</f>
        <v>-54154.160000000149</v>
      </c>
      <c r="G53" s="43"/>
      <c r="H53" s="38" t="str">
        <f>IF(G53=0,"",F53/G53)</f>
        <v/>
      </c>
      <c r="I53" s="43"/>
      <c r="J53" s="43"/>
      <c r="K53" s="43"/>
      <c r="L53" s="43"/>
      <c r="M53" s="38" t="str">
        <f>IF(L53=0,"",K53/L53)</f>
        <v/>
      </c>
      <c r="N53" s="43"/>
      <c r="O53" s="43"/>
      <c r="P53" s="43"/>
      <c r="Q53" s="43"/>
      <c r="R53" s="38" t="str">
        <f>IF(Q53=0,"",P53/Q53)</f>
        <v/>
      </c>
      <c r="S53" s="43"/>
      <c r="T53" s="43"/>
      <c r="U53" s="43"/>
      <c r="V53" s="43"/>
      <c r="W53" s="38" t="str">
        <f>IF(V53=0,"",U53/V53)</f>
        <v/>
      </c>
      <c r="X53" s="43"/>
      <c r="Y53" s="43"/>
      <c r="Z53" s="43"/>
      <c r="AA53" s="43"/>
      <c r="AB53" s="38" t="str">
        <f>IF(AA53=0,"",Z53/AA53)</f>
        <v/>
      </c>
    </row>
    <row r="54" spans="1:28" x14ac:dyDescent="0.2">
      <c r="A54" s="9" t="s">
        <v>130</v>
      </c>
      <c r="E54" s="43">
        <v>-55513.04</v>
      </c>
      <c r="F54" s="43">
        <v>-25485.03</v>
      </c>
      <c r="G54" s="43"/>
      <c r="H54" s="38" t="str">
        <f>IF(G54=0,"",F54/G54)</f>
        <v/>
      </c>
      <c r="I54" s="43"/>
      <c r="J54" s="43"/>
      <c r="K54" s="43"/>
      <c r="L54" s="43"/>
      <c r="M54" s="38" t="str">
        <f>IF(L54=0,"",K54/L54)</f>
        <v/>
      </c>
      <c r="N54" s="43"/>
      <c r="O54" s="43"/>
      <c r="P54" s="43"/>
      <c r="Q54" s="43"/>
      <c r="R54" s="38" t="str">
        <f>IF(Q54=0,"",P54/Q54)</f>
        <v/>
      </c>
      <c r="S54" s="43"/>
      <c r="T54" s="43"/>
      <c r="U54" s="43"/>
      <c r="V54" s="43"/>
      <c r="W54" s="38" t="str">
        <f>IF(V54=0,"",U54/V54)</f>
        <v/>
      </c>
      <c r="X54" s="43"/>
      <c r="Y54" s="42">
        <f t="shared" ref="Y54:AA55" si="26">E54+J54+O54+T54</f>
        <v>-55513.04</v>
      </c>
      <c r="Z54" s="42">
        <f t="shared" si="26"/>
        <v>-25485.03</v>
      </c>
      <c r="AA54" s="42">
        <f t="shared" si="26"/>
        <v>0</v>
      </c>
      <c r="AB54" s="38" t="str">
        <f>IF(AA54=0,"",Z54/AA54)</f>
        <v/>
      </c>
    </row>
    <row r="55" spans="1:28" x14ac:dyDescent="0.2">
      <c r="A55" s="9" t="s">
        <v>131</v>
      </c>
      <c r="E55" s="43">
        <v>-60</v>
      </c>
      <c r="F55" s="43">
        <v>-6930.34</v>
      </c>
      <c r="G55" s="43"/>
      <c r="H55" s="38" t="str">
        <f>IF(G55=0,"",F55/G55)</f>
        <v/>
      </c>
      <c r="I55" s="43"/>
      <c r="J55" s="43"/>
      <c r="K55" s="43"/>
      <c r="L55" s="43"/>
      <c r="M55" s="38" t="str">
        <f>IF(L55=0,"",K55/L55)</f>
        <v/>
      </c>
      <c r="N55" s="43"/>
      <c r="O55" s="43"/>
      <c r="P55" s="43"/>
      <c r="Q55" s="43"/>
      <c r="R55" s="38" t="str">
        <f>IF(Q55=0,"",P55/Q55)</f>
        <v/>
      </c>
      <c r="S55" s="43"/>
      <c r="T55" s="43"/>
      <c r="U55" s="43"/>
      <c r="V55" s="43"/>
      <c r="W55" s="38" t="str">
        <f>IF(V55=0,"",U55/V55)</f>
        <v/>
      </c>
      <c r="X55" s="43"/>
      <c r="Y55" s="42">
        <f t="shared" si="26"/>
        <v>-60</v>
      </c>
      <c r="Z55" s="42">
        <f t="shared" si="26"/>
        <v>-6930.34</v>
      </c>
      <c r="AA55" s="42">
        <f t="shared" si="26"/>
        <v>0</v>
      </c>
      <c r="AB55" s="38" t="str">
        <f>IF(AA55=0,"",Z55/AA55)</f>
        <v/>
      </c>
    </row>
    <row r="56" spans="1:28" ht="15.75" x14ac:dyDescent="0.25">
      <c r="A56" s="11" t="s">
        <v>82</v>
      </c>
      <c r="E56" s="44">
        <f>SUM(E54:E55)</f>
        <v>-55573.04</v>
      </c>
      <c r="F56" s="44">
        <f>SUM(F54:F55)</f>
        <v>-32415.37</v>
      </c>
      <c r="G56" s="44"/>
      <c r="H56" s="45" t="str">
        <f>IF(G56=0,"",F56/G56)</f>
        <v/>
      </c>
      <c r="I56" s="43"/>
      <c r="J56" s="44">
        <f>SUM(J54:J55)</f>
        <v>0</v>
      </c>
      <c r="K56" s="44">
        <f>SUM(K54:K55)</f>
        <v>0</v>
      </c>
      <c r="L56" s="44">
        <f>SUM(L54:L55)</f>
        <v>0</v>
      </c>
      <c r="M56" s="45" t="str">
        <f>IF(L56=0,"",K56/L56)</f>
        <v/>
      </c>
      <c r="N56" s="43"/>
      <c r="O56" s="44">
        <f>SUM(O54:O55)</f>
        <v>0</v>
      </c>
      <c r="P56" s="44">
        <f>SUM(P54:P55)</f>
        <v>0</v>
      </c>
      <c r="Q56" s="44">
        <f>SUM(Q54:Q55)</f>
        <v>0</v>
      </c>
      <c r="R56" s="45" t="str">
        <f>IF(Q56=0,"",P56/Q56)</f>
        <v/>
      </c>
      <c r="S56" s="43"/>
      <c r="T56" s="44">
        <f>SUM(T54:T55)</f>
        <v>0</v>
      </c>
      <c r="U56" s="44">
        <f>SUM(U54:U55)</f>
        <v>0</v>
      </c>
      <c r="V56" s="44">
        <f>SUM(V54:V55)</f>
        <v>0</v>
      </c>
      <c r="W56" s="45" t="str">
        <f>IF(V56=0,"",U56/V56)</f>
        <v/>
      </c>
      <c r="X56" s="43"/>
      <c r="Y56" s="44">
        <f>SUM(Y54:Y55)</f>
        <v>-55573.04</v>
      </c>
      <c r="Z56" s="44">
        <f>SUM(Z54:Z55)</f>
        <v>-32415.37</v>
      </c>
      <c r="AA56" s="44">
        <f>SUM(AA54:AA55)</f>
        <v>0</v>
      </c>
      <c r="AB56" s="45" t="str">
        <f>IF(AA56=0,"",Z56/AA56)</f>
        <v/>
      </c>
    </row>
    <row r="57" spans="1:28" ht="6.75" customHeight="1" x14ac:dyDescent="0.2">
      <c r="E57" s="43"/>
      <c r="F57" s="43"/>
      <c r="G57" s="43"/>
      <c r="H57" s="38"/>
      <c r="I57" s="43"/>
      <c r="J57" s="43"/>
      <c r="K57" s="43"/>
      <c r="L57" s="43"/>
      <c r="M57" s="38"/>
      <c r="N57" s="43"/>
      <c r="O57" s="43"/>
      <c r="P57" s="43"/>
      <c r="Q57" s="43"/>
      <c r="R57" s="38"/>
      <c r="S57" s="43"/>
      <c r="T57" s="43"/>
      <c r="U57" s="43"/>
      <c r="V57" s="43"/>
      <c r="W57" s="38"/>
      <c r="X57" s="43"/>
      <c r="Y57" s="43"/>
      <c r="Z57" s="43"/>
      <c r="AA57" s="43"/>
      <c r="AB57" s="38"/>
    </row>
    <row r="58" spans="1:28" ht="28.5" customHeight="1" thickBot="1" x14ac:dyDescent="0.3">
      <c r="A58" s="11" t="s">
        <v>83</v>
      </c>
      <c r="E58" s="47">
        <f>E46+E56</f>
        <v>-86569.530000000028</v>
      </c>
      <c r="F58" s="47">
        <f>F46+F56</f>
        <v>-86569.530000000144</v>
      </c>
      <c r="G58" s="47">
        <f>G46+G56</f>
        <v>0</v>
      </c>
      <c r="H58" s="39" t="str">
        <f>IF(G58=0,"%",F58/G58)</f>
        <v>%</v>
      </c>
      <c r="I58" s="43"/>
      <c r="J58" s="47">
        <f>J56+J53</f>
        <v>0</v>
      </c>
      <c r="K58" s="47">
        <f>K56+K53</f>
        <v>0</v>
      </c>
      <c r="L58" s="47">
        <f>L56+L53</f>
        <v>0</v>
      </c>
      <c r="M58" s="39" t="str">
        <f>IF(L58=0,"%",K58/L58)</f>
        <v>%</v>
      </c>
      <c r="N58" s="43"/>
      <c r="O58" s="47">
        <f>O56+O53</f>
        <v>0</v>
      </c>
      <c r="P58" s="47">
        <f>P56+P53</f>
        <v>0</v>
      </c>
      <c r="Q58" s="47">
        <f>Q56+Q53</f>
        <v>0</v>
      </c>
      <c r="R58" s="39" t="str">
        <f>IF(Q58=0,"%",P58/Q58)</f>
        <v>%</v>
      </c>
      <c r="S58" s="43"/>
      <c r="T58" s="47">
        <f>T56+T53</f>
        <v>0</v>
      </c>
      <c r="U58" s="47">
        <f>U56+U53</f>
        <v>0</v>
      </c>
      <c r="V58" s="47">
        <f>V56+V53</f>
        <v>0</v>
      </c>
      <c r="W58" s="39" t="str">
        <f>IF(V58=0,"%",U58/V58)</f>
        <v>%</v>
      </c>
      <c r="X58" s="43"/>
      <c r="Y58" s="47">
        <f>Y46+Y56</f>
        <v>-86569.530000000028</v>
      </c>
      <c r="Z58" s="47">
        <f>Z46+Z56</f>
        <v>-86569.530000000144</v>
      </c>
      <c r="AA58" s="47">
        <f>AA46+AA56</f>
        <v>0</v>
      </c>
      <c r="AB58" s="39" t="str">
        <f>IF(AA58=0,"%",Z58/AA58)</f>
        <v>%</v>
      </c>
    </row>
    <row r="59" spans="1:28" ht="15.75" thickTop="1" x14ac:dyDescent="0.2"/>
    <row r="61" spans="1:28" x14ac:dyDescent="0.2">
      <c r="E61" s="62"/>
    </row>
  </sheetData>
  <mergeCells count="10">
    <mergeCell ref="O9:R9"/>
    <mergeCell ref="T9:W9"/>
    <mergeCell ref="Y9:AB9"/>
    <mergeCell ref="A1:L1"/>
    <mergeCell ref="A2:L2"/>
    <mergeCell ref="A3:L3"/>
    <mergeCell ref="E9:H9"/>
    <mergeCell ref="J9:M9"/>
    <mergeCell ref="A4:F4"/>
    <mergeCell ref="G4:H4"/>
  </mergeCells>
  <pageMargins left="0.7" right="0.45" top="0.5" bottom="0.5" header="0.3" footer="0.3"/>
  <pageSetup scale="56" fitToWidth="2" orientation="landscape" r:id="rId1"/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C31" sqref="C31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CE6C55360407408317821E43F4E632" ma:contentTypeVersion="0" ma:contentTypeDescription="Create a new document." ma:contentTypeScope="" ma:versionID="e4c85bace729f06fe5d9188a78357a76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20465725-DBE0-4A62-88FB-47F7DEC15C20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95BEB19-F691-4A8E-96EF-2BBE79BE98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ADADCF-58A3-42C9-A9D9-214CD2F81D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Balance Sheet</vt:lpstr>
      <vt:lpstr>Stmt of Rev, Exp, and Fund Bal</vt:lpstr>
      <vt:lpstr>Sheet4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Miller, Adam</dc:creator>
  <cp:lastModifiedBy>Denise Roher</cp:lastModifiedBy>
  <cp:lastPrinted>2021-01-05T15:48:32Z</cp:lastPrinted>
  <dcterms:created xsi:type="dcterms:W3CDTF">2013-06-25T18:33:03Z</dcterms:created>
  <dcterms:modified xsi:type="dcterms:W3CDTF">2021-04-26T19:51:10Z</dcterms:modified>
</cp:coreProperties>
</file>