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 Roher\Desktop\Big Pine\6.30.21\"/>
    </mc:Choice>
  </mc:AlternateContent>
  <xr:revisionPtr revIDLastSave="0" documentId="13_ncr:1_{6D29E59B-5261-4AD1-8935-CA07C2F649DE}" xr6:coauthVersionLast="45" xr6:coauthVersionMax="45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5" l="1"/>
  <c r="E25" i="4"/>
  <c r="E14" i="4"/>
  <c r="E11" i="4"/>
  <c r="F36" i="5" l="1"/>
  <c r="F30" i="5"/>
  <c r="E36" i="5"/>
  <c r="E30" i="5"/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<sst xmlns="http://schemas.openxmlformats.org/spreadsheetml/2006/main" count="183" uniqueCount="143">
  <si>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</si>
  <si>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</si>
  <si>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</si>
  <si>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</si>
  <si>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</si>
  <si>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</si>
  <si>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</si>
  <si>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</si>
  <si>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</si>
  <si>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</si>
  <si>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</si>
  <si>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</si>
  <si>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</si>
  <si>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</si>
  <si>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</si>
  <si>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</si>
  <si>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</si>
  <si>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</si>
  <si>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</si>
  <si>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</si>
  <si>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</si>
  <si>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</si>
  <si>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</si>
  <si>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</si>
  <si>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</si>
  <si>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</si>
  <si>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</si>
  <si>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</si>
  <si>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</si>
  <si>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</si>
  <si>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</si>
  <si>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</si>
  <si>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</si>
  <si>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</si>
  <si>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</si>
  <si>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</si>
  <si>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</si>
  <si>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</si>
  <si>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</si>
  <si>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</si>
  <si>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</si>
  <si>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</si>
  <si>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</si>
  <si>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</si>
  <si>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</si>
  <si>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</si>
  <si>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</si>
  <si>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</si>
  <si>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</si>
  <si>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</si>
  <si>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</si>
  <si>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</si>
  <si>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</si>
  <si>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</si>
  <si>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</si>
  <si>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</si>
  <si>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</si>
  <si>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</si>
  <si>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</si>
  <si>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</si>
  <si>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</si>
  <si>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</si>
  <si>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</si>
  <si>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</si>
  <si>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</si>
  <si>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</si>
  <si>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</si>
  <si>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</si>
  <si>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</si>
  <si>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</si>
  <si>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</si>
  <si>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</si>
  <si>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</si>
  <si>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</si>
  <si>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</si>
  <si>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</si>
  <si>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</si>
  <si>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</si>
  <si>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</si>
  <si>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</si>
  <si>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</si>
  <si>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</si>
  <si>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</si>
  <si>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</si>
  <si>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</si>
  <si>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</si>
  <si>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</si>
  <si>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</si>
  <si>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</si>
  <si>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</si>
  <si>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</si>
  <si>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</si>
  <si>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</si>
  <si>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</si>
  <si>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</si>
  <si>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</si>
  <si>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</si>
  <si>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</si>
  <si>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</si>
  <si>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</si>
  <si>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</si>
  <si>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</si>
  <si>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</si>
  <si>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</si>
  <si>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</si>
  <si>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</si>
  <si>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</si>
  <si>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</si>
  <si>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</si>
  <si>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</si>
  <si>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</si>
  <si>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</si>
  <si>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</si>
  <si>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</si>
  <si>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</si>
  <si>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</si>
  <si>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</si>
  <si>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</si>
  <si>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</si>
  <si>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</si>
  <si>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</si>
  <si>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</si>
  <si>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</si>
  <si>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</si>
  <si>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</si>
  <si>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</si>
  <si>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</si>
  <si>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</si>
  <si>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</si>
  <si>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</si>
  <si>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</si>
  <si>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</si>
  <si>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</si>
  <si>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</si>
  <si>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</si>
  <si>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</si>
  <si>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</si>
  <si>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</si>
  <si>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</si>
  <si>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</si>
  <si>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</si>
  <si>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</si>
  <si>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September 30, 2020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</si>
</sst>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5" t="s">
        <v>17</v>
      </c>
      <c r="C4" s="65"/>
      <c r="D4" s="65"/>
      <c r="E4" s="65"/>
      <c r="F4" s="65"/>
      <c r="G4" s="65"/>
      <c r="H4" s="65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6" t="s">
        <v>18</v>
      </c>
      <c r="C23" s="66"/>
      <c r="D23" s="66"/>
      <c r="E23" s="66"/>
      <c r="F23" s="66"/>
      <c r="G23" s="66"/>
      <c r="H23" s="66"/>
    </row>
    <row r="24" spans="1:9" x14ac:dyDescent="0.25">
      <c r="B24" s="2" t="s">
        <v>26</v>
      </c>
      <c r="C24" s="4"/>
      <c r="D24" s="64" t="s">
        <v>56</v>
      </c>
      <c r="E24" s="64"/>
      <c r="F24" s="64"/>
      <c r="G24" s="64"/>
      <c r="H24" s="64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abSelected="1" topLeftCell="A19" zoomScaleNormal="100" workbookViewId="0">
      <selection activeCell="E37" sqref="E37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69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.75" x14ac:dyDescent="0.25">
      <c r="A2" s="67" t="s">
        <v>140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ht="15.75" x14ac:dyDescent="0.25">
      <c r="A3" s="67" t="s">
        <v>138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4" ht="15.75" x14ac:dyDescent="0.25">
      <c r="A4" s="67" t="s">
        <v>62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4" ht="15.75" x14ac:dyDescent="0.25">
      <c r="A5" s="68">
        <v>44104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192255.12+1464</f>
        <v>193719.12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193719.12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20250.82</v>
      </c>
      <c r="F13" s="43"/>
      <c r="G13" s="43"/>
      <c r="H13" s="43"/>
      <c r="I13" s="43"/>
      <c r="J13" s="43"/>
      <c r="K13" s="43"/>
      <c r="L13" s="43"/>
      <c r="M13" s="43">
        <f t="shared" si="0"/>
        <v>20250.82</v>
      </c>
    </row>
    <row r="14" spans="1:14" x14ac:dyDescent="0.2">
      <c r="B14" s="9" t="s">
        <v>89</v>
      </c>
      <c r="C14" s="27" t="s">
        <v>86</v>
      </c>
      <c r="E14" s="60">
        <f>8007.34+2743.29</f>
        <v>10750.630000000001</v>
      </c>
      <c r="F14" s="43"/>
      <c r="G14" s="43"/>
      <c r="H14" s="43"/>
      <c r="I14" s="43"/>
      <c r="J14" s="43"/>
      <c r="K14" s="43"/>
      <c r="L14" s="43"/>
      <c r="M14" s="43">
        <f t="shared" si="0"/>
        <v>10750.630000000001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224720.57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224720.57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1420.98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1420.98</v>
      </c>
    </row>
    <row r="25" spans="1:13" s="33" customFormat="1" x14ac:dyDescent="0.2">
      <c r="B25" s="33" t="s">
        <v>93</v>
      </c>
      <c r="C25" s="34" t="s">
        <v>110</v>
      </c>
      <c r="E25" s="51">
        <f>46161.1+4988.05</f>
        <v>51149.15</v>
      </c>
      <c r="F25" s="51"/>
      <c r="G25" s="51"/>
      <c r="H25" s="51"/>
      <c r="I25" s="51"/>
      <c r="J25" s="51"/>
      <c r="K25" s="51"/>
      <c r="L25" s="51"/>
      <c r="M25" s="51">
        <f t="shared" si="1"/>
        <v>51149.15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257962.68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257962.68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10750.630000000001</v>
      </c>
      <c r="F34" s="43"/>
      <c r="G34" s="43"/>
      <c r="H34" s="43"/>
      <c r="I34" s="43"/>
      <c r="J34" s="43"/>
      <c r="K34" s="43"/>
      <c r="L34" s="43"/>
      <c r="M34" s="43">
        <f>E34+G34+I34+K34</f>
        <v>10750.630000000001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-43992.740000000034</v>
      </c>
      <c r="F38" s="43"/>
      <c r="G38" s="43"/>
      <c r="H38" s="43"/>
      <c r="I38" s="43"/>
      <c r="J38" s="43"/>
      <c r="K38" s="43"/>
      <c r="L38" s="43"/>
      <c r="M38" s="43">
        <f>E38+G38+I38+K38</f>
        <v>-43992.740000000034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-33242.11000000003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-33242.11000000003</v>
      </c>
    </row>
    <row r="41" spans="1:13" ht="33.75" customHeight="1" thickBot="1" x14ac:dyDescent="0.3">
      <c r="A41" s="11" t="s">
        <v>71</v>
      </c>
      <c r="E41" s="52">
        <f>E40+E31</f>
        <v>224720.56999999995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224720.56999999995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1"/>
  <sheetViews>
    <sheetView topLeftCell="A28" zoomScaleNormal="100" workbookViewId="0">
      <selection activeCell="E56" sqref="E56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3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7"/>
      <c r="N1" s="24"/>
      <c r="O1" s="24"/>
      <c r="P1" s="24"/>
      <c r="Q1" s="24"/>
      <c r="R1" s="24"/>
    </row>
    <row r="2" spans="1:28" ht="15.75" x14ac:dyDescent="0.25">
      <c r="A2" s="73" t="s">
        <v>138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4" t="s">
        <v>139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7"/>
      <c r="N3" s="24"/>
      <c r="O3" s="24"/>
      <c r="P3" s="24"/>
      <c r="Q3" s="24"/>
      <c r="R3" s="24"/>
    </row>
    <row r="4" spans="1:28" ht="15.75" x14ac:dyDescent="0.25">
      <c r="A4" s="75" t="s">
        <v>142</v>
      </c>
      <c r="B4" s="75"/>
      <c r="C4" s="75"/>
      <c r="D4" s="75"/>
      <c r="E4" s="75"/>
      <c r="F4" s="75"/>
      <c r="G4" s="76"/>
      <c r="H4" s="76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0" t="s">
        <v>2</v>
      </c>
      <c r="F9" s="71"/>
      <c r="G9" s="71"/>
      <c r="H9" s="72"/>
      <c r="I9" s="11"/>
      <c r="J9" s="70" t="s">
        <v>75</v>
      </c>
      <c r="K9" s="71"/>
      <c r="L9" s="71"/>
      <c r="M9" s="72"/>
      <c r="N9" s="11"/>
      <c r="O9" s="70" t="s">
        <v>41</v>
      </c>
      <c r="P9" s="71"/>
      <c r="Q9" s="71"/>
      <c r="R9" s="72"/>
      <c r="S9" s="11"/>
      <c r="T9" s="70" t="s">
        <v>40</v>
      </c>
      <c r="U9" s="71"/>
      <c r="V9" s="71"/>
      <c r="W9" s="72"/>
      <c r="Y9" s="70" t="s">
        <v>72</v>
      </c>
      <c r="Z9" s="71"/>
      <c r="AA9" s="71"/>
      <c r="AB9" s="72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76858.75</v>
      </c>
      <c r="F17" s="54">
        <v>230023.99</v>
      </c>
      <c r="G17" s="63">
        <v>865561</v>
      </c>
      <c r="H17" s="38">
        <f t="shared" ref="H17:H25" si="3">IF(G17=0,"",F17/G17)</f>
        <v>0.2657513335281973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76858.75</v>
      </c>
      <c r="Z17" s="42">
        <f t="shared" si="0"/>
        <v>230023.99</v>
      </c>
      <c r="AA17" s="42">
        <f t="shared" si="2"/>
        <v>865561</v>
      </c>
      <c r="AB17" s="38">
        <f t="shared" ref="AB17:AB25" si="7">IF(AA17=0,"",Z17/AA17)</f>
        <v>0.2657513335281973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28895.07</v>
      </c>
      <c r="G19" s="53">
        <v>117939</v>
      </c>
      <c r="H19" s="38">
        <f t="shared" si="3"/>
        <v>0.24500012718439193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28895.07</v>
      </c>
      <c r="AA19" s="42">
        <f t="shared" si="2"/>
        <v>117939</v>
      </c>
      <c r="AB19" s="38">
        <f t="shared" si="7"/>
        <v>0.24500012718439193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/>
      <c r="F21" s="54"/>
      <c r="G21" s="53">
        <v>23400</v>
      </c>
      <c r="H21" s="38">
        <f t="shared" si="3"/>
        <v>0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0</v>
      </c>
      <c r="Z21" s="42">
        <f t="shared" si="0"/>
        <v>0</v>
      </c>
      <c r="AA21" s="42">
        <f t="shared" si="2"/>
        <v>23400</v>
      </c>
      <c r="AB21" s="38">
        <f t="shared" si="7"/>
        <v>0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797.51</v>
      </c>
      <c r="F23" s="58">
        <v>832.44</v>
      </c>
      <c r="G23" s="43">
        <v>100</v>
      </c>
      <c r="H23" s="38">
        <f t="shared" si="3"/>
        <v>8.3244000000000007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797.51</v>
      </c>
      <c r="Z23" s="42">
        <f t="shared" si="8"/>
        <v>832.44</v>
      </c>
      <c r="AA23" s="42">
        <f t="shared" si="8"/>
        <v>100</v>
      </c>
      <c r="AB23" s="38">
        <f t="shared" si="7"/>
        <v>8.3244000000000007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v>12680.43</v>
      </c>
      <c r="F25" s="61">
        <v>21020.66</v>
      </c>
      <c r="G25" s="43">
        <v>172510</v>
      </c>
      <c r="H25" s="38">
        <f t="shared" si="3"/>
        <v>0.12185183467625064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12680.43</v>
      </c>
      <c r="Z25" s="42">
        <f t="shared" si="8"/>
        <v>21020.66</v>
      </c>
      <c r="AA25" s="42">
        <f t="shared" si="8"/>
        <v>172510</v>
      </c>
      <c r="AB25" s="38">
        <f t="shared" si="7"/>
        <v>0.12185183467625064</v>
      </c>
    </row>
    <row r="26" spans="1:28" ht="27.75" customHeight="1" x14ac:dyDescent="0.25">
      <c r="A26" s="11" t="s">
        <v>24</v>
      </c>
      <c r="E26" s="44">
        <f>SUM(E14:E25)</f>
        <v>99968.38</v>
      </c>
      <c r="F26" s="44">
        <f>SUM(F14:F25)</f>
        <v>280772.15999999997</v>
      </c>
      <c r="G26" s="44">
        <f>SUM(G14:G25)</f>
        <v>1192510</v>
      </c>
      <c r="H26" s="45">
        <f>IF(G26=0,"",F26/G26)</f>
        <v>0.23544637780815253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99968.38</v>
      </c>
      <c r="Z26" s="44">
        <f>SUM(Z14:Z25)</f>
        <v>280772.15999999997</v>
      </c>
      <c r="AA26" s="44">
        <f>SUM(AA14:AA25)</f>
        <v>1192510</v>
      </c>
      <c r="AB26" s="45">
        <f>IF(AA26=0,"",Z26/AA26)</f>
        <v>0.23544637780815253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f>62438.77+4804.44</f>
        <v>67243.209999999992</v>
      </c>
      <c r="F30" s="51">
        <f>170075.96+17842.22</f>
        <v>187918.18</v>
      </c>
      <c r="G30" s="43">
        <v>728650</v>
      </c>
      <c r="H30" s="38">
        <f t="shared" ref="H30:H44" si="9">IF(G30=0,"",F30/G30)</f>
        <v>0.25789910107733477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67243.209999999992</v>
      </c>
      <c r="Z30" s="42">
        <f t="shared" ref="Z30:Z44" si="14">F30+K30+P30+U30</f>
        <v>187918.18</v>
      </c>
      <c r="AA30" s="42">
        <f t="shared" ref="AA30:AA44" si="15">G30+L30+Q30+V30</f>
        <v>728650</v>
      </c>
      <c r="AB30" s="38">
        <f t="shared" ref="AB30:AB44" si="16">IF(AA30=0,"",Z30/AA30)</f>
        <v>0.25789910107733477</v>
      </c>
    </row>
    <row r="31" spans="1:28" x14ac:dyDescent="0.2">
      <c r="B31" s="21" t="s">
        <v>141</v>
      </c>
      <c r="C31" s="26">
        <v>5500</v>
      </c>
      <c r="D31" s="21"/>
      <c r="E31" s="51">
        <v>2665.82</v>
      </c>
      <c r="F31" s="61">
        <v>12137.48</v>
      </c>
      <c r="G31" s="61">
        <v>51940</v>
      </c>
      <c r="H31" s="38">
        <f t="shared" ref="H31:H32" si="17">IF(G31=0,"",F31/G31)</f>
        <v>0.23368271082017711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2665.82</v>
      </c>
      <c r="Z31" s="42">
        <f t="shared" ref="Z31:Z32" si="22">F31+K31+P31+U31</f>
        <v>12137.48</v>
      </c>
      <c r="AA31" s="42">
        <f t="shared" ref="AA31:AA32" si="23">G31+L31+Q31+V31</f>
        <v>51940</v>
      </c>
      <c r="AB31" s="38">
        <f t="shared" ref="AB31:AB32" si="24">IF(AA31=0,"",Z31/AA31)</f>
        <v>0.23368271082017711</v>
      </c>
    </row>
    <row r="32" spans="1:28" x14ac:dyDescent="0.2">
      <c r="B32" s="21" t="s">
        <v>136</v>
      </c>
      <c r="C32" s="26">
        <v>5900</v>
      </c>
      <c r="D32" s="21"/>
      <c r="E32" s="51">
        <v>5074.3900000000003</v>
      </c>
      <c r="F32" s="61">
        <v>15729.74</v>
      </c>
      <c r="G32" s="61">
        <v>60570</v>
      </c>
      <c r="H32" s="38">
        <f t="shared" si="17"/>
        <v>0.25969522866105332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5074.3900000000003</v>
      </c>
      <c r="Z32" s="42">
        <f t="shared" si="22"/>
        <v>15729.74</v>
      </c>
      <c r="AA32" s="42">
        <f t="shared" si="23"/>
        <v>60570</v>
      </c>
      <c r="AB32" s="38">
        <f t="shared" si="24"/>
        <v>0.25969522866105332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77" t="s">
        <v>28</v>
      </c>
      <c r="C34" s="78">
        <v>7100</v>
      </c>
      <c r="D34" s="77"/>
      <c r="E34" s="51">
        <v>-1273.6400000000001</v>
      </c>
      <c r="F34" s="51">
        <v>-963.78</v>
      </c>
      <c r="G34" s="51">
        <v>16650</v>
      </c>
      <c r="H34" s="79">
        <f t="shared" si="9"/>
        <v>-5.7884684684684683E-2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-1273.6400000000001</v>
      </c>
      <c r="Z34" s="42">
        <f t="shared" si="14"/>
        <v>-963.78</v>
      </c>
      <c r="AA34" s="42">
        <f t="shared" si="15"/>
        <v>16650</v>
      </c>
      <c r="AB34" s="38">
        <f t="shared" si="16"/>
        <v>-5.7884684684684683E-2</v>
      </c>
    </row>
    <row r="35" spans="1:28" x14ac:dyDescent="0.2">
      <c r="B35" s="21" t="s">
        <v>135</v>
      </c>
      <c r="C35" s="26">
        <v>7200</v>
      </c>
      <c r="D35" s="21"/>
      <c r="E35" s="59">
        <v>1728.9</v>
      </c>
      <c r="F35" s="61">
        <v>5176.57</v>
      </c>
      <c r="G35" s="43">
        <v>20000</v>
      </c>
      <c r="H35" s="38">
        <f t="shared" si="9"/>
        <v>0.25882849999999996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1728.9</v>
      </c>
      <c r="Z35" s="42">
        <f>F35+K35+P35+U35</f>
        <v>5176.57</v>
      </c>
      <c r="AA35" s="42">
        <f>G35+L35+Q35+V35</f>
        <v>20000</v>
      </c>
      <c r="AB35" s="38">
        <f t="shared" si="16"/>
        <v>0.25882849999999996</v>
      </c>
    </row>
    <row r="36" spans="1:28" x14ac:dyDescent="0.2">
      <c r="B36" s="21" t="s">
        <v>98</v>
      </c>
      <c r="C36" s="26">
        <v>7300</v>
      </c>
      <c r="D36" s="21"/>
      <c r="E36" s="51">
        <f>12.5+7673.85</f>
        <v>7686.35</v>
      </c>
      <c r="F36" s="61">
        <f>262.42+33074.98</f>
        <v>33337.4</v>
      </c>
      <c r="G36" s="43">
        <v>138100</v>
      </c>
      <c r="H36" s="38">
        <f t="shared" si="9"/>
        <v>0.24140043446777698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7686.35</v>
      </c>
      <c r="Z36" s="42">
        <f t="shared" si="14"/>
        <v>33337.4</v>
      </c>
      <c r="AA36" s="42">
        <f t="shared" si="15"/>
        <v>138100</v>
      </c>
      <c r="AB36" s="38">
        <f t="shared" si="16"/>
        <v>0.24140043446777698</v>
      </c>
    </row>
    <row r="37" spans="1:28" x14ac:dyDescent="0.2">
      <c r="B37" s="21" t="s">
        <v>99</v>
      </c>
      <c r="C37" s="26">
        <v>7400</v>
      </c>
      <c r="D37" s="21"/>
      <c r="E37" s="51">
        <v>1357.42</v>
      </c>
      <c r="F37" s="51">
        <v>8958.42</v>
      </c>
      <c r="G37" s="43">
        <v>45000</v>
      </c>
      <c r="H37" s="38">
        <f t="shared" si="9"/>
        <v>0.199076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1357.42</v>
      </c>
      <c r="Z37" s="42">
        <f t="shared" si="14"/>
        <v>8958.42</v>
      </c>
      <c r="AA37" s="42">
        <f t="shared" si="15"/>
        <v>45000</v>
      </c>
      <c r="AB37" s="38">
        <f t="shared" si="16"/>
        <v>0.199076</v>
      </c>
    </row>
    <row r="38" spans="1:28" x14ac:dyDescent="0.2">
      <c r="B38" s="21" t="s">
        <v>100</v>
      </c>
      <c r="C38" s="26">
        <v>7500</v>
      </c>
      <c r="D38" s="21"/>
      <c r="E38" s="51">
        <v>191.32</v>
      </c>
      <c r="F38" s="51">
        <v>560.51</v>
      </c>
      <c r="G38" s="43">
        <v>18000</v>
      </c>
      <c r="H38" s="38">
        <f t="shared" si="9"/>
        <v>3.1139444444444445E-2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191.32</v>
      </c>
      <c r="Z38" s="42">
        <f t="shared" si="14"/>
        <v>560.51</v>
      </c>
      <c r="AA38" s="42">
        <f t="shared" si="15"/>
        <v>18000</v>
      </c>
      <c r="AB38" s="38">
        <f t="shared" si="16"/>
        <v>3.1139444444444445E-2</v>
      </c>
    </row>
    <row r="39" spans="1:28" x14ac:dyDescent="0.2">
      <c r="B39" s="21" t="s">
        <v>101</v>
      </c>
      <c r="C39" s="26">
        <v>7600</v>
      </c>
      <c r="D39" s="21"/>
      <c r="E39" s="43">
        <v>3417.75</v>
      </c>
      <c r="F39" s="61">
        <v>3426.37</v>
      </c>
      <c r="G39" s="43">
        <v>20550</v>
      </c>
      <c r="H39" s="38">
        <f t="shared" si="9"/>
        <v>0.16673333333333332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3417.75</v>
      </c>
      <c r="Z39" s="42">
        <f t="shared" si="14"/>
        <v>3426.37</v>
      </c>
      <c r="AA39" s="42">
        <f t="shared" si="15"/>
        <v>20550</v>
      </c>
      <c r="AB39" s="38">
        <f t="shared" si="16"/>
        <v>0.16673333333333332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0</v>
      </c>
      <c r="F41" s="61">
        <v>337.55</v>
      </c>
      <c r="G41" s="43">
        <v>23200</v>
      </c>
      <c r="H41" s="38">
        <f t="shared" si="9"/>
        <v>1.4549568965517241E-2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0</v>
      </c>
      <c r="Z41" s="42">
        <f t="shared" si="14"/>
        <v>337.55</v>
      </c>
      <c r="AA41" s="42">
        <f t="shared" si="15"/>
        <v>23200</v>
      </c>
      <c r="AB41" s="38">
        <f t="shared" si="16"/>
        <v>1.4549568965517241E-2</v>
      </c>
    </row>
    <row r="42" spans="1:28" x14ac:dyDescent="0.2">
      <c r="B42" s="21" t="s">
        <v>104</v>
      </c>
      <c r="C42" s="26">
        <v>7900</v>
      </c>
      <c r="D42" s="21"/>
      <c r="E42" s="43">
        <v>7874.34</v>
      </c>
      <c r="F42" s="61">
        <v>18623.439999999999</v>
      </c>
      <c r="G42" s="43">
        <v>73200</v>
      </c>
      <c r="H42" s="38">
        <f t="shared" si="9"/>
        <v>0.25441857923497269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7874.34</v>
      </c>
      <c r="Z42" s="42">
        <f t="shared" si="14"/>
        <v>18623.439999999999</v>
      </c>
      <c r="AA42" s="42">
        <f t="shared" si="15"/>
        <v>73200</v>
      </c>
      <c r="AB42" s="38">
        <f t="shared" si="16"/>
        <v>0.25441857923497269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95965.86</v>
      </c>
      <c r="F45" s="44">
        <f>SUM(F30:F44)</f>
        <v>285241.88</v>
      </c>
      <c r="G45" s="44">
        <f>SUM(G30:G44)</f>
        <v>1212510</v>
      </c>
      <c r="H45" s="45">
        <f>IF(G45=0,"",F45/G45)</f>
        <v>0.23524909485282597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95965.86</v>
      </c>
      <c r="Z45" s="44">
        <f>SUM(Z30:Z44)</f>
        <v>285241.88</v>
      </c>
      <c r="AA45" s="44">
        <f>SUM(AA30:AA44)</f>
        <v>1212510</v>
      </c>
      <c r="AB45" s="45">
        <f>IF(AA45=0,"",Z45/AA45)</f>
        <v>0.23524909485282597</v>
      </c>
    </row>
    <row r="46" spans="1:28" ht="27.75" customHeight="1" x14ac:dyDescent="0.25">
      <c r="A46" s="11" t="s">
        <v>78</v>
      </c>
      <c r="E46" s="46">
        <f>E26-E45</f>
        <v>4002.5200000000041</v>
      </c>
      <c r="F46" s="46">
        <f>F26-F45</f>
        <v>-4469.7200000000303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4002.5200000000041</v>
      </c>
      <c r="Z46" s="46">
        <f>Z26-Z45</f>
        <v>-4469.7200000000303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4002.5200000000041</v>
      </c>
      <c r="F53" s="43">
        <f>F46+F51</f>
        <v>-4469.7200000000303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-36858.269999999997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-36858.269999999997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>
        <v>-386.36</v>
      </c>
      <c r="F55" s="43">
        <f>-2919.08-368.28</f>
        <v>-3287.3599999999997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-386.36</v>
      </c>
      <c r="Z55" s="42">
        <f t="shared" si="26"/>
        <v>-3287.3599999999997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-37244.629999999997</v>
      </c>
      <c r="F56" s="44">
        <f>SUM(F54:F55)</f>
        <v>-28772.39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-37244.629999999997</v>
      </c>
      <c r="Z56" s="44">
        <f>SUM(Z54:Z55)</f>
        <v>-28772.39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-33242.109999999993</v>
      </c>
      <c r="F58" s="47">
        <f>F46+F56</f>
        <v>-33242.11000000003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-33242.109999999993</v>
      </c>
      <c r="Z58" s="47">
        <f>Z46+Z56</f>
        <v>-33242.11000000003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465725-DBE0-4A62-88FB-47F7DEC15C20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Denise Roher</cp:lastModifiedBy>
  <cp:lastPrinted>2020-08-19T16:04:38Z</cp:lastPrinted>
  <dcterms:created xsi:type="dcterms:W3CDTF">2013-06-25T18:33:03Z</dcterms:created>
  <dcterms:modified xsi:type="dcterms:W3CDTF">2020-10-26T18:25:52Z</dcterms:modified>
</cp:coreProperties>
</file>