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SERA\"/>
    </mc:Choice>
  </mc:AlternateContent>
  <xr:revisionPtr revIDLastSave="0" documentId="10_ncr:100000_{A33F6425-1D9C-45AC-A08B-6B61238EC3FF}" xr6:coauthVersionLast="31" xr6:coauthVersionMax="40" xr10:uidLastSave="{00000000-0000-0000-0000-000000000000}"/>
  <bookViews>
    <workbookView xWindow="0" yWindow="0" windowWidth="25200" windowHeight="11868" xr2:uid="{00000000-000D-0000-FFFF-FFFF00000000}"/>
  </bookViews>
  <sheets>
    <sheet name="Raw Overall" sheetId="25" r:id="rId1"/>
    <sheet name="Top 40" sheetId="61" r:id="rId2"/>
    <sheet name="AA" sheetId="37" r:id="rId3"/>
    <sheet name="A Open" sheetId="38" r:id="rId4"/>
    <sheet name="A Lite" sheetId="39" r:id="rId5"/>
    <sheet name="A 40+" sheetId="40" r:id="rId6"/>
    <sheet name="A 45+" sheetId="41" r:id="rId7"/>
    <sheet name="A 50+" sheetId="44" r:id="rId8"/>
    <sheet name="A 55+" sheetId="43" r:id="rId9"/>
    <sheet name="B Lite" sheetId="42" r:id="rId10"/>
    <sheet name="B Open" sheetId="45" r:id="rId11"/>
    <sheet name="B 40+" sheetId="46" r:id="rId12"/>
    <sheet name="B 45+" sheetId="47" r:id="rId13"/>
    <sheet name="B 50+" sheetId="48" r:id="rId14"/>
    <sheet name="B 55+" sheetId="49" r:id="rId15"/>
    <sheet name="C Class" sheetId="50" r:id="rId16"/>
    <sheet name="C 30+" sheetId="51" r:id="rId17"/>
    <sheet name="C 40+" sheetId="52" r:id="rId18"/>
    <sheet name="60+" sheetId="55" r:id="rId19"/>
    <sheet name="66+" sheetId="56" r:id="rId20"/>
    <sheet name="Junior" sheetId="54" r:id="rId21"/>
    <sheet name="Women" sheetId="57" r:id="rId22"/>
    <sheet name="Kids" sheetId="58" r:id="rId23"/>
  </sheets>
  <externalReferences>
    <externalReference r:id="rId24"/>
  </externalReferences>
  <definedNames>
    <definedName name="_1_40" localSheetId="18">!#REF!</definedName>
    <definedName name="_1_40" localSheetId="19">!#REF!</definedName>
    <definedName name="_1_40" localSheetId="5">!#REF!</definedName>
    <definedName name="_1_40" localSheetId="6">!#REF!</definedName>
    <definedName name="_1_40" localSheetId="7">!#REF!</definedName>
    <definedName name="_1_40" localSheetId="8">!#REF!</definedName>
    <definedName name="_1_40" localSheetId="4">!#REF!</definedName>
    <definedName name="_1_40" localSheetId="3">!#REF!</definedName>
    <definedName name="_1_40" localSheetId="2">!#REF!</definedName>
    <definedName name="_1_40" localSheetId="11">!#REF!</definedName>
    <definedName name="_1_40" localSheetId="12">!#REF!</definedName>
    <definedName name="_1_40" localSheetId="13">!#REF!</definedName>
    <definedName name="_1_40" localSheetId="14">!#REF!</definedName>
    <definedName name="_1_40" localSheetId="9">!#REF!</definedName>
    <definedName name="_1_40" localSheetId="10">!#REF!</definedName>
    <definedName name="_1_40" localSheetId="16">!#REF!</definedName>
    <definedName name="_1_40" localSheetId="17">!#REF!</definedName>
    <definedName name="_1_40" localSheetId="15">!#REF!</definedName>
    <definedName name="_1_40" localSheetId="20">!#REF!</definedName>
    <definedName name="_1_40" localSheetId="22">!#REF!</definedName>
    <definedName name="_1_40" localSheetId="0">!#REF!</definedName>
    <definedName name="_1_40" localSheetId="21">!#REF!</definedName>
    <definedName name="_1_40">!#REF!</definedName>
    <definedName name="_10C_40" localSheetId="18">!#REF!</definedName>
    <definedName name="_10C_40" localSheetId="19">!#REF!</definedName>
    <definedName name="_10C_40" localSheetId="5">!#REF!</definedName>
    <definedName name="_10C_40" localSheetId="6">!#REF!</definedName>
    <definedName name="_10C_40" localSheetId="7">!#REF!</definedName>
    <definedName name="_10C_40" localSheetId="8">!#REF!</definedName>
    <definedName name="_10C_40" localSheetId="4">!#REF!</definedName>
    <definedName name="_10C_40" localSheetId="3">!#REF!</definedName>
    <definedName name="_10C_40" localSheetId="2">!#REF!</definedName>
    <definedName name="_10C_40" localSheetId="11">!#REF!</definedName>
    <definedName name="_10C_40" localSheetId="12">!#REF!</definedName>
    <definedName name="_10C_40" localSheetId="13">!#REF!</definedName>
    <definedName name="_10C_40" localSheetId="14">!#REF!</definedName>
    <definedName name="_10C_40" localSheetId="9">!#REF!</definedName>
    <definedName name="_10C_40" localSheetId="10">!#REF!</definedName>
    <definedName name="_10C_40" localSheetId="16">!#REF!</definedName>
    <definedName name="_10C_40" localSheetId="17">!#REF!</definedName>
    <definedName name="_10C_40" localSheetId="15">!#REF!</definedName>
    <definedName name="_10C_40" localSheetId="20">!#REF!</definedName>
    <definedName name="_10C_40" localSheetId="22">!#REF!</definedName>
    <definedName name="_10C_40" localSheetId="0">!#REF!</definedName>
    <definedName name="_10C_40" localSheetId="21">!#REF!</definedName>
    <definedName name="_10C_40">!#REF!</definedName>
    <definedName name="_11C_Lite" localSheetId="18">!#REF!</definedName>
    <definedName name="_11C_Lite" localSheetId="19">!#REF!</definedName>
    <definedName name="_11C_Lite" localSheetId="5">!#REF!</definedName>
    <definedName name="_11C_Lite" localSheetId="6">!#REF!</definedName>
    <definedName name="_11C_Lite" localSheetId="7">!#REF!</definedName>
    <definedName name="_11C_Lite" localSheetId="8">!#REF!</definedName>
    <definedName name="_11C_Lite" localSheetId="4">!#REF!</definedName>
    <definedName name="_11C_Lite" localSheetId="3">!#REF!</definedName>
    <definedName name="_11C_Lite" localSheetId="2">!#REF!</definedName>
    <definedName name="_11C_Lite" localSheetId="11">!#REF!</definedName>
    <definedName name="_11C_Lite" localSheetId="12">!#REF!</definedName>
    <definedName name="_11C_Lite" localSheetId="13">!#REF!</definedName>
    <definedName name="_11C_Lite" localSheetId="14">!#REF!</definedName>
    <definedName name="_11C_Lite" localSheetId="9">!#REF!</definedName>
    <definedName name="_11C_Lite" localSheetId="10">!#REF!</definedName>
    <definedName name="_11C_Lite" localSheetId="16">!#REF!</definedName>
    <definedName name="_11C_Lite" localSheetId="17">!#REF!</definedName>
    <definedName name="_11C_Lite" localSheetId="15">!#REF!</definedName>
    <definedName name="_11C_Lite" localSheetId="20">!#REF!</definedName>
    <definedName name="_11C_Lite" localSheetId="22">!#REF!</definedName>
    <definedName name="_11C_Lite" localSheetId="0">!#REF!</definedName>
    <definedName name="_11C_Lite" localSheetId="21">!#REF!</definedName>
    <definedName name="_11C_Lite">!#REF!</definedName>
    <definedName name="_12C_Open" localSheetId="18">!#REF!</definedName>
    <definedName name="_12C_Open" localSheetId="19">!#REF!</definedName>
    <definedName name="_12C_Open" localSheetId="5">!#REF!</definedName>
    <definedName name="_12C_Open" localSheetId="6">!#REF!</definedName>
    <definedName name="_12C_Open" localSheetId="7">!#REF!</definedName>
    <definedName name="_12C_Open" localSheetId="8">!#REF!</definedName>
    <definedName name="_12C_Open" localSheetId="4">!#REF!</definedName>
    <definedName name="_12C_Open" localSheetId="3">!#REF!</definedName>
    <definedName name="_12C_Open" localSheetId="2">!#REF!</definedName>
    <definedName name="_12C_Open" localSheetId="11">!#REF!</definedName>
    <definedName name="_12C_Open" localSheetId="12">!#REF!</definedName>
    <definedName name="_12C_Open" localSheetId="13">!#REF!</definedName>
    <definedName name="_12C_Open" localSheetId="14">!#REF!</definedName>
    <definedName name="_12C_Open" localSheetId="9">!#REF!</definedName>
    <definedName name="_12C_Open" localSheetId="10">!#REF!</definedName>
    <definedName name="_12C_Open" localSheetId="16">!#REF!</definedName>
    <definedName name="_12C_Open" localSheetId="17">!#REF!</definedName>
    <definedName name="_12C_Open" localSheetId="15">!#REF!</definedName>
    <definedName name="_12C_Open" localSheetId="20">!#REF!</definedName>
    <definedName name="_12C_Open" localSheetId="22">!#REF!</definedName>
    <definedName name="_12C_Open" localSheetId="0">!#REF!</definedName>
    <definedName name="_12C_Open" localSheetId="21">!#REF!</definedName>
    <definedName name="_12C_Open">!#REF!</definedName>
    <definedName name="_13Top_20" localSheetId="18">'60+'!$C$13:$C$21</definedName>
    <definedName name="_13Top_20" localSheetId="19">'66+'!$C$13:$C$18</definedName>
    <definedName name="_13Top_20" localSheetId="5">'A 40+'!$C$13:$C$19</definedName>
    <definedName name="_13Top_20" localSheetId="6">'A 45+'!$C$13:$C$25</definedName>
    <definedName name="_13Top_20" localSheetId="7">'A 50+'!$C$13:$C$25</definedName>
    <definedName name="_13Top_20" localSheetId="8">'A 55+'!$C$13:$C$27</definedName>
    <definedName name="_13Top_20" localSheetId="4">'A Lite'!$C$13:$C$25</definedName>
    <definedName name="_13Top_20" localSheetId="3">'A Open'!$C$13:$C$22</definedName>
    <definedName name="_13Top_20" localSheetId="2">AA!$C$13:$C$26</definedName>
    <definedName name="_13Top_20" localSheetId="11">'B 40+'!$C$13:$C$19</definedName>
    <definedName name="_13Top_20" localSheetId="12">'B 45+'!$C$15:$C$20</definedName>
    <definedName name="_13Top_20" localSheetId="13">'B 50+'!$C$14:$C$24</definedName>
    <definedName name="_13Top_20" localSheetId="14">'B 55+'!$C$13:$C$18</definedName>
    <definedName name="_13Top_20" localSheetId="9">'B Lite'!$C$13:$C$24</definedName>
    <definedName name="_13Top_20" localSheetId="10">'B Open'!$C$13:$C$23</definedName>
    <definedName name="_13Top_20" localSheetId="16">'C 30+'!$C$13:$C$25</definedName>
    <definedName name="_13Top_20" localSheetId="17">'C 40+'!$C$14:$C$23</definedName>
    <definedName name="_13Top_20" localSheetId="15">'C Class'!$C$13:$C$19</definedName>
    <definedName name="_13Top_20" localSheetId="20">Junior!$C$13:$C$26</definedName>
    <definedName name="_13Top_20" localSheetId="22">Kids!$C$15:$C$30</definedName>
    <definedName name="_13Top_20" localSheetId="0">'Raw Overall'!$C$14:$C$39</definedName>
    <definedName name="_13Top_20" localSheetId="21">Women!$C$13:$C$20</definedName>
    <definedName name="_13Top_20">#REF!</definedName>
    <definedName name="_2_45" localSheetId="18">!#REF!</definedName>
    <definedName name="_2_45" localSheetId="19">!#REF!</definedName>
    <definedName name="_2_45" localSheetId="5">!#REF!</definedName>
    <definedName name="_2_45" localSheetId="6">!#REF!</definedName>
    <definedName name="_2_45" localSheetId="7">!#REF!</definedName>
    <definedName name="_2_45" localSheetId="8">!#REF!</definedName>
    <definedName name="_2_45" localSheetId="4">!#REF!</definedName>
    <definedName name="_2_45" localSheetId="3">!#REF!</definedName>
    <definedName name="_2_45" localSheetId="2">!#REF!</definedName>
    <definedName name="_2_45" localSheetId="11">!#REF!</definedName>
    <definedName name="_2_45" localSheetId="12">!#REF!</definedName>
    <definedName name="_2_45" localSheetId="13">!#REF!</definedName>
    <definedName name="_2_45" localSheetId="14">!#REF!</definedName>
    <definedName name="_2_45" localSheetId="9">!#REF!</definedName>
    <definedName name="_2_45" localSheetId="10">!#REF!</definedName>
    <definedName name="_2_45" localSheetId="16">!#REF!</definedName>
    <definedName name="_2_45" localSheetId="17">!#REF!</definedName>
    <definedName name="_2_45" localSheetId="15">!#REF!</definedName>
    <definedName name="_2_45" localSheetId="20">!#REF!</definedName>
    <definedName name="_2_45" localSheetId="22">!#REF!</definedName>
    <definedName name="_2_45" localSheetId="0">!#REF!</definedName>
    <definedName name="_2_45" localSheetId="21">!#REF!</definedName>
    <definedName name="_2_45">!#REF!</definedName>
    <definedName name="_3_50" localSheetId="18">!#REF!</definedName>
    <definedName name="_3_50" localSheetId="19">!#REF!</definedName>
    <definedName name="_3_50" localSheetId="5">!#REF!</definedName>
    <definedName name="_3_50" localSheetId="6">!#REF!</definedName>
    <definedName name="_3_50" localSheetId="7">!#REF!</definedName>
    <definedName name="_3_50" localSheetId="8">!#REF!</definedName>
    <definedName name="_3_50" localSheetId="4">!#REF!</definedName>
    <definedName name="_3_50" localSheetId="3">!#REF!</definedName>
    <definedName name="_3_50" localSheetId="2">!#REF!</definedName>
    <definedName name="_3_50" localSheetId="11">!#REF!</definedName>
    <definedName name="_3_50" localSheetId="12">!#REF!</definedName>
    <definedName name="_3_50" localSheetId="13">!#REF!</definedName>
    <definedName name="_3_50" localSheetId="14">!#REF!</definedName>
    <definedName name="_3_50" localSheetId="9">!#REF!</definedName>
    <definedName name="_3_50" localSheetId="10">!#REF!</definedName>
    <definedName name="_3_50" localSheetId="16">!#REF!</definedName>
    <definedName name="_3_50" localSheetId="17">!#REF!</definedName>
    <definedName name="_3_50" localSheetId="15">!#REF!</definedName>
    <definedName name="_3_50" localSheetId="20">!#REF!</definedName>
    <definedName name="_3_50" localSheetId="22">!#REF!</definedName>
    <definedName name="_3_50" localSheetId="0">!#REF!</definedName>
    <definedName name="_3_50" localSheetId="21">!#REF!</definedName>
    <definedName name="_3_50">!#REF!</definedName>
    <definedName name="_4_58" localSheetId="18">!#REF!</definedName>
    <definedName name="_4_58" localSheetId="19">!#REF!</definedName>
    <definedName name="_4_58" localSheetId="5">!#REF!</definedName>
    <definedName name="_4_58" localSheetId="6">!#REF!</definedName>
    <definedName name="_4_58" localSheetId="7">!#REF!</definedName>
    <definedName name="_4_58" localSheetId="8">!#REF!</definedName>
    <definedName name="_4_58" localSheetId="4">!#REF!</definedName>
    <definedName name="_4_58" localSheetId="3">!#REF!</definedName>
    <definedName name="_4_58" localSheetId="2">!#REF!</definedName>
    <definedName name="_4_58" localSheetId="11">!#REF!</definedName>
    <definedName name="_4_58" localSheetId="12">!#REF!</definedName>
    <definedName name="_4_58" localSheetId="13">!#REF!</definedName>
    <definedName name="_4_58" localSheetId="14">!#REF!</definedName>
    <definedName name="_4_58" localSheetId="9">!#REF!</definedName>
    <definedName name="_4_58" localSheetId="10">!#REF!</definedName>
    <definedName name="_4_58" localSheetId="16">!#REF!</definedName>
    <definedName name="_4_58" localSheetId="17">!#REF!</definedName>
    <definedName name="_4_58" localSheetId="15">!#REF!</definedName>
    <definedName name="_4_58" localSheetId="20">!#REF!</definedName>
    <definedName name="_4_58" localSheetId="22">!#REF!</definedName>
    <definedName name="_4_58" localSheetId="0">!#REF!</definedName>
    <definedName name="_4_58" localSheetId="21">!#REF!</definedName>
    <definedName name="_4_58">!#REF!</definedName>
    <definedName name="_5A_30" localSheetId="18">!#REF!</definedName>
    <definedName name="_5A_30" localSheetId="19">!#REF!</definedName>
    <definedName name="_5A_30" localSheetId="5">!#REF!</definedName>
    <definedName name="_5A_30" localSheetId="6">!#REF!</definedName>
    <definedName name="_5A_30" localSheetId="7">!#REF!</definedName>
    <definedName name="_5A_30" localSheetId="8">!#REF!</definedName>
    <definedName name="_5A_30" localSheetId="4">!#REF!</definedName>
    <definedName name="_5A_30" localSheetId="3">!#REF!</definedName>
    <definedName name="_5A_30" localSheetId="2">!#REF!</definedName>
    <definedName name="_5A_30" localSheetId="11">!#REF!</definedName>
    <definedName name="_5A_30" localSheetId="12">!#REF!</definedName>
    <definedName name="_5A_30" localSheetId="13">!#REF!</definedName>
    <definedName name="_5A_30" localSheetId="14">!#REF!</definedName>
    <definedName name="_5A_30" localSheetId="9">!#REF!</definedName>
    <definedName name="_5A_30" localSheetId="10">!#REF!</definedName>
    <definedName name="_5A_30" localSheetId="16">!#REF!</definedName>
    <definedName name="_5A_30" localSheetId="17">!#REF!</definedName>
    <definedName name="_5A_30" localSheetId="15">!#REF!</definedName>
    <definedName name="_5A_30" localSheetId="20">!#REF!</definedName>
    <definedName name="_5A_30" localSheetId="22">!#REF!</definedName>
    <definedName name="_5A_30" localSheetId="0">!#REF!</definedName>
    <definedName name="_5A_30" localSheetId="21">!#REF!</definedName>
    <definedName name="_5A_30">!#REF!</definedName>
    <definedName name="_6A_Lite" localSheetId="18">!#REF!</definedName>
    <definedName name="_6A_Lite" localSheetId="19">!#REF!</definedName>
    <definedName name="_6A_Lite" localSheetId="5">!#REF!</definedName>
    <definedName name="_6A_Lite" localSheetId="6">!#REF!</definedName>
    <definedName name="_6A_Lite" localSheetId="7">!#REF!</definedName>
    <definedName name="_6A_Lite" localSheetId="8">!#REF!</definedName>
    <definedName name="_6A_Lite" localSheetId="4">!#REF!</definedName>
    <definedName name="_6A_Lite" localSheetId="3">!#REF!</definedName>
    <definedName name="_6A_Lite" localSheetId="2">!#REF!</definedName>
    <definedName name="_6A_Lite" localSheetId="11">!#REF!</definedName>
    <definedName name="_6A_Lite" localSheetId="12">!#REF!</definedName>
    <definedName name="_6A_Lite" localSheetId="13">!#REF!</definedName>
    <definedName name="_6A_Lite" localSheetId="14">!#REF!</definedName>
    <definedName name="_6A_Lite" localSheetId="9">!#REF!</definedName>
    <definedName name="_6A_Lite" localSheetId="10">!#REF!</definedName>
    <definedName name="_6A_Lite" localSheetId="16">!#REF!</definedName>
    <definedName name="_6A_Lite" localSheetId="17">!#REF!</definedName>
    <definedName name="_6A_Lite" localSheetId="15">!#REF!</definedName>
    <definedName name="_6A_Lite" localSheetId="20">!#REF!</definedName>
    <definedName name="_6A_Lite" localSheetId="22">!#REF!</definedName>
    <definedName name="_6A_Lite" localSheetId="0">!#REF!</definedName>
    <definedName name="_6A_Lite" localSheetId="21">!#REF!</definedName>
    <definedName name="_6A_Lite">!#REF!</definedName>
    <definedName name="_7A_Open" localSheetId="18">!#REF!</definedName>
    <definedName name="_7A_Open" localSheetId="19">!#REF!</definedName>
    <definedName name="_7A_Open" localSheetId="5">!#REF!</definedName>
    <definedName name="_7A_Open" localSheetId="6">!#REF!</definedName>
    <definedName name="_7A_Open" localSheetId="7">!#REF!</definedName>
    <definedName name="_7A_Open" localSheetId="8">!#REF!</definedName>
    <definedName name="_7A_Open" localSheetId="4">!#REF!</definedName>
    <definedName name="_7A_Open" localSheetId="3">!#REF!</definedName>
    <definedName name="_7A_Open" localSheetId="2">!#REF!</definedName>
    <definedName name="_7A_Open" localSheetId="11">!#REF!</definedName>
    <definedName name="_7A_Open" localSheetId="12">!#REF!</definedName>
    <definedName name="_7A_Open" localSheetId="13">!#REF!</definedName>
    <definedName name="_7A_Open" localSheetId="14">!#REF!</definedName>
    <definedName name="_7A_Open" localSheetId="9">!#REF!</definedName>
    <definedName name="_7A_Open" localSheetId="10">!#REF!</definedName>
    <definedName name="_7A_Open" localSheetId="16">!#REF!</definedName>
    <definedName name="_7A_Open" localSheetId="17">!#REF!</definedName>
    <definedName name="_7A_Open" localSheetId="15">!#REF!</definedName>
    <definedName name="_7A_Open" localSheetId="20">!#REF!</definedName>
    <definedName name="_7A_Open" localSheetId="22">!#REF!</definedName>
    <definedName name="_7A_Open" localSheetId="0">!#REF!</definedName>
    <definedName name="_7A_Open" localSheetId="21">!#REF!</definedName>
    <definedName name="_7A_Open">!#REF!</definedName>
    <definedName name="_8B_Lite" localSheetId="18">!#REF!</definedName>
    <definedName name="_8B_Lite" localSheetId="19">!#REF!</definedName>
    <definedName name="_8B_Lite" localSheetId="5">!#REF!</definedName>
    <definedName name="_8B_Lite" localSheetId="6">!#REF!</definedName>
    <definedName name="_8B_Lite" localSheetId="7">!#REF!</definedName>
    <definedName name="_8B_Lite" localSheetId="8">!#REF!</definedName>
    <definedName name="_8B_Lite" localSheetId="4">!#REF!</definedName>
    <definedName name="_8B_Lite" localSheetId="3">!#REF!</definedName>
    <definedName name="_8B_Lite" localSheetId="2">!#REF!</definedName>
    <definedName name="_8B_Lite" localSheetId="11">!#REF!</definedName>
    <definedName name="_8B_Lite" localSheetId="12">!#REF!</definedName>
    <definedName name="_8B_Lite" localSheetId="13">!#REF!</definedName>
    <definedName name="_8B_Lite" localSheetId="14">!#REF!</definedName>
    <definedName name="_8B_Lite" localSheetId="9">!#REF!</definedName>
    <definedName name="_8B_Lite" localSheetId="10">!#REF!</definedName>
    <definedName name="_8B_Lite" localSheetId="16">!#REF!</definedName>
    <definedName name="_8B_Lite" localSheetId="17">!#REF!</definedName>
    <definedName name="_8B_Lite" localSheetId="15">!#REF!</definedName>
    <definedName name="_8B_Lite" localSheetId="20">!#REF!</definedName>
    <definedName name="_8B_Lite" localSheetId="22">!#REF!</definedName>
    <definedName name="_8B_Lite" localSheetId="0">!#REF!</definedName>
    <definedName name="_8B_Lite" localSheetId="21">!#REF!</definedName>
    <definedName name="_8B_Lite">!#REF!</definedName>
    <definedName name="_9B_Open" localSheetId="18">!#REF!</definedName>
    <definedName name="_9B_Open" localSheetId="19">!#REF!</definedName>
    <definedName name="_9B_Open" localSheetId="5">!#REF!</definedName>
    <definedName name="_9B_Open" localSheetId="6">!#REF!</definedName>
    <definedName name="_9B_Open" localSheetId="7">!#REF!</definedName>
    <definedName name="_9B_Open" localSheetId="8">!#REF!</definedName>
    <definedName name="_9B_Open" localSheetId="4">!#REF!</definedName>
    <definedName name="_9B_Open" localSheetId="3">!#REF!</definedName>
    <definedName name="_9B_Open" localSheetId="2">!#REF!</definedName>
    <definedName name="_9B_Open" localSheetId="11">!#REF!</definedName>
    <definedName name="_9B_Open" localSheetId="12">!#REF!</definedName>
    <definedName name="_9B_Open" localSheetId="13">!#REF!</definedName>
    <definedName name="_9B_Open" localSheetId="14">!#REF!</definedName>
    <definedName name="_9B_Open" localSheetId="9">!#REF!</definedName>
    <definedName name="_9B_Open" localSheetId="10">!#REF!</definedName>
    <definedName name="_9B_Open" localSheetId="16">!#REF!</definedName>
    <definedName name="_9B_Open" localSheetId="17">!#REF!</definedName>
    <definedName name="_9B_Open" localSheetId="15">!#REF!</definedName>
    <definedName name="_9B_Open" localSheetId="20">!#REF!</definedName>
    <definedName name="_9B_Open" localSheetId="22">!#REF!</definedName>
    <definedName name="_9B_Open" localSheetId="0">!#REF!</definedName>
    <definedName name="_9B_Open" localSheetId="21">!#REF!</definedName>
    <definedName name="_9B_Open">!#REF!</definedName>
    <definedName name="_xlnm._FilterDatabase" localSheetId="18" hidden="1">'60+'!#REF!</definedName>
    <definedName name="_xlnm._FilterDatabase" localSheetId="5" hidden="1">'A 40+'!$B$12:$R$19</definedName>
    <definedName name="_xlnm._FilterDatabase" localSheetId="6" hidden="1">'A 45+'!$B$12:$R$23</definedName>
    <definedName name="_xlnm._FilterDatabase" localSheetId="7" hidden="1">'A 50+'!$B$12:$R$25</definedName>
    <definedName name="_xlnm._FilterDatabase" localSheetId="8" hidden="1">'A 55+'!$B$12:$R$25</definedName>
    <definedName name="_xlnm._FilterDatabase" localSheetId="4" hidden="1">'A Lite'!$B$12:$R$25</definedName>
    <definedName name="_xlnm._FilterDatabase" localSheetId="3" hidden="1">'A Open'!$B$12:$R$22</definedName>
    <definedName name="_xlnm._FilterDatabase" localSheetId="2" hidden="1">AA!$B$12:$R$26</definedName>
    <definedName name="_xlnm._FilterDatabase" localSheetId="11" hidden="1">'B 40+'!$B$12:$R$19</definedName>
    <definedName name="_xlnm._FilterDatabase" localSheetId="12" hidden="1">'B 45+'!$B$12:$R$20</definedName>
    <definedName name="_xlnm._FilterDatabase" localSheetId="9" hidden="1">'B Lite'!$B$12:$R$24</definedName>
    <definedName name="_xlnm._FilterDatabase" localSheetId="10" hidden="1">'B Open'!$B$12:$R$23</definedName>
    <definedName name="_xlnm._FilterDatabase" localSheetId="16" hidden="1">'C 30+'!$B$12:$R$25</definedName>
    <definedName name="_xlnm._FilterDatabase" localSheetId="17" hidden="1">'C 40+'!$B$13:$R$23</definedName>
    <definedName name="_xlnm._FilterDatabase" localSheetId="15" hidden="1">'C Class'!$B$12:$R$19</definedName>
    <definedName name="_xlnm._FilterDatabase" localSheetId="20" hidden="1">Junior!$B$12:$R$26</definedName>
    <definedName name="_xlnm._FilterDatabase" localSheetId="22" hidden="1">Kids!$B$27:$Q$39</definedName>
    <definedName name="_xlnm._FilterDatabase" localSheetId="0" hidden="1">'Raw Overall'!$B$13:$S$202</definedName>
    <definedName name="_xlnm._FilterDatabase" localSheetId="1" hidden="1">'Top 40'!$A$12:$R$12</definedName>
    <definedName name="Junior" localSheetId="18">!#REF!</definedName>
    <definedName name="Junior" localSheetId="19">!#REF!</definedName>
    <definedName name="Junior" localSheetId="5">!#REF!</definedName>
    <definedName name="Junior" localSheetId="6">!#REF!</definedName>
    <definedName name="Junior" localSheetId="7">!#REF!</definedName>
    <definedName name="Junior" localSheetId="8">!#REF!</definedName>
    <definedName name="Junior" localSheetId="4">!#REF!</definedName>
    <definedName name="Junior" localSheetId="3">!#REF!</definedName>
    <definedName name="Junior" localSheetId="2">!#REF!</definedName>
    <definedName name="Junior" localSheetId="11">!#REF!</definedName>
    <definedName name="Junior" localSheetId="12">!#REF!</definedName>
    <definedName name="Junior" localSheetId="13">!#REF!</definedName>
    <definedName name="Junior" localSheetId="14">!#REF!</definedName>
    <definedName name="Junior" localSheetId="9">!#REF!</definedName>
    <definedName name="Junior" localSheetId="10">!#REF!</definedName>
    <definedName name="Junior" localSheetId="16">!#REF!</definedName>
    <definedName name="Junior" localSheetId="17">!#REF!</definedName>
    <definedName name="Junior" localSheetId="15">!#REF!</definedName>
    <definedName name="Junior" localSheetId="20">!#REF!</definedName>
    <definedName name="Junior" localSheetId="22">!#REF!</definedName>
    <definedName name="Junior" localSheetId="0">!#REF!</definedName>
    <definedName name="Junior" localSheetId="21">!#REF!</definedName>
    <definedName name="Junior">!#REF!</definedName>
  </definedNames>
  <calcPr calcId="179017"/>
</workbook>
</file>

<file path=xl/calcChain.xml><?xml version="1.0" encoding="utf-8"?>
<calcChain xmlns="http://schemas.openxmlformats.org/spreadsheetml/2006/main">
  <c r="Q15" i="25" l="1"/>
  <c r="R15" i="25"/>
  <c r="S15" i="25"/>
  <c r="Q16" i="25"/>
  <c r="R16" i="25"/>
  <c r="S16" i="25"/>
  <c r="Q17" i="25"/>
  <c r="R17" i="25"/>
  <c r="S17" i="25"/>
  <c r="Q18" i="25"/>
  <c r="R18" i="25"/>
  <c r="S18" i="25"/>
  <c r="Q19" i="25"/>
  <c r="R19" i="25"/>
  <c r="S19" i="25"/>
  <c r="Q20" i="25"/>
  <c r="R20" i="25"/>
  <c r="S20" i="25"/>
  <c r="Q21" i="25"/>
  <c r="R21" i="25"/>
  <c r="S21" i="25"/>
  <c r="Q22" i="25"/>
  <c r="R22" i="25"/>
  <c r="S22" i="25"/>
  <c r="Q23" i="25"/>
  <c r="R23" i="25"/>
  <c r="S23" i="25"/>
  <c r="Q24" i="25"/>
  <c r="R24" i="25"/>
  <c r="S24" i="25"/>
  <c r="Q25" i="25"/>
  <c r="R25" i="25"/>
  <c r="S25" i="25"/>
  <c r="Q26" i="25"/>
  <c r="R26" i="25"/>
  <c r="S26" i="25"/>
  <c r="Q27" i="25"/>
  <c r="R27" i="25"/>
  <c r="S27" i="25"/>
  <c r="Q28" i="25"/>
  <c r="R28" i="25"/>
  <c r="S28" i="25"/>
  <c r="Q29" i="25"/>
  <c r="R29" i="25"/>
  <c r="S29" i="25"/>
  <c r="Q30" i="25"/>
  <c r="R30" i="25"/>
  <c r="S30" i="25"/>
  <c r="Q31" i="25"/>
  <c r="R31" i="25"/>
  <c r="S31" i="25"/>
  <c r="Q32" i="25"/>
  <c r="R32" i="25"/>
  <c r="S32" i="25"/>
  <c r="Q33" i="25"/>
  <c r="R33" i="25"/>
  <c r="S33" i="25"/>
  <c r="Q34" i="25"/>
  <c r="R34" i="25"/>
  <c r="S34" i="25"/>
  <c r="Q35" i="25"/>
  <c r="R35" i="25"/>
  <c r="S35" i="25"/>
  <c r="Q36" i="25"/>
  <c r="R36" i="25"/>
  <c r="S36" i="25"/>
  <c r="Q37" i="25"/>
  <c r="R37" i="25"/>
  <c r="S37" i="25"/>
  <c r="Q38" i="25"/>
  <c r="R38" i="25"/>
  <c r="S38" i="25"/>
  <c r="Q39" i="25"/>
  <c r="R39" i="25"/>
  <c r="S39" i="25"/>
  <c r="Q40" i="25"/>
  <c r="R40" i="25"/>
  <c r="S40" i="25"/>
  <c r="Q41" i="25"/>
  <c r="R41" i="25"/>
  <c r="S41" i="25"/>
  <c r="Q42" i="25"/>
  <c r="R42" i="25"/>
  <c r="S42" i="25"/>
  <c r="Q43" i="25"/>
  <c r="R43" i="25"/>
  <c r="S43" i="25"/>
  <c r="Q44" i="25"/>
  <c r="R44" i="25"/>
  <c r="S44" i="25"/>
  <c r="Q45" i="25"/>
  <c r="R45" i="25"/>
  <c r="S45" i="25"/>
  <c r="Q46" i="25"/>
  <c r="R46" i="25"/>
  <c r="S46" i="25"/>
  <c r="Q47" i="25"/>
  <c r="R47" i="25"/>
  <c r="S47" i="25"/>
  <c r="Q48" i="25"/>
  <c r="R48" i="25"/>
  <c r="S48" i="25"/>
  <c r="Q49" i="25"/>
  <c r="R49" i="25"/>
  <c r="S49" i="25"/>
  <c r="Q50" i="25"/>
  <c r="R50" i="25"/>
  <c r="S50" i="25"/>
  <c r="Q51" i="25"/>
  <c r="R51" i="25"/>
  <c r="S51" i="25"/>
  <c r="Q52" i="25"/>
  <c r="R52" i="25"/>
  <c r="S52" i="25"/>
  <c r="Q53" i="25"/>
  <c r="R53" i="25"/>
  <c r="S53" i="25"/>
  <c r="Q54" i="25"/>
  <c r="R54" i="25"/>
  <c r="S54" i="25"/>
  <c r="Q55" i="25"/>
  <c r="R55" i="25"/>
  <c r="S55" i="25"/>
  <c r="Q56" i="25"/>
  <c r="R56" i="25"/>
  <c r="S56" i="25"/>
  <c r="Q57" i="25"/>
  <c r="R57" i="25"/>
  <c r="S57" i="25"/>
  <c r="Q58" i="25"/>
  <c r="R58" i="25"/>
  <c r="S58" i="25"/>
  <c r="Q59" i="25"/>
  <c r="R59" i="25"/>
  <c r="S59" i="25"/>
  <c r="Q60" i="25"/>
  <c r="R60" i="25"/>
  <c r="S60" i="25"/>
  <c r="Q61" i="25"/>
  <c r="R61" i="25"/>
  <c r="S61" i="25"/>
  <c r="Q62" i="25"/>
  <c r="R62" i="25"/>
  <c r="S62" i="25"/>
  <c r="Q63" i="25"/>
  <c r="R63" i="25"/>
  <c r="S63" i="25"/>
  <c r="Q64" i="25"/>
  <c r="R64" i="25"/>
  <c r="S64" i="25"/>
  <c r="Q65" i="25"/>
  <c r="R65" i="25"/>
  <c r="S65" i="25"/>
  <c r="Q66" i="25"/>
  <c r="R66" i="25"/>
  <c r="S66" i="25"/>
  <c r="Q67" i="25"/>
  <c r="R67" i="25"/>
  <c r="S67" i="25"/>
  <c r="Q68" i="25"/>
  <c r="R68" i="25"/>
  <c r="S68" i="25"/>
  <c r="Q69" i="25"/>
  <c r="R69" i="25"/>
  <c r="S69" i="25"/>
  <c r="Q70" i="25"/>
  <c r="R70" i="25"/>
  <c r="S70" i="25"/>
  <c r="Q71" i="25"/>
  <c r="R71" i="25"/>
  <c r="S71" i="25"/>
  <c r="Q72" i="25"/>
  <c r="R72" i="25"/>
  <c r="S72" i="25"/>
  <c r="Q73" i="25"/>
  <c r="R73" i="25"/>
  <c r="S73" i="25"/>
  <c r="Q74" i="25"/>
  <c r="R74" i="25"/>
  <c r="S74" i="25"/>
  <c r="Q75" i="25"/>
  <c r="R75" i="25"/>
  <c r="S75" i="25"/>
  <c r="Q76" i="25"/>
  <c r="R76" i="25"/>
  <c r="S76" i="25"/>
  <c r="Q77" i="25"/>
  <c r="R77" i="25"/>
  <c r="S77" i="25"/>
  <c r="Q78" i="25"/>
  <c r="R78" i="25"/>
  <c r="S78" i="25"/>
  <c r="Q79" i="25"/>
  <c r="R79" i="25"/>
  <c r="S79" i="25"/>
  <c r="Q80" i="25"/>
  <c r="R80" i="25"/>
  <c r="S80" i="25"/>
  <c r="Q81" i="25"/>
  <c r="R81" i="25"/>
  <c r="S81" i="25"/>
  <c r="Q82" i="25"/>
  <c r="R82" i="25"/>
  <c r="S82" i="25"/>
  <c r="Q83" i="25"/>
  <c r="R83" i="25"/>
  <c r="S83" i="25"/>
  <c r="Q84" i="25"/>
  <c r="R84" i="25"/>
  <c r="S84" i="25"/>
  <c r="Q85" i="25"/>
  <c r="R85" i="25"/>
  <c r="S85" i="25"/>
  <c r="Q86" i="25"/>
  <c r="R86" i="25"/>
  <c r="S86" i="25"/>
  <c r="Q87" i="25"/>
  <c r="R87" i="25"/>
  <c r="S87" i="25"/>
  <c r="Q88" i="25"/>
  <c r="R88" i="25"/>
  <c r="S88" i="25"/>
  <c r="Q89" i="25"/>
  <c r="R89" i="25"/>
  <c r="S89" i="25"/>
  <c r="Q90" i="25"/>
  <c r="R90" i="25"/>
  <c r="S90" i="25"/>
  <c r="Q91" i="25"/>
  <c r="R91" i="25"/>
  <c r="S91" i="25"/>
  <c r="Q92" i="25"/>
  <c r="R92" i="25"/>
  <c r="S92" i="25"/>
  <c r="Q93" i="25"/>
  <c r="R93" i="25"/>
  <c r="S93" i="25"/>
  <c r="Q94" i="25"/>
  <c r="R94" i="25"/>
  <c r="S94" i="25"/>
  <c r="Q95" i="25"/>
  <c r="R95" i="25"/>
  <c r="S95" i="25"/>
  <c r="Q96" i="25"/>
  <c r="R96" i="25"/>
  <c r="S96" i="25"/>
  <c r="Q97" i="25"/>
  <c r="R97" i="25"/>
  <c r="S97" i="25"/>
  <c r="Q98" i="25"/>
  <c r="R98" i="25"/>
  <c r="S98" i="25"/>
  <c r="Q99" i="25"/>
  <c r="R99" i="25"/>
  <c r="S99" i="25"/>
  <c r="Q100" i="25"/>
  <c r="R100" i="25"/>
  <c r="S100" i="25"/>
  <c r="Q101" i="25"/>
  <c r="R101" i="25"/>
  <c r="S101" i="25"/>
  <c r="Q102" i="25"/>
  <c r="R102" i="25"/>
  <c r="S102" i="25"/>
  <c r="Q103" i="25"/>
  <c r="R103" i="25"/>
  <c r="S103" i="25"/>
  <c r="Q104" i="25"/>
  <c r="R104" i="25"/>
  <c r="S104" i="25"/>
  <c r="Q105" i="25"/>
  <c r="R105" i="25"/>
  <c r="S105" i="25"/>
  <c r="Q106" i="25"/>
  <c r="R106" i="25"/>
  <c r="S106" i="25"/>
  <c r="Q107" i="25"/>
  <c r="R107" i="25"/>
  <c r="S107" i="25"/>
  <c r="Q108" i="25"/>
  <c r="R108" i="25"/>
  <c r="S108" i="25"/>
  <c r="Q109" i="25"/>
  <c r="R109" i="25"/>
  <c r="S109" i="25"/>
  <c r="Q110" i="25"/>
  <c r="R110" i="25"/>
  <c r="S110" i="25"/>
  <c r="Q111" i="25"/>
  <c r="R111" i="25"/>
  <c r="S111" i="25"/>
  <c r="Q112" i="25"/>
  <c r="R112" i="25"/>
  <c r="S112" i="25"/>
  <c r="Q113" i="25"/>
  <c r="R113" i="25"/>
  <c r="S113" i="25"/>
  <c r="Q114" i="25"/>
  <c r="R114" i="25"/>
  <c r="S114" i="25"/>
  <c r="Q115" i="25"/>
  <c r="R115" i="25"/>
  <c r="S115" i="25"/>
  <c r="Q116" i="25"/>
  <c r="R116" i="25"/>
  <c r="S116" i="25"/>
  <c r="Q117" i="25"/>
  <c r="R117" i="25"/>
  <c r="S117" i="25"/>
  <c r="Q118" i="25"/>
  <c r="R118" i="25"/>
  <c r="S118" i="25"/>
  <c r="Q119" i="25"/>
  <c r="R119" i="25"/>
  <c r="S119" i="25"/>
  <c r="Q120" i="25"/>
  <c r="R120" i="25"/>
  <c r="S120" i="25"/>
  <c r="Q121" i="25"/>
  <c r="R121" i="25"/>
  <c r="S121" i="25"/>
  <c r="Q122" i="25"/>
  <c r="R122" i="25"/>
  <c r="S122" i="25"/>
  <c r="Q123" i="25"/>
  <c r="R123" i="25"/>
  <c r="S123" i="25"/>
  <c r="Q124" i="25"/>
  <c r="R124" i="25"/>
  <c r="S124" i="25"/>
  <c r="Q125" i="25"/>
  <c r="R125" i="25"/>
  <c r="S125" i="25"/>
  <c r="Q126" i="25"/>
  <c r="R126" i="25"/>
  <c r="S126" i="25"/>
  <c r="Q127" i="25"/>
  <c r="R127" i="25"/>
  <c r="S127" i="25"/>
  <c r="Q128" i="25"/>
  <c r="R128" i="25"/>
  <c r="S128" i="25"/>
  <c r="Q129" i="25"/>
  <c r="R129" i="25"/>
  <c r="S129" i="25"/>
  <c r="Q130" i="25"/>
  <c r="R130" i="25"/>
  <c r="S130" i="25"/>
  <c r="Q131" i="25"/>
  <c r="R131" i="25"/>
  <c r="S131" i="25"/>
  <c r="Q132" i="25"/>
  <c r="R132" i="25"/>
  <c r="S132" i="25"/>
  <c r="Q133" i="25"/>
  <c r="R133" i="25"/>
  <c r="S133" i="25"/>
  <c r="Q134" i="25"/>
  <c r="R134" i="25"/>
  <c r="S134" i="25"/>
  <c r="Q135" i="25"/>
  <c r="R135" i="25"/>
  <c r="S135" i="25"/>
  <c r="Q136" i="25"/>
  <c r="R136" i="25"/>
  <c r="S136" i="25"/>
  <c r="Q137" i="25"/>
  <c r="R137" i="25"/>
  <c r="S137" i="25"/>
  <c r="Q138" i="25"/>
  <c r="R138" i="25"/>
  <c r="S138" i="25"/>
  <c r="Q139" i="25"/>
  <c r="R139" i="25"/>
  <c r="S139" i="25"/>
  <c r="Q140" i="25"/>
  <c r="R140" i="25"/>
  <c r="S140" i="25"/>
  <c r="Q141" i="25"/>
  <c r="R141" i="25"/>
  <c r="S141" i="25"/>
  <c r="Q142" i="25"/>
  <c r="R142" i="25"/>
  <c r="S142" i="25"/>
  <c r="Q143" i="25"/>
  <c r="R143" i="25"/>
  <c r="S143" i="25"/>
  <c r="Q144" i="25"/>
  <c r="R144" i="25"/>
  <c r="S144" i="25"/>
  <c r="Q145" i="25"/>
  <c r="R145" i="25"/>
  <c r="S145" i="25"/>
  <c r="Q146" i="25"/>
  <c r="R146" i="25"/>
  <c r="S146" i="25"/>
  <c r="Q147" i="25"/>
  <c r="R147" i="25"/>
  <c r="S147" i="25"/>
  <c r="Q148" i="25"/>
  <c r="R148" i="25"/>
  <c r="S148" i="25"/>
  <c r="Q149" i="25"/>
  <c r="R149" i="25"/>
  <c r="S149" i="25"/>
  <c r="Q150" i="25"/>
  <c r="R150" i="25"/>
  <c r="S150" i="25"/>
  <c r="Q151" i="25"/>
  <c r="R151" i="25"/>
  <c r="S151" i="25"/>
  <c r="Q152" i="25"/>
  <c r="R152" i="25"/>
  <c r="S152" i="25"/>
  <c r="Q153" i="25"/>
  <c r="R153" i="25"/>
  <c r="S153" i="25"/>
  <c r="Q154" i="25"/>
  <c r="R154" i="25"/>
  <c r="S154" i="25"/>
  <c r="Q155" i="25"/>
  <c r="R155" i="25"/>
  <c r="S155" i="25"/>
  <c r="Q156" i="25"/>
  <c r="R156" i="25"/>
  <c r="S156" i="25"/>
  <c r="Q157" i="25"/>
  <c r="R157" i="25"/>
  <c r="S157" i="25"/>
  <c r="Q158" i="25"/>
  <c r="R158" i="25"/>
  <c r="S158" i="25"/>
  <c r="Q159" i="25"/>
  <c r="R159" i="25"/>
  <c r="S159" i="25"/>
  <c r="Q160" i="25"/>
  <c r="R160" i="25"/>
  <c r="S160" i="25"/>
  <c r="Q161" i="25"/>
  <c r="R161" i="25"/>
  <c r="S161" i="25"/>
  <c r="Q162" i="25"/>
  <c r="R162" i="25"/>
  <c r="S162" i="25"/>
  <c r="Q163" i="25"/>
  <c r="R163" i="25"/>
  <c r="S163" i="25"/>
  <c r="Q164" i="25"/>
  <c r="R164" i="25"/>
  <c r="S164" i="25"/>
  <c r="Q165" i="25"/>
  <c r="R165" i="25"/>
  <c r="S165" i="25"/>
  <c r="Q166" i="25"/>
  <c r="R166" i="25"/>
  <c r="S166" i="25"/>
  <c r="Q167" i="25"/>
  <c r="R167" i="25"/>
  <c r="S167" i="25"/>
  <c r="Q168" i="25"/>
  <c r="R168" i="25"/>
  <c r="S168" i="25"/>
  <c r="Q169" i="25"/>
  <c r="R169" i="25"/>
  <c r="S169" i="25"/>
  <c r="Q170" i="25"/>
  <c r="R170" i="25"/>
  <c r="S170" i="25"/>
  <c r="Q171" i="25"/>
  <c r="R171" i="25"/>
  <c r="S171" i="25"/>
  <c r="Q172" i="25"/>
  <c r="R172" i="25"/>
  <c r="S172" i="25"/>
  <c r="Q173" i="25"/>
  <c r="R173" i="25"/>
  <c r="S173" i="25"/>
  <c r="Q174" i="25"/>
  <c r="R174" i="25"/>
  <c r="S174" i="25"/>
  <c r="Q175" i="25"/>
  <c r="R175" i="25"/>
  <c r="S175" i="25"/>
  <c r="Q176" i="25"/>
  <c r="R176" i="25"/>
  <c r="S176" i="25"/>
  <c r="Q177" i="25"/>
  <c r="R177" i="25"/>
  <c r="S177" i="25"/>
  <c r="Q178" i="25"/>
  <c r="R178" i="25"/>
  <c r="S178" i="25"/>
  <c r="Q179" i="25"/>
  <c r="R179" i="25"/>
  <c r="S179" i="25"/>
  <c r="Q180" i="25"/>
  <c r="R180" i="25"/>
  <c r="S180" i="25"/>
  <c r="Q181" i="25"/>
  <c r="R181" i="25"/>
  <c r="S181" i="25"/>
  <c r="Q182" i="25"/>
  <c r="R182" i="25"/>
  <c r="S182" i="25"/>
  <c r="Q183" i="25"/>
  <c r="R183" i="25"/>
  <c r="S183" i="25"/>
  <c r="Q184" i="25"/>
  <c r="R184" i="25"/>
  <c r="S184" i="25"/>
  <c r="Q185" i="25"/>
  <c r="R185" i="25"/>
  <c r="S185" i="25"/>
  <c r="Q186" i="25"/>
  <c r="R186" i="25"/>
  <c r="S186" i="25"/>
  <c r="Q187" i="25"/>
  <c r="R187" i="25"/>
  <c r="S187" i="25"/>
  <c r="Q188" i="25"/>
  <c r="R188" i="25"/>
  <c r="S188" i="25"/>
  <c r="Q189" i="25"/>
  <c r="R189" i="25"/>
  <c r="S189" i="25"/>
  <c r="Q190" i="25"/>
  <c r="R190" i="25"/>
  <c r="S190" i="25"/>
  <c r="Q191" i="25"/>
  <c r="R191" i="25"/>
  <c r="S191" i="25"/>
  <c r="Q192" i="25"/>
  <c r="R192" i="25"/>
  <c r="S192" i="25"/>
  <c r="Q193" i="25"/>
  <c r="R193" i="25"/>
  <c r="S193" i="25"/>
  <c r="Q194" i="25"/>
  <c r="R194" i="25"/>
  <c r="S194" i="25"/>
  <c r="Q195" i="25"/>
  <c r="R195" i="25"/>
  <c r="S195" i="25"/>
  <c r="Q196" i="25"/>
  <c r="R196" i="25"/>
  <c r="S196" i="25"/>
  <c r="Q197" i="25"/>
  <c r="R197" i="25"/>
  <c r="S197" i="25"/>
  <c r="Q198" i="25"/>
  <c r="R198" i="25"/>
  <c r="S198" i="25"/>
  <c r="Q199" i="25"/>
  <c r="R199" i="25"/>
  <c r="S199" i="25"/>
  <c r="Q200" i="25"/>
  <c r="R200" i="25"/>
  <c r="S200" i="25"/>
  <c r="Q201" i="25"/>
  <c r="R201" i="25"/>
  <c r="S201" i="25"/>
  <c r="Q202" i="25"/>
  <c r="R202" i="25"/>
  <c r="S202" i="25"/>
  <c r="P14" i="39"/>
  <c r="Q14" i="39"/>
  <c r="R14" i="39"/>
  <c r="P15" i="39"/>
  <c r="Q15" i="39"/>
  <c r="R15" i="39"/>
  <c r="P16" i="39"/>
  <c r="Q16" i="39"/>
  <c r="R16" i="39"/>
  <c r="P17" i="39"/>
  <c r="Q17" i="39"/>
  <c r="R17" i="39"/>
  <c r="P18" i="39"/>
  <c r="Q18" i="39"/>
  <c r="R18" i="39"/>
  <c r="P19" i="39"/>
  <c r="Q19" i="39"/>
  <c r="R19" i="39"/>
  <c r="P20" i="39"/>
  <c r="Q20" i="39"/>
  <c r="R20" i="39"/>
  <c r="P21" i="39"/>
  <c r="Q21" i="39"/>
  <c r="R21" i="39"/>
  <c r="P22" i="39"/>
  <c r="Q22" i="39"/>
  <c r="R22" i="39"/>
  <c r="P23" i="39"/>
  <c r="Q23" i="39"/>
  <c r="R23" i="39"/>
  <c r="P24" i="39"/>
  <c r="Q24" i="39"/>
  <c r="R24" i="39"/>
  <c r="P25" i="39"/>
  <c r="Q25" i="39"/>
  <c r="R25" i="39"/>
  <c r="M13" i="37"/>
  <c r="N14" i="25"/>
  <c r="Q14" i="25" s="1"/>
  <c r="P14" i="61"/>
  <c r="Q14" i="61"/>
  <c r="R14" i="61"/>
  <c r="P15" i="61"/>
  <c r="Q15" i="61"/>
  <c r="R15" i="61"/>
  <c r="P16" i="61"/>
  <c r="Q16" i="61"/>
  <c r="R16" i="61"/>
  <c r="P17" i="61"/>
  <c r="Q17" i="61"/>
  <c r="R17" i="61"/>
  <c r="P18" i="61"/>
  <c r="Q18" i="61"/>
  <c r="R18" i="61"/>
  <c r="P19" i="61"/>
  <c r="Q19" i="61"/>
  <c r="R19" i="61"/>
  <c r="P20" i="61"/>
  <c r="Q20" i="61"/>
  <c r="R20" i="61"/>
  <c r="P21" i="61"/>
  <c r="Q21" i="61"/>
  <c r="R21" i="61"/>
  <c r="P22" i="61"/>
  <c r="Q22" i="61"/>
  <c r="R22" i="61"/>
  <c r="P23" i="61"/>
  <c r="Q23" i="61"/>
  <c r="R23" i="61"/>
  <c r="P24" i="61"/>
  <c r="Q24" i="61"/>
  <c r="R24" i="61"/>
  <c r="P25" i="61"/>
  <c r="Q25" i="61"/>
  <c r="R25" i="61"/>
  <c r="P26" i="61"/>
  <c r="Q26" i="61"/>
  <c r="R26" i="61"/>
  <c r="P27" i="61"/>
  <c r="Q27" i="61"/>
  <c r="R27" i="61"/>
  <c r="P28" i="61"/>
  <c r="Q28" i="61"/>
  <c r="R28" i="61"/>
  <c r="P29" i="61"/>
  <c r="Q29" i="61"/>
  <c r="R29" i="61"/>
  <c r="P30" i="61"/>
  <c r="Q30" i="61"/>
  <c r="R30" i="61"/>
  <c r="P31" i="61"/>
  <c r="Q31" i="61"/>
  <c r="R31" i="61"/>
  <c r="P32" i="61"/>
  <c r="Q32" i="61"/>
  <c r="R32" i="61"/>
  <c r="P33" i="61"/>
  <c r="Q33" i="61"/>
  <c r="R33" i="61"/>
  <c r="P34" i="61"/>
  <c r="Q34" i="61"/>
  <c r="R34" i="61"/>
  <c r="P35" i="61"/>
  <c r="Q35" i="61"/>
  <c r="R35" i="61"/>
  <c r="P36" i="61"/>
  <c r="Q36" i="61"/>
  <c r="R36" i="61"/>
  <c r="P37" i="61"/>
  <c r="Q37" i="61"/>
  <c r="R37" i="61"/>
  <c r="P38" i="61"/>
  <c r="Q38" i="61"/>
  <c r="R38" i="61"/>
  <c r="P39" i="61"/>
  <c r="Q39" i="61"/>
  <c r="R39" i="61"/>
  <c r="P40" i="61"/>
  <c r="Q40" i="61"/>
  <c r="R40" i="61"/>
  <c r="P41" i="61"/>
  <c r="Q41" i="61"/>
  <c r="R41" i="61"/>
  <c r="P42" i="61"/>
  <c r="Q42" i="61"/>
  <c r="R42" i="61"/>
  <c r="P43" i="61"/>
  <c r="Q43" i="61"/>
  <c r="R43" i="61"/>
  <c r="P44" i="61"/>
  <c r="Q44" i="61"/>
  <c r="R44" i="61"/>
  <c r="P45" i="61"/>
  <c r="Q45" i="61"/>
  <c r="R45" i="61"/>
  <c r="P46" i="61"/>
  <c r="Q46" i="61"/>
  <c r="R46" i="61"/>
  <c r="P47" i="61"/>
  <c r="Q47" i="61"/>
  <c r="R47" i="61"/>
  <c r="P48" i="61"/>
  <c r="Q48" i="61"/>
  <c r="R48" i="61"/>
  <c r="P49" i="61"/>
  <c r="Q49" i="61"/>
  <c r="R49" i="61"/>
  <c r="P50" i="61"/>
  <c r="Q50" i="61"/>
  <c r="R50" i="61"/>
  <c r="P51" i="61"/>
  <c r="Q51" i="61"/>
  <c r="R51" i="61"/>
  <c r="P52" i="61"/>
  <c r="Q52" i="61"/>
  <c r="R52" i="61"/>
  <c r="R13" i="61"/>
  <c r="Q13" i="61"/>
  <c r="P13" i="61"/>
  <c r="P14" i="44"/>
  <c r="Q14" i="44"/>
  <c r="R14" i="44"/>
  <c r="P15" i="44"/>
  <c r="Q15" i="44"/>
  <c r="R15" i="44"/>
  <c r="P16" i="44"/>
  <c r="Q16" i="44"/>
  <c r="R16" i="44"/>
  <c r="P17" i="44"/>
  <c r="Q17" i="44"/>
  <c r="R17" i="44"/>
  <c r="P18" i="44"/>
  <c r="Q18" i="44"/>
  <c r="R18" i="44"/>
  <c r="P19" i="44"/>
  <c r="Q19" i="44"/>
  <c r="R19" i="44"/>
  <c r="P20" i="44"/>
  <c r="Q20" i="44"/>
  <c r="R20" i="44"/>
  <c r="P21" i="44"/>
  <c r="Q21" i="44"/>
  <c r="R21" i="44"/>
  <c r="P22" i="44"/>
  <c r="Q22" i="44"/>
  <c r="R22" i="44"/>
  <c r="P23" i="44"/>
  <c r="Q23" i="44"/>
  <c r="R23" i="44"/>
  <c r="P24" i="44"/>
  <c r="Q24" i="44"/>
  <c r="R24" i="44"/>
  <c r="P25" i="44"/>
  <c r="Q25" i="44"/>
  <c r="R25" i="44"/>
  <c r="S14" i="25" l="1"/>
  <c r="R14" i="25"/>
  <c r="K15" i="42"/>
  <c r="G16" i="51"/>
  <c r="G16" i="57"/>
  <c r="L15" i="55"/>
  <c r="K82" i="25"/>
  <c r="J14" i="43"/>
  <c r="H68" i="25"/>
  <c r="K80" i="25"/>
  <c r="J14" i="46"/>
  <c r="H52" i="25"/>
  <c r="G14" i="52"/>
  <c r="P14" i="47"/>
  <c r="Q14" i="47"/>
  <c r="R14" i="47"/>
  <c r="P15" i="47"/>
  <c r="Q15" i="47"/>
  <c r="R15" i="47"/>
  <c r="P16" i="47"/>
  <c r="Q16" i="47"/>
  <c r="R16" i="47"/>
  <c r="P17" i="47"/>
  <c r="Q17" i="47"/>
  <c r="R17" i="47"/>
  <c r="P18" i="47"/>
  <c r="Q18" i="47"/>
  <c r="R18" i="47"/>
  <c r="P19" i="47"/>
  <c r="Q19" i="47"/>
  <c r="R19" i="47"/>
  <c r="P20" i="47"/>
  <c r="Q20" i="47"/>
  <c r="R20" i="47"/>
  <c r="R13" i="47"/>
  <c r="Q13" i="47"/>
  <c r="P13" i="47"/>
  <c r="G14" i="47"/>
  <c r="K50" i="25"/>
  <c r="J13" i="47"/>
  <c r="G13" i="46"/>
  <c r="H46" i="25"/>
  <c r="G13" i="54"/>
  <c r="F21" i="39"/>
  <c r="G18" i="39"/>
  <c r="H42" i="25"/>
  <c r="L16" i="39"/>
  <c r="G14" i="39"/>
  <c r="O23" i="58" l="1"/>
  <c r="P23" i="58"/>
  <c r="Q23" i="58"/>
  <c r="O29" i="58"/>
  <c r="P29" i="58"/>
  <c r="Q29" i="58"/>
  <c r="O30" i="58"/>
  <c r="P30" i="58"/>
  <c r="Q30" i="58"/>
  <c r="O31" i="58"/>
  <c r="P31" i="58"/>
  <c r="Q31" i="58"/>
  <c r="O32" i="58"/>
  <c r="P32" i="58"/>
  <c r="Q32" i="58"/>
  <c r="O33" i="58"/>
  <c r="P33" i="58"/>
  <c r="Q33" i="58"/>
  <c r="O34" i="58"/>
  <c r="P34" i="58"/>
  <c r="Q34" i="58"/>
  <c r="O35" i="58"/>
  <c r="P35" i="58"/>
  <c r="Q35" i="58"/>
  <c r="O36" i="58"/>
  <c r="P36" i="58"/>
  <c r="Q36" i="58"/>
  <c r="O37" i="58"/>
  <c r="P37" i="58"/>
  <c r="Q37" i="58"/>
  <c r="O38" i="58"/>
  <c r="P38" i="58"/>
  <c r="Q38" i="58"/>
  <c r="O39" i="58"/>
  <c r="P39" i="58"/>
  <c r="Q39" i="58"/>
  <c r="N28" i="58"/>
  <c r="N30" i="58"/>
  <c r="N31" i="58"/>
  <c r="N32" i="58"/>
  <c r="N33" i="58"/>
  <c r="N34" i="58"/>
  <c r="N35" i="58"/>
  <c r="N36" i="58"/>
  <c r="N37" i="58"/>
  <c r="N38" i="58"/>
  <c r="N39" i="58"/>
  <c r="N29" i="58"/>
  <c r="O45" i="58"/>
  <c r="P45" i="58"/>
  <c r="Q45" i="58"/>
  <c r="O46" i="58"/>
  <c r="P46" i="58"/>
  <c r="Q46" i="58"/>
  <c r="Q44" i="58"/>
  <c r="P44" i="58"/>
  <c r="O44" i="58"/>
  <c r="O53" i="58"/>
  <c r="P53" i="58"/>
  <c r="Q53" i="58"/>
  <c r="O54" i="58"/>
  <c r="P54" i="58"/>
  <c r="Q54" i="58"/>
  <c r="N23" i="58"/>
  <c r="N22" i="58"/>
  <c r="N44" i="58"/>
  <c r="N46" i="58"/>
  <c r="N45" i="58"/>
  <c r="N53" i="58"/>
  <c r="N54" i="58"/>
  <c r="N52" i="58"/>
  <c r="N60" i="58"/>
  <c r="N61" i="58"/>
  <c r="N62" i="58"/>
  <c r="N63" i="58"/>
  <c r="N59" i="58"/>
  <c r="P14" i="49"/>
  <c r="Q14" i="49"/>
  <c r="R14" i="49"/>
  <c r="P15" i="49"/>
  <c r="Q15" i="49"/>
  <c r="R15" i="49"/>
  <c r="P16" i="49"/>
  <c r="Q16" i="49"/>
  <c r="R16" i="49"/>
  <c r="P17" i="49"/>
  <c r="Q17" i="49"/>
  <c r="R17" i="49"/>
  <c r="P18" i="49"/>
  <c r="Q18" i="49"/>
  <c r="R18" i="49"/>
  <c r="G15" i="49"/>
  <c r="P14" i="57"/>
  <c r="Q14" i="57"/>
  <c r="R14" i="57"/>
  <c r="P15" i="57"/>
  <c r="Q15" i="57"/>
  <c r="R15" i="57"/>
  <c r="P16" i="57"/>
  <c r="Q16" i="57"/>
  <c r="R16" i="57"/>
  <c r="P17" i="57"/>
  <c r="Q17" i="57"/>
  <c r="R17" i="57"/>
  <c r="P18" i="57"/>
  <c r="Q18" i="57"/>
  <c r="R18" i="57"/>
  <c r="P19" i="57"/>
  <c r="Q19" i="57"/>
  <c r="R19" i="57"/>
  <c r="P20" i="57"/>
  <c r="Q20" i="57"/>
  <c r="R20" i="57"/>
  <c r="P14" i="37"/>
  <c r="Q14" i="37"/>
  <c r="R14" i="37"/>
  <c r="P15" i="37"/>
  <c r="Q15" i="37"/>
  <c r="R15" i="37"/>
  <c r="P16" i="37"/>
  <c r="Q16" i="37"/>
  <c r="R16" i="37"/>
  <c r="P17" i="37"/>
  <c r="Q17" i="37"/>
  <c r="R17" i="37"/>
  <c r="P18" i="37"/>
  <c r="Q18" i="37"/>
  <c r="R18" i="37"/>
  <c r="P19" i="37"/>
  <c r="Q19" i="37"/>
  <c r="R19" i="37"/>
  <c r="P20" i="37"/>
  <c r="Q20" i="37"/>
  <c r="R20" i="37"/>
  <c r="P21" i="37"/>
  <c r="Q21" i="37"/>
  <c r="R21" i="37"/>
  <c r="P22" i="37"/>
  <c r="Q22" i="37"/>
  <c r="R22" i="37"/>
  <c r="P23" i="37"/>
  <c r="Q23" i="37"/>
  <c r="R23" i="37"/>
  <c r="P24" i="37"/>
  <c r="Q24" i="37"/>
  <c r="R24" i="37"/>
  <c r="P25" i="37"/>
  <c r="Q25" i="37"/>
  <c r="R25" i="37"/>
  <c r="P26" i="37"/>
  <c r="Q26" i="37"/>
  <c r="R26" i="37"/>
  <c r="P14" i="48"/>
  <c r="Q14" i="48"/>
  <c r="R14" i="48"/>
  <c r="P15" i="48"/>
  <c r="Q15" i="48"/>
  <c r="R15" i="48"/>
  <c r="P16" i="48"/>
  <c r="Q16" i="48"/>
  <c r="R16" i="48"/>
  <c r="P17" i="48"/>
  <c r="Q17" i="48"/>
  <c r="R17" i="48"/>
  <c r="P18" i="48"/>
  <c r="Q18" i="48"/>
  <c r="R18" i="48"/>
  <c r="P19" i="48"/>
  <c r="Q19" i="48"/>
  <c r="R19" i="48"/>
  <c r="P20" i="48"/>
  <c r="Q20" i="48"/>
  <c r="R20" i="48"/>
  <c r="P21" i="48"/>
  <c r="Q21" i="48"/>
  <c r="R21" i="48"/>
  <c r="P22" i="48"/>
  <c r="Q22" i="48"/>
  <c r="R22" i="48"/>
  <c r="P23" i="48"/>
  <c r="Q23" i="48"/>
  <c r="R23" i="48"/>
  <c r="P24" i="48"/>
  <c r="Q24" i="48"/>
  <c r="R24" i="48"/>
  <c r="P14" i="56"/>
  <c r="Q14" i="56"/>
  <c r="R14" i="56"/>
  <c r="P15" i="56"/>
  <c r="Q15" i="56"/>
  <c r="R15" i="56"/>
  <c r="P16" i="56"/>
  <c r="Q16" i="56"/>
  <c r="R16" i="56"/>
  <c r="P17" i="56"/>
  <c r="Q17" i="56"/>
  <c r="R17" i="56"/>
  <c r="P18" i="56"/>
  <c r="Q18" i="56"/>
  <c r="R18" i="56"/>
  <c r="O14" i="57"/>
  <c r="O15" i="57"/>
  <c r="O17" i="57"/>
  <c r="O18" i="57"/>
  <c r="O19" i="57"/>
  <c r="O20" i="57"/>
  <c r="O13" i="57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13" i="54"/>
  <c r="P14" i="54"/>
  <c r="Q14" i="54"/>
  <c r="R14" i="54"/>
  <c r="P15" i="54"/>
  <c r="Q15" i="54"/>
  <c r="R15" i="54"/>
  <c r="P16" i="54"/>
  <c r="Q16" i="54"/>
  <c r="R16" i="54"/>
  <c r="P17" i="54"/>
  <c r="Q17" i="54"/>
  <c r="R17" i="54"/>
  <c r="P18" i="54"/>
  <c r="Q18" i="54"/>
  <c r="R18" i="54"/>
  <c r="P19" i="54"/>
  <c r="Q19" i="54"/>
  <c r="R19" i="54"/>
  <c r="P20" i="54"/>
  <c r="Q20" i="54"/>
  <c r="R20" i="54"/>
  <c r="P21" i="54"/>
  <c r="Q21" i="54"/>
  <c r="R21" i="54"/>
  <c r="P22" i="54"/>
  <c r="Q22" i="54"/>
  <c r="R22" i="54"/>
  <c r="P23" i="54"/>
  <c r="Q23" i="54"/>
  <c r="R23" i="54"/>
  <c r="P24" i="54"/>
  <c r="Q24" i="54"/>
  <c r="R24" i="54"/>
  <c r="P25" i="54"/>
  <c r="Q25" i="54"/>
  <c r="R25" i="54"/>
  <c r="P26" i="54"/>
  <c r="Q26" i="54"/>
  <c r="R26" i="54"/>
  <c r="O15" i="56"/>
  <c r="O14" i="56"/>
  <c r="O16" i="56"/>
  <c r="O17" i="56"/>
  <c r="O18" i="56"/>
  <c r="O13" i="56"/>
  <c r="Q15" i="55"/>
  <c r="P14" i="55"/>
  <c r="Q14" i="55"/>
  <c r="R14" i="55"/>
  <c r="P16" i="55"/>
  <c r="Q16" i="55"/>
  <c r="R16" i="55"/>
  <c r="P18" i="55"/>
  <c r="Q18" i="55"/>
  <c r="R18" i="55"/>
  <c r="P19" i="55"/>
  <c r="Q19" i="55"/>
  <c r="R19" i="55"/>
  <c r="P20" i="55"/>
  <c r="Q20" i="55"/>
  <c r="R20" i="55"/>
  <c r="P21" i="55"/>
  <c r="Q21" i="55"/>
  <c r="R21" i="55"/>
  <c r="P17" i="55"/>
  <c r="Q17" i="55"/>
  <c r="R17" i="55"/>
  <c r="R13" i="55"/>
  <c r="Q13" i="55"/>
  <c r="P13" i="55"/>
  <c r="O14" i="55"/>
  <c r="O16" i="55"/>
  <c r="O18" i="55"/>
  <c r="O19" i="55"/>
  <c r="O20" i="55"/>
  <c r="O21" i="55"/>
  <c r="O17" i="55"/>
  <c r="O13" i="55"/>
  <c r="P15" i="52"/>
  <c r="Q15" i="52"/>
  <c r="R15" i="52"/>
  <c r="P16" i="52"/>
  <c r="Q16" i="52"/>
  <c r="R16" i="52"/>
  <c r="P17" i="52"/>
  <c r="Q17" i="52"/>
  <c r="R17" i="52"/>
  <c r="P18" i="52"/>
  <c r="Q18" i="52"/>
  <c r="R18" i="52"/>
  <c r="P19" i="52"/>
  <c r="Q19" i="52"/>
  <c r="R19" i="52"/>
  <c r="P20" i="52"/>
  <c r="Q20" i="52"/>
  <c r="R20" i="52"/>
  <c r="P21" i="52"/>
  <c r="Q21" i="52"/>
  <c r="R21" i="52"/>
  <c r="P22" i="52"/>
  <c r="Q22" i="52"/>
  <c r="R22" i="52"/>
  <c r="P23" i="52"/>
  <c r="Q23" i="52"/>
  <c r="R23" i="52"/>
  <c r="O15" i="52"/>
  <c r="O16" i="52"/>
  <c r="O17" i="52"/>
  <c r="O18" i="52"/>
  <c r="O19" i="52"/>
  <c r="O20" i="52"/>
  <c r="O21" i="52"/>
  <c r="O22" i="52"/>
  <c r="O23" i="52"/>
  <c r="O14" i="52"/>
  <c r="P14" i="51"/>
  <c r="Q14" i="51"/>
  <c r="R14" i="51"/>
  <c r="P15" i="51"/>
  <c r="Q15" i="51"/>
  <c r="R15" i="51"/>
  <c r="Q16" i="51"/>
  <c r="P17" i="51"/>
  <c r="Q17" i="51"/>
  <c r="R17" i="51"/>
  <c r="P18" i="51"/>
  <c r="Q18" i="51"/>
  <c r="R18" i="51"/>
  <c r="P19" i="51"/>
  <c r="Q19" i="51"/>
  <c r="R19" i="51"/>
  <c r="P20" i="51"/>
  <c r="Q20" i="51"/>
  <c r="R20" i="51"/>
  <c r="P21" i="51"/>
  <c r="Q21" i="51"/>
  <c r="R21" i="51"/>
  <c r="P22" i="51"/>
  <c r="Q22" i="51"/>
  <c r="R22" i="51"/>
  <c r="P23" i="51"/>
  <c r="Q23" i="51"/>
  <c r="R23" i="51"/>
  <c r="P24" i="51"/>
  <c r="Q24" i="51"/>
  <c r="R24" i="51"/>
  <c r="P25" i="51"/>
  <c r="Q25" i="51"/>
  <c r="R25" i="51"/>
  <c r="O16" i="51"/>
  <c r="O14" i="51"/>
  <c r="O15" i="51"/>
  <c r="O17" i="51"/>
  <c r="O18" i="51"/>
  <c r="O19" i="51"/>
  <c r="O20" i="51"/>
  <c r="O21" i="51"/>
  <c r="O22" i="51"/>
  <c r="O23" i="51"/>
  <c r="O24" i="51"/>
  <c r="O25" i="51"/>
  <c r="O13" i="51"/>
  <c r="O15" i="50"/>
  <c r="O16" i="50"/>
  <c r="O17" i="50"/>
  <c r="O18" i="50"/>
  <c r="O19" i="50"/>
  <c r="O13" i="50"/>
  <c r="P15" i="50"/>
  <c r="Q15" i="50"/>
  <c r="R15" i="50"/>
  <c r="P16" i="50"/>
  <c r="Q16" i="50"/>
  <c r="R16" i="50"/>
  <c r="P17" i="50"/>
  <c r="Q17" i="50"/>
  <c r="R17" i="50"/>
  <c r="P18" i="50"/>
  <c r="Q18" i="50"/>
  <c r="R18" i="50"/>
  <c r="P19" i="50"/>
  <c r="Q19" i="50"/>
  <c r="R19" i="50"/>
  <c r="O14" i="49"/>
  <c r="O16" i="49"/>
  <c r="O17" i="49"/>
  <c r="O18" i="49"/>
  <c r="O13" i="49"/>
  <c r="O13" i="48"/>
  <c r="O15" i="48"/>
  <c r="O16" i="48"/>
  <c r="O17" i="48"/>
  <c r="O20" i="48"/>
  <c r="O18" i="48"/>
  <c r="O19" i="48"/>
  <c r="O21" i="48"/>
  <c r="O22" i="48"/>
  <c r="O23" i="48"/>
  <c r="O24" i="48"/>
  <c r="O14" i="48"/>
  <c r="O14" i="40"/>
  <c r="O15" i="40"/>
  <c r="O16" i="40"/>
  <c r="O17" i="40"/>
  <c r="O18" i="40"/>
  <c r="O19" i="40"/>
  <c r="O13" i="40"/>
  <c r="O15" i="47"/>
  <c r="O16" i="47"/>
  <c r="O17" i="47"/>
  <c r="O19" i="47"/>
  <c r="O18" i="47"/>
  <c r="O20" i="47"/>
  <c r="O15" i="46"/>
  <c r="O16" i="46"/>
  <c r="O18" i="46"/>
  <c r="O17" i="46"/>
  <c r="O19" i="46"/>
  <c r="O14" i="45"/>
  <c r="O15" i="45"/>
  <c r="O16" i="45"/>
  <c r="O17" i="45"/>
  <c r="O18" i="45"/>
  <c r="O19" i="45"/>
  <c r="O20" i="45"/>
  <c r="O21" i="45"/>
  <c r="O22" i="45"/>
  <c r="O23" i="45"/>
  <c r="O13" i="45"/>
  <c r="P14" i="42"/>
  <c r="Q14" i="42"/>
  <c r="R14" i="42"/>
  <c r="P15" i="42"/>
  <c r="Q15" i="42"/>
  <c r="R15" i="42"/>
  <c r="P16" i="42"/>
  <c r="Q16" i="42"/>
  <c r="R16" i="42"/>
  <c r="P17" i="42"/>
  <c r="Q17" i="42"/>
  <c r="R17" i="42"/>
  <c r="P18" i="42"/>
  <c r="Q18" i="42"/>
  <c r="R18" i="42"/>
  <c r="P19" i="42"/>
  <c r="Q19" i="42"/>
  <c r="R19" i="42"/>
  <c r="P20" i="42"/>
  <c r="Q20" i="42"/>
  <c r="R20" i="42"/>
  <c r="P21" i="42"/>
  <c r="Q21" i="42"/>
  <c r="R21" i="42"/>
  <c r="P22" i="42"/>
  <c r="Q22" i="42"/>
  <c r="R22" i="42"/>
  <c r="P23" i="42"/>
  <c r="Q23" i="42"/>
  <c r="R23" i="42"/>
  <c r="P24" i="42"/>
  <c r="Q24" i="42"/>
  <c r="R24" i="42"/>
  <c r="R13" i="42"/>
  <c r="Q13" i="42"/>
  <c r="P13" i="42"/>
  <c r="O21" i="42"/>
  <c r="N21" i="42"/>
  <c r="O14" i="47"/>
  <c r="O13" i="47"/>
  <c r="O14" i="46"/>
  <c r="O13" i="46"/>
  <c r="P14" i="46"/>
  <c r="Q14" i="46"/>
  <c r="R14" i="46"/>
  <c r="P15" i="46"/>
  <c r="Q15" i="46"/>
  <c r="R15" i="46"/>
  <c r="P16" i="46"/>
  <c r="Q16" i="46"/>
  <c r="R16" i="46"/>
  <c r="P18" i="46"/>
  <c r="Q18" i="46"/>
  <c r="R18" i="46"/>
  <c r="P17" i="46"/>
  <c r="Q17" i="46"/>
  <c r="R17" i="46"/>
  <c r="P19" i="46"/>
  <c r="Q19" i="46"/>
  <c r="R19" i="46"/>
  <c r="P14" i="45"/>
  <c r="Q14" i="45"/>
  <c r="R14" i="45"/>
  <c r="P15" i="45"/>
  <c r="Q15" i="45"/>
  <c r="R15" i="45"/>
  <c r="P16" i="45"/>
  <c r="Q16" i="45"/>
  <c r="R16" i="45"/>
  <c r="P17" i="45"/>
  <c r="Q17" i="45"/>
  <c r="R17" i="45"/>
  <c r="P18" i="45"/>
  <c r="Q18" i="45"/>
  <c r="R18" i="45"/>
  <c r="P19" i="45"/>
  <c r="Q19" i="45"/>
  <c r="R19" i="45"/>
  <c r="P20" i="45"/>
  <c r="Q20" i="45"/>
  <c r="R20" i="45"/>
  <c r="P21" i="45"/>
  <c r="Q21" i="45"/>
  <c r="R21" i="45"/>
  <c r="P22" i="45"/>
  <c r="Q22" i="45"/>
  <c r="R22" i="45"/>
  <c r="P23" i="45"/>
  <c r="Q23" i="45"/>
  <c r="R23" i="45"/>
  <c r="P16" i="25"/>
  <c r="P19" i="25"/>
  <c r="P20" i="25"/>
  <c r="P27" i="25"/>
  <c r="P32" i="25"/>
  <c r="P37" i="25"/>
  <c r="P44" i="25"/>
  <c r="P48" i="25"/>
  <c r="P49" i="25"/>
  <c r="P53" i="25"/>
  <c r="P54" i="25"/>
  <c r="P56" i="25"/>
  <c r="P57" i="25"/>
  <c r="P58" i="25"/>
  <c r="P60" i="25"/>
  <c r="P61" i="25"/>
  <c r="P62" i="25"/>
  <c r="P65" i="25"/>
  <c r="P66" i="25"/>
  <c r="P67" i="25"/>
  <c r="P73" i="25"/>
  <c r="P75" i="25"/>
  <c r="P76" i="25"/>
  <c r="P80" i="25"/>
  <c r="P78" i="25"/>
  <c r="P79" i="25"/>
  <c r="P81" i="25"/>
  <c r="P83" i="25"/>
  <c r="P84" i="25"/>
  <c r="P87" i="25"/>
  <c r="P88" i="25"/>
  <c r="P90" i="25"/>
  <c r="P91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7" i="25"/>
  <c r="P109" i="25"/>
  <c r="P111" i="25"/>
  <c r="P112" i="25"/>
  <c r="P116" i="25"/>
  <c r="P117" i="25"/>
  <c r="P118" i="25"/>
  <c r="P120" i="25"/>
  <c r="P121" i="25"/>
  <c r="P122" i="25"/>
  <c r="P123" i="25"/>
  <c r="P124" i="25"/>
  <c r="P125" i="25"/>
  <c r="P126" i="25"/>
  <c r="P127" i="25"/>
  <c r="P128" i="25"/>
  <c r="P129" i="25"/>
  <c r="P130" i="25"/>
  <c r="P131" i="25"/>
  <c r="P132" i="25"/>
  <c r="P134" i="25"/>
  <c r="P136" i="25"/>
  <c r="P138" i="25"/>
  <c r="P140" i="25"/>
  <c r="P141" i="25"/>
  <c r="P142" i="25"/>
  <c r="P145" i="25"/>
  <c r="P146" i="25"/>
  <c r="P147" i="25"/>
  <c r="P150" i="25"/>
  <c r="P151" i="25"/>
  <c r="P152" i="25"/>
  <c r="P153" i="25"/>
  <c r="P154" i="25"/>
  <c r="P155" i="25"/>
  <c r="P156" i="25"/>
  <c r="P157" i="25"/>
  <c r="P158" i="25"/>
  <c r="P159" i="25"/>
  <c r="P160" i="25"/>
  <c r="P161" i="25"/>
  <c r="P162" i="25"/>
  <c r="P163" i="25"/>
  <c r="P164" i="25"/>
  <c r="P165" i="25"/>
  <c r="P166" i="25"/>
  <c r="P167" i="25"/>
  <c r="P168" i="25"/>
  <c r="P169" i="25"/>
  <c r="P170" i="25"/>
  <c r="P171" i="25"/>
  <c r="P172" i="25"/>
  <c r="P173" i="25"/>
  <c r="P174" i="25"/>
  <c r="P175" i="25"/>
  <c r="P176" i="25"/>
  <c r="P177" i="25"/>
  <c r="P178" i="25"/>
  <c r="P179" i="25"/>
  <c r="P180" i="25"/>
  <c r="P181" i="25"/>
  <c r="P182" i="25"/>
  <c r="P183" i="25"/>
  <c r="P184" i="25"/>
  <c r="P185" i="25"/>
  <c r="P186" i="25"/>
  <c r="P187" i="25"/>
  <c r="P188" i="25"/>
  <c r="P189" i="25"/>
  <c r="P190" i="25"/>
  <c r="P191" i="25"/>
  <c r="P192" i="25"/>
  <c r="P193" i="25"/>
  <c r="O16" i="42"/>
  <c r="O13" i="42"/>
  <c r="O17" i="42"/>
  <c r="O18" i="42"/>
  <c r="O19" i="42"/>
  <c r="O20" i="42"/>
  <c r="O22" i="42"/>
  <c r="O23" i="42"/>
  <c r="O24" i="42"/>
  <c r="O14" i="42"/>
  <c r="P14" i="43"/>
  <c r="Q14" i="43"/>
  <c r="R14" i="43"/>
  <c r="P15" i="43"/>
  <c r="Q15" i="43"/>
  <c r="R15" i="43"/>
  <c r="P16" i="43"/>
  <c r="Q16" i="43"/>
  <c r="R16" i="43"/>
  <c r="P17" i="43"/>
  <c r="Q17" i="43"/>
  <c r="R17" i="43"/>
  <c r="P18" i="43"/>
  <c r="Q18" i="43"/>
  <c r="R18" i="43"/>
  <c r="P20" i="43"/>
  <c r="Q20" i="43"/>
  <c r="R20" i="43"/>
  <c r="P21" i="43"/>
  <c r="Q21" i="43"/>
  <c r="R21" i="43"/>
  <c r="P22" i="43"/>
  <c r="Q22" i="43"/>
  <c r="R22" i="43"/>
  <c r="P23" i="43"/>
  <c r="Q23" i="43"/>
  <c r="R23" i="43"/>
  <c r="P19" i="43"/>
  <c r="Q19" i="43"/>
  <c r="R19" i="43"/>
  <c r="P25" i="43"/>
  <c r="Q25" i="43"/>
  <c r="R25" i="43"/>
  <c r="P24" i="43"/>
  <c r="Q24" i="43"/>
  <c r="R24" i="43"/>
  <c r="O16" i="43"/>
  <c r="O15" i="43"/>
  <c r="O17" i="43"/>
  <c r="O18" i="43"/>
  <c r="O20" i="43"/>
  <c r="O21" i="43"/>
  <c r="O22" i="43"/>
  <c r="O23" i="43"/>
  <c r="O19" i="43"/>
  <c r="O25" i="43"/>
  <c r="O24" i="43"/>
  <c r="O13" i="43"/>
  <c r="O16" i="44"/>
  <c r="O14" i="44"/>
  <c r="O15" i="44"/>
  <c r="O17" i="44"/>
  <c r="O18" i="44"/>
  <c r="O19" i="44"/>
  <c r="O20" i="44"/>
  <c r="O21" i="44"/>
  <c r="O22" i="44"/>
  <c r="O23" i="44"/>
  <c r="O24" i="44"/>
  <c r="O25" i="44"/>
  <c r="O13" i="44"/>
  <c r="P14" i="41"/>
  <c r="Q14" i="41"/>
  <c r="R14" i="41"/>
  <c r="P15" i="41"/>
  <c r="Q15" i="41"/>
  <c r="R15" i="41"/>
  <c r="P16" i="41"/>
  <c r="Q16" i="41"/>
  <c r="R16" i="41"/>
  <c r="P17" i="41"/>
  <c r="Q17" i="41"/>
  <c r="R17" i="41"/>
  <c r="P18" i="41"/>
  <c r="Q18" i="41"/>
  <c r="R18" i="41"/>
  <c r="P21" i="41"/>
  <c r="Q21" i="41"/>
  <c r="R21" i="41"/>
  <c r="P19" i="41"/>
  <c r="Q19" i="41"/>
  <c r="R19" i="41"/>
  <c r="P22" i="41"/>
  <c r="Q22" i="41"/>
  <c r="R22" i="41"/>
  <c r="P23" i="41"/>
  <c r="Q23" i="41"/>
  <c r="R23" i="41"/>
  <c r="P20" i="41"/>
  <c r="Q20" i="41"/>
  <c r="R20" i="41"/>
  <c r="O14" i="41"/>
  <c r="O16" i="41"/>
  <c r="O17" i="41"/>
  <c r="O15" i="41"/>
  <c r="O18" i="41"/>
  <c r="O21" i="41"/>
  <c r="O19" i="41"/>
  <c r="O22" i="41"/>
  <c r="O23" i="41"/>
  <c r="O20" i="41"/>
  <c r="O13" i="41"/>
  <c r="O14" i="39"/>
  <c r="O15" i="39"/>
  <c r="O16" i="39"/>
  <c r="O17" i="39"/>
  <c r="O19" i="39"/>
  <c r="O18" i="39"/>
  <c r="O20" i="39"/>
  <c r="O21" i="39"/>
  <c r="O22" i="39"/>
  <c r="O24" i="39"/>
  <c r="O23" i="39"/>
  <c r="O25" i="39"/>
  <c r="O13" i="39"/>
  <c r="O14" i="38"/>
  <c r="O13" i="38"/>
  <c r="P14" i="38"/>
  <c r="Q14" i="38"/>
  <c r="R14" i="38"/>
  <c r="P15" i="38"/>
  <c r="Q15" i="38"/>
  <c r="R15" i="38"/>
  <c r="P17" i="38"/>
  <c r="Q17" i="38"/>
  <c r="R17" i="38"/>
  <c r="P18" i="38"/>
  <c r="Q18" i="38"/>
  <c r="R18" i="38"/>
  <c r="P19" i="38"/>
  <c r="Q19" i="38"/>
  <c r="R19" i="38"/>
  <c r="P16" i="38"/>
  <c r="Q16" i="38"/>
  <c r="R16" i="38"/>
  <c r="P20" i="38"/>
  <c r="Q20" i="38"/>
  <c r="R20" i="38"/>
  <c r="P21" i="38"/>
  <c r="Q21" i="38"/>
  <c r="R21" i="38"/>
  <c r="P22" i="38"/>
  <c r="Q22" i="38"/>
  <c r="R22" i="38"/>
  <c r="R13" i="39"/>
  <c r="Q13" i="39"/>
  <c r="P13" i="39"/>
  <c r="P14" i="40"/>
  <c r="Q14" i="40"/>
  <c r="R14" i="40"/>
  <c r="P15" i="40"/>
  <c r="Q15" i="40"/>
  <c r="R15" i="40"/>
  <c r="P16" i="40"/>
  <c r="Q16" i="40"/>
  <c r="R16" i="40"/>
  <c r="P17" i="40"/>
  <c r="Q17" i="40"/>
  <c r="R17" i="40"/>
  <c r="P18" i="40"/>
  <c r="Q18" i="40"/>
  <c r="R18" i="40"/>
  <c r="P19" i="40"/>
  <c r="Q19" i="40"/>
  <c r="R19" i="40"/>
  <c r="P14" i="25"/>
  <c r="O20" i="37"/>
  <c r="O21" i="37"/>
  <c r="O22" i="37"/>
  <c r="O23" i="37"/>
  <c r="O24" i="37"/>
  <c r="O25" i="37"/>
  <c r="O26" i="37"/>
  <c r="O14" i="37"/>
  <c r="O15" i="37"/>
  <c r="O17" i="37"/>
  <c r="O18" i="37"/>
  <c r="O16" i="37"/>
  <c r="O19" i="37"/>
  <c r="O16" i="57" l="1"/>
  <c r="P15" i="55"/>
  <c r="R15" i="55"/>
  <c r="P16" i="51"/>
  <c r="R16" i="51"/>
  <c r="O13" i="37"/>
  <c r="N18" i="25"/>
  <c r="N21" i="25"/>
  <c r="N17" i="25"/>
  <c r="N22" i="25"/>
  <c r="H22" i="25" s="1"/>
  <c r="N23" i="25"/>
  <c r="N24" i="25"/>
  <c r="N31" i="25"/>
  <c r="N25" i="25"/>
  <c r="N33" i="25"/>
  <c r="N34" i="25"/>
  <c r="N26" i="25"/>
  <c r="N36" i="25"/>
  <c r="N29" i="25"/>
  <c r="H29" i="25" s="1"/>
  <c r="N28" i="25"/>
  <c r="N38" i="25"/>
  <c r="N35" i="25"/>
  <c r="N30" i="25"/>
  <c r="N40" i="25"/>
  <c r="N41" i="25"/>
  <c r="M41" i="25" s="1"/>
  <c r="N39" i="25"/>
  <c r="N43" i="25"/>
  <c r="H43" i="25" s="1"/>
  <c r="N45" i="25"/>
  <c r="N47" i="25"/>
  <c r="N59" i="25"/>
  <c r="N51" i="25"/>
  <c r="H51" i="25" s="1"/>
  <c r="N63" i="25"/>
  <c r="N72" i="25"/>
  <c r="N74" i="25"/>
  <c r="N71" i="25"/>
  <c r="N77" i="25"/>
  <c r="N106" i="25"/>
  <c r="N89" i="25"/>
  <c r="N85" i="25"/>
  <c r="N86" i="25"/>
  <c r="N92" i="25"/>
  <c r="N93" i="25"/>
  <c r="N69" i="25"/>
  <c r="N64" i="25"/>
  <c r="N113" i="25"/>
  <c r="N115" i="25"/>
  <c r="N70" i="25"/>
  <c r="N108" i="25"/>
  <c r="N114" i="25"/>
  <c r="N110" i="25"/>
  <c r="N55" i="25"/>
  <c r="N133" i="25"/>
  <c r="N119" i="25"/>
  <c r="N139" i="25"/>
  <c r="N144" i="25"/>
  <c r="N148" i="25"/>
  <c r="N149" i="25"/>
  <c r="N194" i="25"/>
  <c r="N137" i="25"/>
  <c r="N195" i="25"/>
  <c r="N196" i="25"/>
  <c r="N197" i="25"/>
  <c r="N135" i="25"/>
  <c r="N143" i="25"/>
  <c r="N198" i="25"/>
  <c r="N199" i="25"/>
  <c r="N200" i="25"/>
  <c r="N201" i="25"/>
  <c r="N202" i="25"/>
  <c r="N15" i="25"/>
  <c r="P135" i="25" l="1"/>
  <c r="P55" i="25"/>
  <c r="P69" i="25"/>
  <c r="P43" i="25"/>
  <c r="P30" i="25"/>
  <c r="P23" i="25"/>
  <c r="P199" i="25"/>
  <c r="P197" i="25"/>
  <c r="P194" i="25"/>
  <c r="P139" i="25"/>
  <c r="P110" i="25"/>
  <c r="P115" i="25"/>
  <c r="P93" i="25"/>
  <c r="P89" i="25"/>
  <c r="P74" i="25"/>
  <c r="P59" i="25"/>
  <c r="P39" i="25"/>
  <c r="P35" i="25"/>
  <c r="P25" i="25"/>
  <c r="P22" i="25"/>
  <c r="P137" i="25"/>
  <c r="P85" i="25"/>
  <c r="P71" i="25"/>
  <c r="P18" i="25"/>
  <c r="P202" i="25"/>
  <c r="P196" i="25"/>
  <c r="P149" i="25"/>
  <c r="P119" i="25"/>
  <c r="P114" i="25"/>
  <c r="P113" i="25"/>
  <c r="P92" i="25"/>
  <c r="P106" i="25"/>
  <c r="P72" i="25"/>
  <c r="P47" i="25"/>
  <c r="P38" i="25"/>
  <c r="P26" i="25"/>
  <c r="P31" i="25"/>
  <c r="P17" i="25"/>
  <c r="P200" i="25"/>
  <c r="P144" i="25"/>
  <c r="P70" i="25"/>
  <c r="P51" i="25"/>
  <c r="P33" i="25"/>
  <c r="P15" i="25"/>
  <c r="P198" i="25"/>
  <c r="P201" i="25"/>
  <c r="P143" i="25"/>
  <c r="P195" i="25"/>
  <c r="P148" i="25"/>
  <c r="P133" i="25"/>
  <c r="P108" i="25"/>
  <c r="P64" i="25"/>
  <c r="P86" i="25"/>
  <c r="P77" i="25"/>
  <c r="P63" i="25"/>
  <c r="P45" i="25"/>
  <c r="P40" i="25"/>
  <c r="P28" i="25"/>
  <c r="P34" i="25"/>
  <c r="P24" i="25"/>
  <c r="P21" i="25"/>
  <c r="L36" i="25"/>
  <c r="N16" i="58"/>
  <c r="N17" i="58"/>
  <c r="N15" i="58"/>
  <c r="N67" i="58"/>
  <c r="P13" i="44"/>
  <c r="O15" i="55"/>
  <c r="O15" i="38"/>
  <c r="O17" i="38"/>
  <c r="O18" i="38"/>
  <c r="O19" i="38"/>
  <c r="O16" i="38"/>
  <c r="O20" i="38"/>
  <c r="O21" i="38"/>
  <c r="O22" i="38"/>
  <c r="O14" i="43"/>
  <c r="G14" i="50"/>
  <c r="P28" i="58"/>
  <c r="Q28" i="58"/>
  <c r="R13" i="51"/>
  <c r="Q13" i="51"/>
  <c r="P13" i="51"/>
  <c r="P13" i="48"/>
  <c r="Q13" i="48"/>
  <c r="R13" i="48"/>
  <c r="N17" i="47"/>
  <c r="N13" i="47"/>
  <c r="N16" i="47"/>
  <c r="N19" i="47"/>
  <c r="N18" i="47"/>
  <c r="N20" i="47"/>
  <c r="N15" i="47"/>
  <c r="R13" i="44"/>
  <c r="Q13" i="44"/>
  <c r="M39" i="58"/>
  <c r="M36" i="58"/>
  <c r="P13" i="41"/>
  <c r="P13" i="40"/>
  <c r="Q13" i="40"/>
  <c r="R13" i="40"/>
  <c r="O15" i="25"/>
  <c r="O19" i="25"/>
  <c r="O16" i="25"/>
  <c r="O23" i="25"/>
  <c r="O21" i="25"/>
  <c r="O56" i="25"/>
  <c r="O40" i="25"/>
  <c r="O34" i="25"/>
  <c r="O17" i="25"/>
  <c r="O32" i="25"/>
  <c r="O39" i="25"/>
  <c r="O31" i="25"/>
  <c r="O47" i="25"/>
  <c r="O24" i="25"/>
  <c r="O60" i="25"/>
  <c r="O33" i="25"/>
  <c r="O45" i="25"/>
  <c r="O61" i="25"/>
  <c r="O57" i="25"/>
  <c r="O62" i="25"/>
  <c r="O30" i="25"/>
  <c r="O66" i="25"/>
  <c r="O58" i="25"/>
  <c r="O73" i="25"/>
  <c r="O26" i="25"/>
  <c r="O75" i="25"/>
  <c r="O74" i="25"/>
  <c r="O79" i="25"/>
  <c r="O81" i="25"/>
  <c r="O78" i="25"/>
  <c r="O83" i="25"/>
  <c r="O95" i="25"/>
  <c r="O106" i="25"/>
  <c r="O96" i="25"/>
  <c r="O98" i="25"/>
  <c r="O100" i="25"/>
  <c r="O101" i="25"/>
  <c r="O102" i="25"/>
  <c r="O104" i="25"/>
  <c r="O105" i="25"/>
  <c r="O86" i="25"/>
  <c r="O87" i="25"/>
  <c r="O84" i="25"/>
  <c r="O88" i="25"/>
  <c r="O107" i="25"/>
  <c r="O67" i="25"/>
  <c r="O76" i="25"/>
  <c r="O111" i="25"/>
  <c r="O117" i="25"/>
  <c r="O109" i="25"/>
  <c r="O118" i="25"/>
  <c r="O77" i="25"/>
  <c r="O121" i="25"/>
  <c r="O122" i="25"/>
  <c r="O120" i="25"/>
  <c r="O59" i="25"/>
  <c r="O114" i="25"/>
  <c r="O124" i="25"/>
  <c r="O125" i="25"/>
  <c r="O126" i="25"/>
  <c r="O129" i="25"/>
  <c r="O130" i="25"/>
  <c r="O131" i="25"/>
  <c r="O116" i="25"/>
  <c r="O132" i="25"/>
  <c r="O133" i="25"/>
  <c r="O119" i="25"/>
  <c r="O134" i="25"/>
  <c r="O72" i="25"/>
  <c r="O138" i="25"/>
  <c r="O136" i="25"/>
  <c r="O139" i="25"/>
  <c r="O141" i="25"/>
  <c r="O147" i="25"/>
  <c r="O145" i="25"/>
  <c r="O150" i="25"/>
  <c r="O148" i="25"/>
  <c r="O194" i="25"/>
  <c r="O151" i="25"/>
  <c r="O152" i="25"/>
  <c r="O153" i="25"/>
  <c r="O154" i="25"/>
  <c r="O155" i="25"/>
  <c r="O156" i="25"/>
  <c r="O113" i="25"/>
  <c r="O157" i="25"/>
  <c r="O137" i="25"/>
  <c r="O158" i="25"/>
  <c r="O159" i="25"/>
  <c r="O108" i="25"/>
  <c r="O160" i="25"/>
  <c r="O161" i="25"/>
  <c r="O162" i="25"/>
  <c r="O164" i="25"/>
  <c r="O165" i="25"/>
  <c r="O93" i="25"/>
  <c r="O166" i="25"/>
  <c r="O195" i="25"/>
  <c r="O144" i="25"/>
  <c r="O94" i="25"/>
  <c r="O167" i="25"/>
  <c r="O168" i="25"/>
  <c r="O169" i="25"/>
  <c r="O170" i="25"/>
  <c r="O196" i="25"/>
  <c r="O146" i="25"/>
  <c r="O171" i="25"/>
  <c r="O92" i="25"/>
  <c r="O197" i="25"/>
  <c r="O172" i="25"/>
  <c r="O173" i="25"/>
  <c r="O174" i="25"/>
  <c r="O175" i="25"/>
  <c r="O176" i="25"/>
  <c r="O177" i="25"/>
  <c r="O135" i="25"/>
  <c r="O179" i="25"/>
  <c r="O180" i="25"/>
  <c r="O198" i="25"/>
  <c r="O181" i="25"/>
  <c r="O182" i="25"/>
  <c r="O183" i="25"/>
  <c r="O184" i="25"/>
  <c r="O199" i="25"/>
  <c r="O200" i="25"/>
  <c r="O185" i="25"/>
  <c r="O186" i="25"/>
  <c r="O187" i="25"/>
  <c r="O188" i="25"/>
  <c r="O189" i="25"/>
  <c r="O201" i="25"/>
  <c r="O64" i="25"/>
  <c r="O112" i="25"/>
  <c r="O190" i="25"/>
  <c r="O191" i="25"/>
  <c r="O192" i="25"/>
  <c r="O91" i="25"/>
  <c r="R13" i="50"/>
  <c r="Q13" i="50"/>
  <c r="P13" i="50"/>
  <c r="R13" i="45"/>
  <c r="Q13" i="45"/>
  <c r="P13" i="45"/>
  <c r="R13" i="43"/>
  <c r="Q13" i="43"/>
  <c r="P13" i="43"/>
  <c r="R13" i="41"/>
  <c r="Q13" i="41"/>
  <c r="R13" i="38"/>
  <c r="Q13" i="38"/>
  <c r="P13" i="38"/>
  <c r="Q13" i="37"/>
  <c r="R13" i="37"/>
  <c r="P13" i="37"/>
  <c r="Q52" i="58"/>
  <c r="P52" i="58"/>
  <c r="O52" i="58"/>
  <c r="O28" i="58"/>
  <c r="N13" i="45"/>
  <c r="N20" i="45"/>
  <c r="N21" i="45"/>
  <c r="N17" i="45"/>
  <c r="N15" i="45"/>
  <c r="N22" i="45"/>
  <c r="N16" i="45"/>
  <c r="N18" i="45"/>
  <c r="R13" i="49"/>
  <c r="Q13" i="49"/>
  <c r="P13" i="49"/>
  <c r="O60" i="58"/>
  <c r="P60" i="58"/>
  <c r="Q60" i="58"/>
  <c r="O61" i="58"/>
  <c r="P61" i="58"/>
  <c r="Q61" i="58"/>
  <c r="O62" i="58"/>
  <c r="P62" i="58"/>
  <c r="Q62" i="58"/>
  <c r="O63" i="58"/>
  <c r="P63" i="58"/>
  <c r="Q63" i="58"/>
  <c r="O59" i="58"/>
  <c r="P15" i="58"/>
  <c r="O15" i="58"/>
  <c r="N16" i="42"/>
  <c r="N14" i="42"/>
  <c r="N18" i="42"/>
  <c r="N19" i="42"/>
  <c r="N22" i="42"/>
  <c r="N13" i="38"/>
  <c r="N20" i="38"/>
  <c r="N15" i="38"/>
  <c r="N19" i="38"/>
  <c r="N16" i="38"/>
  <c r="Q67" i="58"/>
  <c r="P67" i="58"/>
  <c r="O67" i="58"/>
  <c r="M67" i="58"/>
  <c r="M63" i="58"/>
  <c r="M62" i="58"/>
  <c r="M61" i="58"/>
  <c r="M60" i="58"/>
  <c r="Q59" i="58"/>
  <c r="P59" i="58"/>
  <c r="M59" i="58"/>
  <c r="M53" i="58"/>
  <c r="M52" i="58"/>
  <c r="M54" i="58"/>
  <c r="M44" i="58"/>
  <c r="M45" i="58"/>
  <c r="M46" i="58"/>
  <c r="M31" i="58"/>
  <c r="M33" i="58"/>
  <c r="M38" i="58"/>
  <c r="M37" i="58"/>
  <c r="M35" i="58"/>
  <c r="M34" i="58"/>
  <c r="M30" i="58"/>
  <c r="M29" i="58"/>
  <c r="M32" i="58"/>
  <c r="M28" i="58"/>
  <c r="M23" i="58"/>
  <c r="Q22" i="58"/>
  <c r="P22" i="58"/>
  <c r="O22" i="58"/>
  <c r="M22" i="58"/>
  <c r="Q17" i="58"/>
  <c r="P17" i="58"/>
  <c r="O17" i="58"/>
  <c r="M17" i="58"/>
  <c r="Q16" i="58"/>
  <c r="P16" i="58"/>
  <c r="O16" i="58"/>
  <c r="M16" i="58"/>
  <c r="Q15" i="58"/>
  <c r="M15" i="58"/>
  <c r="N20" i="57"/>
  <c r="N15" i="57"/>
  <c r="N19" i="57"/>
  <c r="N17" i="57"/>
  <c r="N18" i="57"/>
  <c r="N13" i="57"/>
  <c r="N14" i="57"/>
  <c r="N18" i="56"/>
  <c r="N17" i="56"/>
  <c r="N14" i="56"/>
  <c r="N16" i="56"/>
  <c r="N15" i="56"/>
  <c r="R13" i="56"/>
  <c r="Q13" i="56"/>
  <c r="P13" i="56"/>
  <c r="N13" i="56"/>
  <c r="N17" i="55"/>
  <c r="N21" i="55"/>
  <c r="N20" i="55"/>
  <c r="N19" i="55"/>
  <c r="N18" i="55"/>
  <c r="N14" i="55"/>
  <c r="N15" i="55"/>
  <c r="N16" i="55"/>
  <c r="N13" i="55"/>
  <c r="N24" i="54"/>
  <c r="N22" i="54"/>
  <c r="N21" i="54"/>
  <c r="N18" i="54"/>
  <c r="N23" i="54"/>
  <c r="N17" i="54"/>
  <c r="N20" i="54"/>
  <c r="N26" i="54"/>
  <c r="N16" i="54"/>
  <c r="N19" i="54"/>
  <c r="N25" i="54"/>
  <c r="N15" i="54"/>
  <c r="N14" i="54"/>
  <c r="R13" i="54"/>
  <c r="Q13" i="54"/>
  <c r="P13" i="54"/>
  <c r="N13" i="54"/>
  <c r="N20" i="52"/>
  <c r="N22" i="52"/>
  <c r="N23" i="52"/>
  <c r="N18" i="52"/>
  <c r="N15" i="52"/>
  <c r="N17" i="52"/>
  <c r="N16" i="52"/>
  <c r="N21" i="52"/>
  <c r="N19" i="52"/>
  <c r="R14" i="52"/>
  <c r="Q14" i="52"/>
  <c r="P14" i="52"/>
  <c r="N14" i="52"/>
  <c r="N24" i="51"/>
  <c r="N21" i="51"/>
  <c r="N20" i="51"/>
  <c r="N14" i="51"/>
  <c r="N25" i="51"/>
  <c r="N23" i="51"/>
  <c r="N22" i="51"/>
  <c r="N15" i="51"/>
  <c r="N19" i="51"/>
  <c r="N18" i="51"/>
  <c r="N13" i="51"/>
  <c r="N17" i="51"/>
  <c r="N16" i="51"/>
  <c r="N16" i="50"/>
  <c r="N18" i="50"/>
  <c r="N17" i="50"/>
  <c r="N19" i="50"/>
  <c r="N13" i="50"/>
  <c r="N15" i="50"/>
  <c r="N17" i="49"/>
  <c r="N14" i="49"/>
  <c r="N18" i="49"/>
  <c r="N16" i="49"/>
  <c r="N13" i="49"/>
  <c r="N15" i="49"/>
  <c r="N22" i="48"/>
  <c r="N20" i="48"/>
  <c r="N15" i="48"/>
  <c r="N24" i="48"/>
  <c r="N23" i="48"/>
  <c r="N16" i="48"/>
  <c r="N19" i="48"/>
  <c r="N18" i="48"/>
  <c r="N13" i="48"/>
  <c r="N21" i="48"/>
  <c r="N14" i="48"/>
  <c r="N17" i="48"/>
  <c r="N17" i="46"/>
  <c r="N19" i="46"/>
  <c r="N15" i="46"/>
  <c r="N16" i="46"/>
  <c r="N14" i="46"/>
  <c r="N18" i="46"/>
  <c r="N19" i="45"/>
  <c r="N23" i="45"/>
  <c r="N14" i="45"/>
  <c r="N24" i="44"/>
  <c r="N21" i="44"/>
  <c r="N14" i="44"/>
  <c r="N25" i="44"/>
  <c r="N19" i="44"/>
  <c r="N13" i="44"/>
  <c r="N20" i="44"/>
  <c r="N18" i="44"/>
  <c r="N15" i="44"/>
  <c r="N16" i="44"/>
  <c r="N23" i="44"/>
  <c r="N17" i="44"/>
  <c r="N22" i="44"/>
  <c r="N24" i="43"/>
  <c r="N23" i="43"/>
  <c r="N15" i="43"/>
  <c r="N25" i="43"/>
  <c r="N21" i="43"/>
  <c r="N17" i="43"/>
  <c r="N18" i="43"/>
  <c r="N16" i="43"/>
  <c r="N22" i="43"/>
  <c r="N19" i="43"/>
  <c r="N13" i="43"/>
  <c r="N20" i="43"/>
  <c r="N24" i="42"/>
  <c r="N23" i="42"/>
  <c r="N20" i="42"/>
  <c r="N13" i="42"/>
  <c r="N17" i="42"/>
  <c r="N20" i="41"/>
  <c r="N18" i="41"/>
  <c r="N19" i="41"/>
  <c r="N21" i="41"/>
  <c r="N14" i="41"/>
  <c r="N15" i="41"/>
  <c r="N23" i="41"/>
  <c r="N22" i="41"/>
  <c r="N17" i="41"/>
  <c r="N16" i="41"/>
  <c r="N13" i="41"/>
  <c r="N15" i="40"/>
  <c r="N13" i="40"/>
  <c r="N19" i="40"/>
  <c r="N18" i="40"/>
  <c r="N16" i="40"/>
  <c r="N17" i="40"/>
  <c r="N14" i="40"/>
  <c r="N23" i="39"/>
  <c r="N22" i="39"/>
  <c r="N24" i="39"/>
  <c r="N20" i="39"/>
  <c r="N25" i="39"/>
  <c r="N17" i="39"/>
  <c r="N16" i="39"/>
  <c r="N19" i="39"/>
  <c r="N15" i="39"/>
  <c r="N13" i="39"/>
  <c r="N21" i="39"/>
  <c r="N14" i="39"/>
  <c r="N21" i="38"/>
  <c r="N22" i="38"/>
  <c r="N18" i="38"/>
  <c r="N17" i="38"/>
  <c r="N14" i="38"/>
  <c r="N23" i="37"/>
  <c r="N24" i="37"/>
  <c r="N26" i="37"/>
  <c r="N20" i="37"/>
  <c r="N19" i="37"/>
  <c r="N22" i="37"/>
  <c r="N25" i="37"/>
  <c r="N21" i="37"/>
  <c r="N18" i="37"/>
  <c r="N17" i="37"/>
  <c r="N16" i="37"/>
  <c r="N14" i="37"/>
  <c r="N13" i="37"/>
  <c r="N15" i="37"/>
  <c r="N14" i="50"/>
  <c r="O143" i="25"/>
  <c r="O44" i="25"/>
  <c r="O53" i="25"/>
  <c r="O99" i="25"/>
  <c r="O193" i="25"/>
  <c r="O149" i="25"/>
  <c r="O178" i="25"/>
  <c r="O63" i="25"/>
  <c r="O65" i="25"/>
  <c r="O128" i="25"/>
  <c r="O90" i="25"/>
  <c r="O71" i="25"/>
  <c r="O85" i="25"/>
  <c r="O37" i="25"/>
  <c r="O35" i="25"/>
  <c r="O25" i="25"/>
  <c r="O14" i="25"/>
  <c r="O202" i="25"/>
  <c r="O89" i="25"/>
  <c r="O49" i="25"/>
  <c r="O20" i="25"/>
  <c r="O38" i="25"/>
  <c r="O140" i="25"/>
  <c r="O127" i="25"/>
  <c r="O80" i="25"/>
  <c r="O110" i="25"/>
  <c r="O115" i="25"/>
  <c r="O48" i="25"/>
  <c r="O18" i="25"/>
  <c r="O27" i="25"/>
  <c r="O123" i="25"/>
  <c r="O97" i="25"/>
  <c r="O142" i="25"/>
  <c r="O69" i="25"/>
  <c r="O70" i="25"/>
  <c r="O163" i="25"/>
  <c r="O55" i="25"/>
  <c r="O54" i="25"/>
  <c r="O103" i="25"/>
  <c r="O28" i="25"/>
  <c r="R14" i="50" l="1"/>
  <c r="Q14" i="50"/>
  <c r="P14" i="50"/>
  <c r="O14" i="50"/>
  <c r="P41" i="25"/>
  <c r="P52" i="25"/>
  <c r="P50" i="25"/>
  <c r="P29" i="25"/>
  <c r="P36" i="25"/>
  <c r="R13" i="57"/>
  <c r="P13" i="57"/>
  <c r="Q13" i="57"/>
  <c r="N16" i="57"/>
  <c r="O15" i="49"/>
  <c r="N14" i="47"/>
  <c r="Q13" i="46"/>
  <c r="P13" i="46"/>
  <c r="N13" i="46"/>
  <c r="R13" i="46"/>
  <c r="P42" i="25"/>
  <c r="P82" i="25"/>
  <c r="P46" i="25"/>
  <c r="P68" i="25"/>
  <c r="O15" i="42"/>
  <c r="N15" i="42"/>
  <c r="N14" i="43"/>
  <c r="N18" i="39"/>
  <c r="O22" i="25"/>
  <c r="O43" i="25"/>
  <c r="O46" i="25"/>
  <c r="O68" i="25"/>
  <c r="O82" i="25"/>
  <c r="O52" i="25"/>
  <c r="O29" i="25"/>
  <c r="O50" i="25"/>
  <c r="O36" i="25"/>
  <c r="O42" i="25"/>
  <c r="O51" i="25"/>
  <c r="O41" i="25"/>
</calcChain>
</file>

<file path=xl/sharedStrings.xml><?xml version="1.0" encoding="utf-8"?>
<sst xmlns="http://schemas.openxmlformats.org/spreadsheetml/2006/main" count="1511" uniqueCount="310">
  <si>
    <r>
      <rPr>
        <i/>
        <sz val="24"/>
        <color rgb="FFFC9308"/>
        <rFont val="Segoe UI Black"/>
        <family val="2"/>
      </rPr>
      <t>2018 SERA Championship Series Points</t>
    </r>
    <r>
      <rPr>
        <sz val="24"/>
        <color rgb="FFFC9308"/>
        <rFont val="Segoe UI Black"/>
        <family val="2"/>
      </rPr>
      <t xml:space="preserve">
</t>
    </r>
    <r>
      <rPr>
        <i/>
        <sz val="20"/>
        <color rgb="FFFC9308"/>
        <rFont val="Pristina"/>
        <family val="4"/>
      </rPr>
      <t>"Family ,Friends,Racing"</t>
    </r>
  </si>
  <si>
    <t xml:space="preserve">TOP 40 </t>
  </si>
  <si>
    <t>ADR 
Sprint
1/21/18</t>
  </si>
  <si>
    <t>MMA
Sprint
2/18/18</t>
  </si>
  <si>
    <t>ADR 
Enduro
3/4/18</t>
  </si>
  <si>
    <t>FPTR 
Sprint 1
4/8/18</t>
  </si>
  <si>
    <t>LTR
Enduro
5/6/18</t>
  </si>
  <si>
    <t>RR
Sprint
6/24/18</t>
  </si>
  <si>
    <t>Tiger Creek
Enduro
9/23/18</t>
  </si>
  <si>
    <t>FTPR 
Sprint 2
9/9/18</t>
  </si>
  <si>
    <t>PMMC 
Enduro
11/4/18</t>
  </si>
  <si>
    <t>Total Points</t>
  </si>
  <si>
    <t>Total With Drops
(7 Rounds)</t>
  </si>
  <si>
    <t>Tie Breaker Number of Finishes</t>
  </si>
  <si>
    <t>Pos.</t>
  </si>
  <si>
    <t xml:space="preserve"> Rider Name</t>
  </si>
  <si>
    <t>SERA #</t>
  </si>
  <si>
    <t>Class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</si>
  <si>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</si>
  <si>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</si>
  <si>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</si>
  <si>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</si>
  <si>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</si>
  <si>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</si>
  <si>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</si>
  <si>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</si>
  <si>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</si>
  <si>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Total</t>
  </si>
  <si>
    <t>1st</t>
  </si>
  <si>
    <t>2nd</t>
  </si>
  <si>
    <t>3rd</t>
  </si>
  <si>
    <t>P. Trent Whisenant</t>
  </si>
  <si>
    <t>AA</t>
  </si>
  <si>
    <t>Cameron Reed</t>
  </si>
  <si>
    <t>Stephen Reed</t>
  </si>
  <si>
    <t>Russell Wiggins</t>
  </si>
  <si>
    <t>Evan Chisolm</t>
  </si>
  <si>
    <t>Chance Mooney</t>
  </si>
  <si>
    <t>B Lite</t>
  </si>
  <si>
    <t>Devin Stokley</t>
  </si>
  <si>
    <t>Trevor Hulin</t>
  </si>
  <si>
    <t>Junior</t>
  </si>
  <si>
    <t>Jason Reine</t>
  </si>
  <si>
    <t>A 45+</t>
  </si>
  <si>
    <t>Micheal Chaplain</t>
  </si>
  <si>
    <t>B Open</t>
  </si>
  <si>
    <t>Connor Barrett</t>
  </si>
  <si>
    <t>A Lite</t>
  </si>
  <si>
    <t>Doug Price</t>
  </si>
  <si>
    <t>Ronald Walters</t>
  </si>
  <si>
    <t>60+</t>
  </si>
  <si>
    <t>Thomas Davis</t>
  </si>
  <si>
    <t>A Open</t>
  </si>
  <si>
    <t>Larry Peevy</t>
  </si>
  <si>
    <t>A 40+</t>
  </si>
  <si>
    <t>David Vines</t>
  </si>
  <si>
    <t>A 50+</t>
  </si>
  <si>
    <t>Nathan Emmett</t>
  </si>
  <si>
    <t>Jeff Provencher</t>
  </si>
  <si>
    <t>Karson Broadway</t>
  </si>
  <si>
    <t>Blair Benoit</t>
  </si>
  <si>
    <t>Max Currie</t>
  </si>
  <si>
    <t>Jessica Delee</t>
  </si>
  <si>
    <t>Bennie Waldrop</t>
  </si>
  <si>
    <t>A 55+</t>
  </si>
  <si>
    <t>Jonathan Seales</t>
  </si>
  <si>
    <t>Ryan Cave</t>
  </si>
  <si>
    <t>Luke Matt</t>
  </si>
  <si>
    <t>Jeremy Womble</t>
  </si>
  <si>
    <t>Thomas Brooks</t>
  </si>
  <si>
    <t>Cooper Currie</t>
  </si>
  <si>
    <t>Paul Broome</t>
  </si>
  <si>
    <t>Blake Plonsky</t>
  </si>
  <si>
    <t>Tyler Trammell</t>
  </si>
  <si>
    <t>Thomas G Walker</t>
  </si>
  <si>
    <t>Tyler Bleau</t>
  </si>
  <si>
    <t>C Class</t>
  </si>
  <si>
    <t>Jason Beniot</t>
  </si>
  <si>
    <t>B 40+</t>
  </si>
  <si>
    <t>Greg Peterson</t>
  </si>
  <si>
    <t>Derrick Mackmer</t>
  </si>
  <si>
    <t>C 30+</t>
  </si>
  <si>
    <t>Jason Nohrenberg</t>
  </si>
  <si>
    <t>Dylan Dobbs</t>
  </si>
  <si>
    <t>Ryan Reine</t>
  </si>
  <si>
    <t>Bobby Stokely</t>
  </si>
  <si>
    <t>B 45+</t>
  </si>
  <si>
    <t>Daniel Reine</t>
  </si>
  <si>
    <t>Eric Gravish</t>
  </si>
  <si>
    <t>C 40+</t>
  </si>
  <si>
    <t>Kevin Hulin</t>
  </si>
  <si>
    <t xml:space="preserve">B 45+ </t>
  </si>
  <si>
    <t>Alex Reine</t>
  </si>
  <si>
    <t>Dalton Pigg</t>
  </si>
  <si>
    <t>Michael Land</t>
  </si>
  <si>
    <t>Wyatt Howell</t>
  </si>
  <si>
    <t>Brennen Reed</t>
  </si>
  <si>
    <t>Heath Barstow</t>
  </si>
  <si>
    <t>C class</t>
  </si>
  <si>
    <t>Matthew Walters</t>
  </si>
  <si>
    <t>Michael Armistead</t>
  </si>
  <si>
    <t>66+</t>
  </si>
  <si>
    <t>Bryan Petty</t>
  </si>
  <si>
    <t>David Chaplain</t>
  </si>
  <si>
    <t>Tristen Hensley</t>
  </si>
  <si>
    <t>Jr</t>
  </si>
  <si>
    <t>Jerry Cook</t>
  </si>
  <si>
    <t>Scottie Fuller</t>
  </si>
  <si>
    <t>Robert Rizzo</t>
  </si>
  <si>
    <t>Ron Cuny Sr.</t>
  </si>
  <si>
    <t>Lonnie Byrd</t>
  </si>
  <si>
    <t>Jerry Corley</t>
  </si>
  <si>
    <t>Braxton Dykes</t>
  </si>
  <si>
    <t>Steve Irwin</t>
  </si>
  <si>
    <t>Phil Whisenant</t>
  </si>
  <si>
    <t>Toby Burchfield</t>
  </si>
  <si>
    <t>Bobby Wood Jr</t>
  </si>
  <si>
    <t>Vanessa Hulin</t>
  </si>
  <si>
    <t>Women</t>
  </si>
  <si>
    <t>Susan Reine</t>
  </si>
  <si>
    <t>Jeremy Corley</t>
  </si>
  <si>
    <t>Joe Ferguson</t>
  </si>
  <si>
    <t>Conner Wood</t>
  </si>
  <si>
    <t>Bailey Snoddy</t>
  </si>
  <si>
    <t>Chris Breaux</t>
  </si>
  <si>
    <t>Tracy Barstow</t>
  </si>
  <si>
    <t>B 55+</t>
  </si>
  <si>
    <t>Daniel Folks</t>
  </si>
  <si>
    <t>Douglas Koonce</t>
  </si>
  <si>
    <t>Angel Brocato</t>
  </si>
  <si>
    <t>Gasper Pizzolato</t>
  </si>
  <si>
    <t>Daniel Walker</t>
  </si>
  <si>
    <t>Ben Womble</t>
  </si>
  <si>
    <t>Zachary Richard</t>
  </si>
  <si>
    <t>Heidi Emmett</t>
  </si>
  <si>
    <t>John Branson</t>
  </si>
  <si>
    <t>Phil Flynt</t>
  </si>
  <si>
    <t>Reggie Smith</t>
  </si>
  <si>
    <t>B 50+</t>
  </si>
  <si>
    <t>Carsten Cagle</t>
  </si>
  <si>
    <t>Destin Davis</t>
  </si>
  <si>
    <t>Ethan Mize</t>
  </si>
  <si>
    <t>Matt Crouch</t>
  </si>
  <si>
    <t>Jeremy Naquin</t>
  </si>
  <si>
    <t>Brian Thornton</t>
  </si>
  <si>
    <t>John Manning</t>
  </si>
  <si>
    <t>Kevin Hutchinson</t>
  </si>
  <si>
    <t>Dylan Coleman</t>
  </si>
  <si>
    <t>Brandon Quick</t>
  </si>
  <si>
    <t>Kil Roy</t>
  </si>
  <si>
    <t>Rudy Ferguson</t>
  </si>
  <si>
    <t>David McCool</t>
  </si>
  <si>
    <t>A lite</t>
  </si>
  <si>
    <t>Jeff  Hyde</t>
  </si>
  <si>
    <t>Brad Holland</t>
  </si>
  <si>
    <t>David Amberson</t>
  </si>
  <si>
    <t>Chris Fontonot</t>
  </si>
  <si>
    <t>Jeremiah Joyner</t>
  </si>
  <si>
    <t>James Winn</t>
  </si>
  <si>
    <t>Daren Pittman</t>
  </si>
  <si>
    <t>James Phipps</t>
  </si>
  <si>
    <t>Jason Copeland</t>
  </si>
  <si>
    <t>Ronnie Garcia</t>
  </si>
  <si>
    <t>Blaine Williams</t>
  </si>
  <si>
    <t>Jeff Prisk</t>
  </si>
  <si>
    <t>Matthew Hunt</t>
  </si>
  <si>
    <t>Robby Anderson</t>
  </si>
  <si>
    <t>Johnny Taylor</t>
  </si>
  <si>
    <t>Rodney Jones Ii</t>
  </si>
  <si>
    <t>Grayson  Copeland</t>
  </si>
  <si>
    <t>Jacob Freeman</t>
  </si>
  <si>
    <t>Robbie Wallis</t>
  </si>
  <si>
    <t>Cade Holder</t>
  </si>
  <si>
    <t>Eric Meeks</t>
  </si>
  <si>
    <t>Bubba Henry</t>
  </si>
  <si>
    <t>Steve Apperson</t>
  </si>
  <si>
    <t>Eric Bowen</t>
  </si>
  <si>
    <t>Bill Porter</t>
  </si>
  <si>
    <t>Chris Kelly</t>
  </si>
  <si>
    <t>Andrew Naquin</t>
  </si>
  <si>
    <t>Jonathan Pittman</t>
  </si>
  <si>
    <t>Geoff Holder</t>
  </si>
  <si>
    <t>Edmund Herrington</t>
  </si>
  <si>
    <t>Edgardo Tenreiro</t>
  </si>
  <si>
    <t>Josh  Gibson</t>
  </si>
  <si>
    <t>Robert Owen</t>
  </si>
  <si>
    <t>Paul Traufler</t>
  </si>
  <si>
    <t>Mason Vines</t>
  </si>
  <si>
    <t>Brandon Bishop</t>
  </si>
  <si>
    <t>Mike Strauss</t>
  </si>
  <si>
    <t>Doug Roberts</t>
  </si>
  <si>
    <t>Donald Ainsworth</t>
  </si>
  <si>
    <t>Brad Belcher</t>
  </si>
  <si>
    <t>Vicki Belcher</t>
  </si>
  <si>
    <t>Steve Smith</t>
  </si>
  <si>
    <t>Chuck Yeargan</t>
  </si>
  <si>
    <t>Steven Crosby</t>
  </si>
  <si>
    <t>Larry Reaves Jr</t>
  </si>
  <si>
    <t>Will Tidwell</t>
  </si>
  <si>
    <t>Travis Nichols Jr</t>
  </si>
  <si>
    <t>Brett Johnson</t>
  </si>
  <si>
    <t>Chris Burchfield</t>
  </si>
  <si>
    <t>Page  Smith</t>
  </si>
  <si>
    <t>Dylan Sanford</t>
  </si>
  <si>
    <t>Kent Farmer</t>
  </si>
  <si>
    <t>Gary Copeland</t>
  </si>
  <si>
    <t>Austin Trey White</t>
  </si>
  <si>
    <t>Paige Hayden</t>
  </si>
  <si>
    <t>Nick Ragland</t>
  </si>
  <si>
    <t>Casey Hicks</t>
  </si>
  <si>
    <t>Wayne Matherne</t>
  </si>
  <si>
    <t>Blake Vines</t>
  </si>
  <si>
    <t>David Neil</t>
  </si>
  <si>
    <t>Aaron Baldwin</t>
  </si>
  <si>
    <t>Mark Wemmers</t>
  </si>
  <si>
    <t>Jimmy Ward</t>
  </si>
  <si>
    <t>Dylan Eschete</t>
  </si>
  <si>
    <t>Derek Warren</t>
  </si>
  <si>
    <t>Landon Hall</t>
  </si>
  <si>
    <t>Alan Conn</t>
  </si>
  <si>
    <t>Kyle Strong</t>
  </si>
  <si>
    <t>Gregg Bourne</t>
  </si>
  <si>
    <t>Gregory Bowden</t>
  </si>
  <si>
    <t>Marc Strong</t>
  </si>
  <si>
    <t>Robert Mills</t>
  </si>
  <si>
    <t>Michael Adams</t>
  </si>
  <si>
    <t>Patrick Bosarge</t>
  </si>
  <si>
    <t>Kenny Cochran</t>
  </si>
  <si>
    <t>James Kreidemaker</t>
  </si>
  <si>
    <t>Brooke Amberson</t>
  </si>
  <si>
    <t>Chuck Evans</t>
  </si>
  <si>
    <t>Bobby Naquin</t>
  </si>
  <si>
    <t>Paul Monju</t>
  </si>
  <si>
    <t>Don Mauras</t>
  </si>
  <si>
    <t>Johnny Craft</t>
  </si>
  <si>
    <t>Bill Price</t>
  </si>
  <si>
    <t>Carl Ivey</t>
  </si>
  <si>
    <t>Ellen Herrington</t>
  </si>
  <si>
    <t>Micheal Rojas</t>
  </si>
  <si>
    <t>Lee Shoemaker</t>
  </si>
  <si>
    <t>Damian Peterson</t>
  </si>
  <si>
    <t>Tiger Creek 
Enduro
9/23/18</t>
  </si>
  <si>
    <t>FPTR
Sprint 2
10/1/18</t>
  </si>
  <si>
    <t>PMMC
Enduro
11/4/18</t>
  </si>
  <si>
    <t>Brett Fontenot</t>
  </si>
  <si>
    <t>Jim Phipps</t>
  </si>
  <si>
    <t>DQ (0)</t>
  </si>
  <si>
    <t>Greg Walker</t>
  </si>
  <si>
    <t>Greg Bowden</t>
  </si>
  <si>
    <t>Jeff Hyde</t>
  </si>
  <si>
    <t>Chris Burchfeild</t>
  </si>
  <si>
    <t>Phillip Flynt</t>
  </si>
  <si>
    <t>Connor Wood</t>
  </si>
  <si>
    <t>Trey White</t>
  </si>
  <si>
    <t>James Burgard Jr</t>
  </si>
  <si>
    <t>Jason Benoit</t>
  </si>
  <si>
    <t>Brian Thorton</t>
  </si>
  <si>
    <t>Larry Reaves</t>
  </si>
  <si>
    <t>Bobby Stokley</t>
  </si>
  <si>
    <t>Josh Gibson</t>
  </si>
  <si>
    <t>Page Smith</t>
  </si>
  <si>
    <t>Travis Nichols</t>
  </si>
  <si>
    <t>Justin Sanford</t>
  </si>
  <si>
    <t>Cade Copeland</t>
  </si>
  <si>
    <t>Kids</t>
  </si>
  <si>
    <t>FPTR 
Sprint
4/8/18</t>
  </si>
  <si>
    <t>FPTR Sprint
10/7/18</t>
  </si>
  <si>
    <t>Total With Drops
(6 rounds)</t>
  </si>
  <si>
    <t>Supermini</t>
  </si>
  <si>
    <t>1st's</t>
  </si>
  <si>
    <t>2nd's</t>
  </si>
  <si>
    <t>3rd's</t>
  </si>
  <si>
    <t>McKenzie Mackmer</t>
  </si>
  <si>
    <t>Zack Smith</t>
  </si>
  <si>
    <t>Vet Kids</t>
  </si>
  <si>
    <t>Brandon Sanford</t>
  </si>
  <si>
    <t>Intermediate Kids</t>
  </si>
  <si>
    <t>Dakota Johnson</t>
  </si>
  <si>
    <t>Grady Peevy</t>
  </si>
  <si>
    <t>Mason Reavis</t>
  </si>
  <si>
    <t>Zandler Tomblin</t>
  </si>
  <si>
    <t>Davian Hill</t>
  </si>
  <si>
    <t>Odin Dumas</t>
  </si>
  <si>
    <t>Noah Eady</t>
  </si>
  <si>
    <t>Jaden Painter</t>
  </si>
  <si>
    <t>Braden Rojas</t>
  </si>
  <si>
    <t>Jackson Mims</t>
  </si>
  <si>
    <t>Aiden Irwin</t>
  </si>
  <si>
    <t>Vet Girls</t>
  </si>
  <si>
    <t xml:space="preserve">Jade Reavis </t>
  </si>
  <si>
    <t>Jordan Folks</t>
  </si>
  <si>
    <t>Peewee 4-6</t>
  </si>
  <si>
    <t>Matthew Rizzo</t>
  </si>
  <si>
    <t>Hutson Mackmer</t>
  </si>
  <si>
    <t>Elijah Hill</t>
  </si>
  <si>
    <t>Peewee 4-8</t>
  </si>
  <si>
    <t>Raelan Reine</t>
  </si>
  <si>
    <t>Macy Johnson</t>
  </si>
  <si>
    <t>Tripp House</t>
  </si>
  <si>
    <t>?</t>
  </si>
  <si>
    <t>Oakley Jones</t>
  </si>
  <si>
    <t>Beginner Peewee</t>
  </si>
  <si>
    <t>Vaida LaVergne</t>
  </si>
  <si>
    <t>Michael Chaplain</t>
  </si>
  <si>
    <t>Tie Breaker Lowest Scores</t>
  </si>
  <si>
    <t>SCRUB</t>
  </si>
  <si>
    <t xml:space="preserve">John Burgard Jr </t>
  </si>
  <si>
    <t xml:space="preserve"> </t>
  </si>
  <si>
    <t>Neal Cagle</t>
  </si>
  <si>
    <t>Ron Pruitt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</si>
</sst>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&quot;:&quot;mm"/>
    <numFmt numFmtId="165" formatCode="[$$-409]#,##0.00;[Red]&quot;-&quot;[$$-409]#,##0.00"/>
    <numFmt numFmtId="166" formatCode="0.0"/>
  </numFmts>
  <fonts count="26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Arial"/>
      <family val="2"/>
    </font>
    <font>
      <sz val="18"/>
      <color rgb="FF000000"/>
      <name val="Century"/>
      <family val="1"/>
    </font>
    <font>
      <b/>
      <sz val="11"/>
      <color rgb="FF000000"/>
      <name val="Arial"/>
      <family val="2"/>
    </font>
    <font>
      <sz val="36"/>
      <color rgb="FFFC9308"/>
      <name val="Segoe UI Black"/>
      <family val="2"/>
    </font>
    <font>
      <b/>
      <sz val="14"/>
      <color rgb="FF000000"/>
      <name val="Segoe UI Emoji"/>
      <family val="2"/>
    </font>
    <font>
      <b/>
      <sz val="12"/>
      <color rgb="FF000000"/>
      <name val="Segoe UI Black"/>
      <family val="2"/>
    </font>
    <font>
      <b/>
      <sz val="24"/>
      <color rgb="FFFC9308"/>
      <name val="Segoe UI Black"/>
      <family val="2"/>
    </font>
    <font>
      <b/>
      <sz val="12"/>
      <name val="Segoe UI Black"/>
      <family val="2"/>
    </font>
    <font>
      <b/>
      <sz val="10"/>
      <color rgb="FF000000"/>
      <name val="Segoe UI Black"/>
      <family val="2"/>
    </font>
    <font>
      <sz val="24"/>
      <color rgb="FFFC9308"/>
      <name val="Segoe UI Black"/>
      <family val="2"/>
    </font>
    <font>
      <sz val="10"/>
      <color rgb="FF000000"/>
      <name val="Segoe UI Black"/>
      <family val="2"/>
    </font>
    <font>
      <i/>
      <sz val="20"/>
      <color rgb="FFFC9308"/>
      <name val="Pristina"/>
      <family val="4"/>
    </font>
    <font>
      <i/>
      <sz val="24"/>
      <color rgb="FFFC9308"/>
      <name val="Segoe UI Black"/>
      <family val="2"/>
    </font>
    <font>
      <b/>
      <sz val="11"/>
      <name val="Segoe UI Black"/>
      <family val="2"/>
    </font>
    <font>
      <b/>
      <sz val="18"/>
      <color theme="2"/>
      <name val="Segoe UI Black"/>
      <family val="2"/>
    </font>
    <font>
      <b/>
      <sz val="18"/>
      <name val="Segoe UI Black"/>
      <family val="2"/>
    </font>
    <font>
      <b/>
      <sz val="36"/>
      <color rgb="FFFC9308"/>
      <name val="Segoe UI Black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Century"/>
      <family val="1"/>
    </font>
    <font>
      <b/>
      <sz val="12"/>
      <color rgb="FF000000"/>
      <name val="Segoe UI Emoji"/>
      <family val="2"/>
    </font>
    <font>
      <b/>
      <sz val="14"/>
      <name val="Segoe UI Emoj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93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2" borderId="1" applyNumberFormat="0" applyProtection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65" fontId="3" fillId="0" borderId="0" applyBorder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3" borderId="0" xfId="0" applyFill="1">
      <alignment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  <xf numFmtId="0" fontId="7" fillId="3" borderId="0" xfId="0" applyFont="1" applyFill="1" applyAlignment="1">
      <alignment vertical="center" wrapText="1"/>
    </xf>
    <xf numFmtId="0" fontId="11" fillId="6" borderId="24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34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4" fillId="3" borderId="5" xfId="0" applyFont="1" applyFill="1" applyBorder="1" applyAlignment="1">
      <alignment horizontal="left"/>
    </xf>
    <xf numFmtId="0" fontId="0" fillId="3" borderId="5" xfId="0" applyFill="1" applyBorder="1">
      <alignment vertical="center"/>
    </xf>
    <xf numFmtId="0" fontId="17" fillId="5" borderId="8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7" fillId="6" borderId="40" xfId="0" applyFont="1" applyFill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/>
    </xf>
    <xf numFmtId="0" fontId="20" fillId="3" borderId="0" xfId="0" applyFont="1" applyFill="1" applyAlignment="1">
      <alignment vertical="center" wrapText="1"/>
    </xf>
    <xf numFmtId="0" fontId="21" fillId="0" borderId="0" xfId="0" applyFont="1" applyAlignment="1">
      <alignment horizontal="left"/>
    </xf>
    <xf numFmtId="0" fontId="21" fillId="3" borderId="0" xfId="0" applyFont="1" applyFill="1" applyAlignment="1">
      <alignment horizontal="left"/>
    </xf>
    <xf numFmtId="0" fontId="6" fillId="3" borderId="0" xfId="0" applyFont="1" applyFill="1">
      <alignment vertical="center"/>
    </xf>
    <xf numFmtId="0" fontId="22" fillId="0" borderId="0" xfId="0" applyFont="1" applyAlignment="1">
      <alignment horizontal="left" wrapText="1"/>
    </xf>
    <xf numFmtId="0" fontId="6" fillId="0" borderId="0" xfId="0" applyFont="1">
      <alignment vertical="center"/>
    </xf>
    <xf numFmtId="0" fontId="2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1" fillId="3" borderId="0" xfId="0" applyFont="1" applyFill="1" applyAlignment="1"/>
    <xf numFmtId="0" fontId="22" fillId="3" borderId="0" xfId="0" applyFont="1" applyFill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12" fillId="3" borderId="0" xfId="0" applyFont="1" applyFill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3" borderId="5" xfId="0" applyFont="1" applyFill="1" applyBorder="1" applyAlignment="1">
      <alignment horizontal="left"/>
    </xf>
    <xf numFmtId="0" fontId="21" fillId="3" borderId="0" xfId="0" applyFont="1" applyFill="1" applyAlignment="1">
      <alignment horizontal="right"/>
    </xf>
    <xf numFmtId="164" fontId="2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1" fillId="0" borderId="4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6" fillId="0" borderId="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3" borderId="5" xfId="0" applyFont="1" applyFill="1" applyBorder="1">
      <alignment vertical="center"/>
    </xf>
    <xf numFmtId="0" fontId="22" fillId="0" borderId="6" xfId="0" applyFont="1" applyBorder="1">
      <alignment vertical="center"/>
    </xf>
    <xf numFmtId="0" fontId="22" fillId="0" borderId="3" xfId="0" applyFont="1" applyBorder="1">
      <alignment vertical="center"/>
    </xf>
    <xf numFmtId="0" fontId="21" fillId="0" borderId="5" xfId="0" applyFont="1" applyBorder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7" borderId="53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2" fontId="8" fillId="7" borderId="37" xfId="0" applyNumberFormat="1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7" fillId="5" borderId="41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66" fontId="8" fillId="0" borderId="59" xfId="0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1" fontId="8" fillId="3" borderId="38" xfId="0" applyNumberFormat="1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47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2" fontId="8" fillId="7" borderId="38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1" fillId="3" borderId="0" xfId="0" applyFont="1" applyFill="1" applyBorder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2" fontId="8" fillId="7" borderId="39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2" fontId="8" fillId="7" borderId="25" xfId="0" applyNumberFormat="1" applyFont="1" applyFill="1" applyBorder="1" applyAlignment="1">
      <alignment horizontal="center" vertical="center" wrapText="1"/>
    </xf>
    <xf numFmtId="2" fontId="8" fillId="7" borderId="24" xfId="0" applyNumberFormat="1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2" fontId="8" fillId="7" borderId="26" xfId="0" applyNumberFormat="1" applyFont="1" applyFill="1" applyBorder="1" applyAlignment="1">
      <alignment horizontal="center" vertical="center" wrapText="1"/>
    </xf>
    <xf numFmtId="2" fontId="8" fillId="8" borderId="24" xfId="0" applyNumberFormat="1" applyFont="1" applyFill="1" applyBorder="1" applyAlignment="1">
      <alignment horizontal="center" vertical="center"/>
    </xf>
    <xf numFmtId="1" fontId="8" fillId="8" borderId="45" xfId="0" applyNumberFormat="1" applyFont="1" applyFill="1" applyBorder="1" applyAlignment="1">
      <alignment horizontal="center" vertical="center"/>
    </xf>
    <xf numFmtId="2" fontId="8" fillId="8" borderId="45" xfId="0" applyNumberFormat="1" applyFont="1" applyFill="1" applyBorder="1" applyAlignment="1">
      <alignment horizontal="center" vertical="center"/>
    </xf>
    <xf numFmtId="1" fontId="8" fillId="8" borderId="37" xfId="0" applyNumberFormat="1" applyFont="1" applyFill="1" applyBorder="1" applyAlignment="1">
      <alignment horizontal="center" vertical="center"/>
    </xf>
    <xf numFmtId="2" fontId="8" fillId="0" borderId="59" xfId="0" applyNumberFormat="1" applyFont="1" applyBorder="1" applyAlignment="1">
      <alignment horizontal="center" vertical="center"/>
    </xf>
    <xf numFmtId="2" fontId="8" fillId="8" borderId="37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0" fontId="11" fillId="5" borderId="34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8" fillId="0" borderId="41" xfId="0" applyFont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1" fillId="6" borderId="47" xfId="0" applyFont="1" applyFill="1" applyBorder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8" borderId="58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2" fontId="8" fillId="7" borderId="32" xfId="0" applyNumberFormat="1" applyFont="1" applyFill="1" applyBorder="1" applyAlignment="1">
      <alignment horizontal="center" vertical="center" wrapText="1"/>
    </xf>
    <xf numFmtId="1" fontId="8" fillId="8" borderId="32" xfId="0" applyNumberFormat="1" applyFont="1" applyFill="1" applyBorder="1" applyAlignment="1">
      <alignment horizontal="center" vertical="center"/>
    </xf>
    <xf numFmtId="1" fontId="8" fillId="8" borderId="26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7" borderId="59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" fontId="8" fillId="7" borderId="39" xfId="0" applyNumberFormat="1" applyFont="1" applyFill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/>
    </xf>
    <xf numFmtId="1" fontId="8" fillId="3" borderId="37" xfId="0" applyNumberFormat="1" applyFont="1" applyFill="1" applyBorder="1" applyAlignment="1">
      <alignment horizontal="center" vertical="center"/>
    </xf>
    <xf numFmtId="1" fontId="8" fillId="8" borderId="41" xfId="0" applyNumberFormat="1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11" fillId="9" borderId="33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2" fontId="8" fillId="8" borderId="8" xfId="0" applyNumberFormat="1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2" fontId="8" fillId="0" borderId="29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1" fontId="8" fillId="7" borderId="37" xfId="0" applyNumberFormat="1" applyFont="1" applyFill="1" applyBorder="1" applyAlignment="1">
      <alignment horizontal="center" vertical="center" wrapText="1"/>
    </xf>
    <xf numFmtId="1" fontId="8" fillId="8" borderId="24" xfId="0" applyNumberFormat="1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2" fontId="8" fillId="7" borderId="30" xfId="0" applyNumberFormat="1" applyFont="1" applyFill="1" applyBorder="1" applyAlignment="1">
      <alignment horizontal="center" vertical="center" wrapText="1"/>
    </xf>
    <xf numFmtId="1" fontId="8" fillId="3" borderId="45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49" xfId="0" applyFont="1" applyFill="1" applyBorder="1" applyAlignment="1">
      <alignment horizontal="center" vertical="center" wrapText="1"/>
    </xf>
    <xf numFmtId="0" fontId="12" fillId="6" borderId="50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2" fontId="8" fillId="7" borderId="27" xfId="0" applyNumberFormat="1" applyFont="1" applyFill="1" applyBorder="1" applyAlignment="1">
      <alignment horizontal="center" vertical="center" wrapText="1"/>
    </xf>
    <xf numFmtId="1" fontId="8" fillId="7" borderId="27" xfId="0" applyNumberFormat="1" applyFont="1" applyFill="1" applyBorder="1" applyAlignment="1">
      <alignment horizontal="center" vertical="center" wrapText="1"/>
    </xf>
    <xf numFmtId="1" fontId="8" fillId="7" borderId="25" xfId="0" applyNumberFormat="1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8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930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345282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6A071-1F40-431A-8092-C481F991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0</xdr:row>
      <xdr:rowOff>-1905</xdr:rowOff>
    </xdr:from>
    <xdr:to>
      <xdr:col>18</xdr:col>
      <xdr:colOff>283845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1FD486-06FB-44AB-A910-ADACBB8BBE11}"/>
            </a:ext>
            <a:ext uri="{147F2762-F138-4A5C-976F-8EAC2B608ADB}">
              <a16:predDERef xmlns:a16="http://schemas.microsoft.com/office/drawing/2014/main" pred="{C256A071-1F40-431A-8092-C481F991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-1905"/>
          <a:ext cx="2367440" cy="138303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364888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960F7A-18CC-446C-84A9-6C49E592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14</xdr:col>
      <xdr:colOff>180340</xdr:colOff>
      <xdr:row>4</xdr:row>
      <xdr:rowOff>53340</xdr:rowOff>
    </xdr:from>
    <xdr:to>
      <xdr:col>18</xdr:col>
      <xdr:colOff>243921</xdr:colOff>
      <xdr:row>4</xdr:row>
      <xdr:rowOff>407563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6A7B35-FDFC-4B5A-88D8-4B24367F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60120"/>
          <a:ext cx="2355296" cy="354223"/>
        </a:xfrm>
        <a:prstGeom prst="rect">
          <a:avLst/>
        </a:prstGeom>
      </xdr:spPr>
    </xdr:pic>
    <xdr:clientData/>
  </xdr:twoCellAnchor>
  <xdr:twoCellAnchor>
    <xdr:from>
      <xdr:col>3</xdr:col>
      <xdr:colOff>495300</xdr:colOff>
      <xdr:row>4</xdr:row>
      <xdr:rowOff>198120</xdr:rowOff>
    </xdr:from>
    <xdr:to>
      <xdr:col>14</xdr:col>
      <xdr:colOff>152400</xdr:colOff>
      <xdr:row>4</xdr:row>
      <xdr:rowOff>434340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BBCC3B-93E7-42B2-8BEA-7E8C2B4A0977}"/>
            </a:ext>
          </a:extLst>
        </xdr:cNvPr>
        <xdr:cNvSpPr txBox="1"/>
      </xdr:nvSpPr>
      <xdr:spPr>
        <a:xfrm>
          <a:off x="2781300" y="1104900"/>
          <a:ext cx="6522720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NOTE:</a:t>
          </a:r>
          <a:r>
            <a:rPr lang="en-US" sz="1100" baseline="0">
              <a:solidFill>
                <a:srgbClr val="FF0000"/>
              </a:solidFill>
            </a:rPr>
            <a:t> "NA" implies the given rider failed to meet the 5 race participation mark to qualify for year-end awards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3</xdr:col>
      <xdr:colOff>142875</xdr:colOff>
      <xdr:row>4</xdr:row>
      <xdr:rowOff>409575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96E6D3-FC6B-4C38-953B-F5AD7DE1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2381250" cy="1333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594360</xdr:colOff>
      <xdr:row>0</xdr:row>
      <xdr:rowOff>0</xdr:rowOff>
    </xdr:from>
    <xdr:to>
      <xdr:col>33</xdr:col>
      <xdr:colOff>37625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3D272-2608-4153-B418-ECBBF013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151528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E686DB-686E-4980-9F21-8CC6BCA5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553720</xdr:colOff>
      <xdr:row>4</xdr:row>
      <xdr:rowOff>22860</xdr:rowOff>
    </xdr:from>
    <xdr:to>
      <xdr:col>17</xdr:col>
      <xdr:colOff>285831</xdr:colOff>
      <xdr:row>4</xdr:row>
      <xdr:rowOff>377083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9C5A0D-E859-42CA-AF67-7B2A5BBD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9960" y="929640"/>
          <a:ext cx="2345771" cy="3542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139542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60809F-51FD-486B-B7D9-748DA0CE3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68580</xdr:colOff>
      <xdr:row>0</xdr:row>
      <xdr:rowOff>0</xdr:rowOff>
    </xdr:from>
    <xdr:to>
      <xdr:col>33</xdr:col>
      <xdr:colOff>22385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FEFADF-2778-462A-84FA-28309AB1C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42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159148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ADF7F2-6571-46A3-B25A-E3BE06440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12700</xdr:colOff>
      <xdr:row>4</xdr:row>
      <xdr:rowOff>0</xdr:rowOff>
    </xdr:from>
    <xdr:to>
      <xdr:col>17</xdr:col>
      <xdr:colOff>255351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5D155F-9204-468D-9A12-E3D10931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8540" y="906780"/>
          <a:ext cx="2345771" cy="3542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AF4AB-683F-441A-86C2-83A0285F1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205740</xdr:colOff>
      <xdr:row>0</xdr:row>
      <xdr:rowOff>0</xdr:rowOff>
    </xdr:from>
    <xdr:to>
      <xdr:col>17</xdr:col>
      <xdr:colOff>151925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A9573C-7848-4A71-A6CC-40470F3A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009257-589D-44A3-8B83-42A2F64B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165100</xdr:colOff>
      <xdr:row>4</xdr:row>
      <xdr:rowOff>38100</xdr:rowOff>
    </xdr:from>
    <xdr:to>
      <xdr:col>17</xdr:col>
      <xdr:colOff>95331</xdr:colOff>
      <xdr:row>4</xdr:row>
      <xdr:rowOff>392323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E52A69-F460-4D41-9DE2-1E666016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6660" y="944880"/>
          <a:ext cx="2345771" cy="3542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0</xdr:rowOff>
    </xdr:from>
    <xdr:to>
      <xdr:col>3</xdr:col>
      <xdr:colOff>93822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444EE9-B334-47B4-AD34-F3D3144B8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0"/>
          <a:ext cx="237982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617220</xdr:colOff>
      <xdr:row>0</xdr:row>
      <xdr:rowOff>0</xdr:rowOff>
    </xdr:from>
    <xdr:to>
      <xdr:col>17</xdr:col>
      <xdr:colOff>230030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72C7A2-1505-4BB1-8F80-061235ED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1080" y="0"/>
          <a:ext cx="235601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143908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401A62-DF19-4E6F-9649-B38B45B3B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5080</xdr:colOff>
      <xdr:row>4</xdr:row>
      <xdr:rowOff>22860</xdr:rowOff>
    </xdr:from>
    <xdr:to>
      <xdr:col>17</xdr:col>
      <xdr:colOff>226776</xdr:colOff>
      <xdr:row>4</xdr:row>
      <xdr:rowOff>377083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D2AC2-8632-4DC1-83A9-A68A7C0D9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3780" y="929640"/>
          <a:ext cx="2340056" cy="3542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124302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9DD0FE-7DE4-4075-B163-13B6B0994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0</xdr:row>
      <xdr:rowOff>0</xdr:rowOff>
    </xdr:from>
    <xdr:to>
      <xdr:col>17</xdr:col>
      <xdr:colOff>205265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C415E7-E12D-4D26-B39B-25FD55EFA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108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143908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138979-4D9E-4D0D-9911-196B3A0E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614680</xdr:colOff>
      <xdr:row>4</xdr:row>
      <xdr:rowOff>22860</xdr:rowOff>
    </xdr:from>
    <xdr:to>
      <xdr:col>17</xdr:col>
      <xdr:colOff>194391</xdr:colOff>
      <xdr:row>4</xdr:row>
      <xdr:rowOff>377083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3A6066-5C91-40D7-9807-CA8DBABF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6160" y="929640"/>
          <a:ext cx="2345771" cy="3542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70962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13EF6-1BF3-4F29-B01A-3A2DEF3C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17</xdr:col>
      <xdr:colOff>258605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BA612-73B2-4F70-A80C-631A7D116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204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90568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0ADE50-2D22-4817-8379-A7B3A24B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27940</xdr:colOff>
      <xdr:row>3</xdr:row>
      <xdr:rowOff>152400</xdr:rowOff>
    </xdr:from>
    <xdr:to>
      <xdr:col>17</xdr:col>
      <xdr:colOff>266700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0B4585-F392-46F8-8ED9-3B742862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9980" y="891540"/>
          <a:ext cx="2341880" cy="3542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F14FA1-A57C-436B-9981-8B5FB5021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0</xdr:row>
      <xdr:rowOff>15240</xdr:rowOff>
    </xdr:from>
    <xdr:to>
      <xdr:col>17</xdr:col>
      <xdr:colOff>197645</xdr:colOff>
      <xdr:row>5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3A9895-1304-4293-B03F-B60CAC82B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920" y="1524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6DF933-EC4D-4425-B9AC-112716F3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203200</xdr:colOff>
      <xdr:row>4</xdr:row>
      <xdr:rowOff>30480</xdr:rowOff>
    </xdr:from>
    <xdr:to>
      <xdr:col>17</xdr:col>
      <xdr:colOff>156291</xdr:colOff>
      <xdr:row>4</xdr:row>
      <xdr:rowOff>384703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4652CB-91CA-4717-917D-56210D14B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9520" y="937260"/>
          <a:ext cx="2345771" cy="35422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215742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09E5CE-4AA3-4595-9207-1AC868C5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</xdr:colOff>
      <xdr:row>0</xdr:row>
      <xdr:rowOff>0</xdr:rowOff>
    </xdr:from>
    <xdr:to>
      <xdr:col>17</xdr:col>
      <xdr:colOff>151925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6D0D4-0265-4854-B28D-76BCD04EC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488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235348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B79935-6590-457D-828D-A0A597615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73660</xdr:colOff>
      <xdr:row>4</xdr:row>
      <xdr:rowOff>60960</xdr:rowOff>
    </xdr:from>
    <xdr:to>
      <xdr:col>17</xdr:col>
      <xdr:colOff>179151</xdr:colOff>
      <xdr:row>4</xdr:row>
      <xdr:rowOff>415183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0AD34B-A9C2-46A6-A947-6427F82D0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8060" y="967740"/>
          <a:ext cx="2345771" cy="3542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109062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02FB85-39FE-40CD-A80C-1CD425603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198120</xdr:colOff>
      <xdr:row>0</xdr:row>
      <xdr:rowOff>0</xdr:rowOff>
    </xdr:from>
    <xdr:to>
      <xdr:col>17</xdr:col>
      <xdr:colOff>197645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A798CF-2A16-4D3D-9960-C8F17B89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68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128668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3D74C9-2FDC-4D1E-B32A-40AC56D9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149860</xdr:colOff>
      <xdr:row>4</xdr:row>
      <xdr:rowOff>15240</xdr:rowOff>
    </xdr:from>
    <xdr:to>
      <xdr:col>17</xdr:col>
      <xdr:colOff>133431</xdr:colOff>
      <xdr:row>4</xdr:row>
      <xdr:rowOff>369463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CBFEBA-AA14-435B-A064-7D13C2837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1420" y="922020"/>
          <a:ext cx="2345771" cy="3542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200502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AC2D0-C6BE-4275-8446-2C0F194C6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480060</xdr:colOff>
      <xdr:row>0</xdr:row>
      <xdr:rowOff>0</xdr:rowOff>
    </xdr:from>
    <xdr:to>
      <xdr:col>17</xdr:col>
      <xdr:colOff>68105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A9A2E5-9ADC-46D8-8217-306CA680B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392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220108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915A5-57D5-4C2D-A777-1257BA68A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447040</xdr:colOff>
      <xdr:row>4</xdr:row>
      <xdr:rowOff>68580</xdr:rowOff>
    </xdr:from>
    <xdr:to>
      <xdr:col>17</xdr:col>
      <xdr:colOff>19131</xdr:colOff>
      <xdr:row>4</xdr:row>
      <xdr:rowOff>422803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D91F79-260D-4DF3-AAAB-595026E7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975360"/>
          <a:ext cx="2345771" cy="354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0</xdr:rowOff>
    </xdr:from>
    <xdr:to>
      <xdr:col>3</xdr:col>
      <xdr:colOff>10002</xdr:colOff>
      <xdr:row>4</xdr:row>
      <xdr:rowOff>670560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2C089B-0903-4B9F-A425-4B2122F22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0"/>
          <a:ext cx="2379822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325120</xdr:colOff>
      <xdr:row>4</xdr:row>
      <xdr:rowOff>312420</xdr:rowOff>
    </xdr:from>
    <xdr:to>
      <xdr:col>2</xdr:col>
      <xdr:colOff>631588</xdr:colOff>
      <xdr:row>4</xdr:row>
      <xdr:rowOff>674263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1268C-8E7C-40FD-A4AF-39ECBD759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20" y="1013460"/>
          <a:ext cx="2363868" cy="361843"/>
        </a:xfrm>
        <a:prstGeom prst="rect">
          <a:avLst/>
        </a:prstGeom>
      </xdr:spPr>
    </xdr:pic>
    <xdr:clientData/>
  </xdr:twoCellAnchor>
  <xdr:twoCellAnchor editAs="oneCell">
    <xdr:from>
      <xdr:col>12</xdr:col>
      <xdr:colOff>449580</xdr:colOff>
      <xdr:row>0</xdr:row>
      <xdr:rowOff>0</xdr:rowOff>
    </xdr:from>
    <xdr:to>
      <xdr:col>17</xdr:col>
      <xdr:colOff>147162</xdr:colOff>
      <xdr:row>4</xdr:row>
      <xdr:rowOff>670560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29B2E9-BE25-4A52-A6A7-8440A4E90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8320" y="0"/>
          <a:ext cx="2379822" cy="1371600"/>
        </a:xfrm>
        <a:prstGeom prst="rect">
          <a:avLst/>
        </a:prstGeom>
      </xdr:spPr>
    </xdr:pic>
    <xdr:clientData/>
  </xdr:twoCellAnchor>
  <xdr:twoCellAnchor editAs="oneCell">
    <xdr:from>
      <xdr:col>12</xdr:col>
      <xdr:colOff>515620</xdr:colOff>
      <xdr:row>4</xdr:row>
      <xdr:rowOff>350520</xdr:rowOff>
    </xdr:from>
    <xdr:to>
      <xdr:col>17</xdr:col>
      <xdr:colOff>175341</xdr:colOff>
      <xdr:row>4</xdr:row>
      <xdr:rowOff>712363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C482E0-6E9F-401F-AB9F-6A57B4936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4360" y="1051560"/>
          <a:ext cx="2341961" cy="3618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0</xdr:row>
      <xdr:rowOff>0</xdr:rowOff>
    </xdr:from>
    <xdr:to>
      <xdr:col>3</xdr:col>
      <xdr:colOff>261462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834784-67C0-48E8-800E-63516CED2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487680</xdr:colOff>
      <xdr:row>0</xdr:row>
      <xdr:rowOff>0</xdr:rowOff>
    </xdr:from>
    <xdr:to>
      <xdr:col>17</xdr:col>
      <xdr:colOff>159545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96DCAD-D1D5-4ED0-BC8F-44B83A5E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868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242968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A11005-8B1B-48C6-B9E1-93BF7D1D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515620</xdr:colOff>
      <xdr:row>4</xdr:row>
      <xdr:rowOff>45720</xdr:rowOff>
    </xdr:from>
    <xdr:to>
      <xdr:col>17</xdr:col>
      <xdr:colOff>171531</xdr:colOff>
      <xdr:row>4</xdr:row>
      <xdr:rowOff>399943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A2EABF-DF74-4155-A855-9B0A1ADA2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6620" y="952500"/>
          <a:ext cx="2345771" cy="35422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322422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362FD4-1FFF-4953-A456-5DAE5343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0</xdr:row>
      <xdr:rowOff>0</xdr:rowOff>
    </xdr:from>
    <xdr:to>
      <xdr:col>17</xdr:col>
      <xdr:colOff>167165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4ED615-5402-4761-857E-D82E142F3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1060" y="0"/>
          <a:ext cx="236934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342028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A64615-1717-4491-8BBF-8437D9282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568960</xdr:colOff>
      <xdr:row>4</xdr:row>
      <xdr:rowOff>30480</xdr:rowOff>
    </xdr:from>
    <xdr:to>
      <xdr:col>17</xdr:col>
      <xdr:colOff>148671</xdr:colOff>
      <xdr:row>4</xdr:row>
      <xdr:rowOff>384703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539702-AA3E-4612-8E41-BFC4DC1F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8520" y="937260"/>
          <a:ext cx="2353391" cy="35422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E6E2EF-01F1-41D1-A905-042704C38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556260</xdr:colOff>
      <xdr:row>0</xdr:row>
      <xdr:rowOff>0</xdr:rowOff>
    </xdr:from>
    <xdr:to>
      <xdr:col>17</xdr:col>
      <xdr:colOff>83345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E5D6D8-9226-4A96-9F12-E06CC4DAC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2540" y="0"/>
          <a:ext cx="236934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0BEECA-821A-43AD-B45C-BC538BFD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12700</xdr:colOff>
      <xdr:row>4</xdr:row>
      <xdr:rowOff>0</xdr:rowOff>
    </xdr:from>
    <xdr:to>
      <xdr:col>17</xdr:col>
      <xdr:colOff>148671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135B25-09C7-4149-84DE-ED8390E5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3820" y="906780"/>
          <a:ext cx="2353391" cy="35422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223362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41850-001D-4C54-AB72-D95280007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11</xdr:col>
      <xdr:colOff>480060</xdr:colOff>
      <xdr:row>0</xdr:row>
      <xdr:rowOff>0</xdr:rowOff>
    </xdr:from>
    <xdr:to>
      <xdr:col>16</xdr:col>
      <xdr:colOff>58580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4DF21-7306-46C6-BD8B-117E47C6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352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242968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349505-1D3C-41EF-9DC6-A70928566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11</xdr:col>
      <xdr:colOff>477520</xdr:colOff>
      <xdr:row>3</xdr:row>
      <xdr:rowOff>152400</xdr:rowOff>
    </xdr:from>
    <xdr:to>
      <xdr:col>16</xdr:col>
      <xdr:colOff>40086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B8316-AC8E-4E09-B586-2DC5E10ED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98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185262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5EF5F-A116-4AB0-B344-918CECCF9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0</xdr:row>
      <xdr:rowOff>0</xdr:rowOff>
    </xdr:from>
    <xdr:to>
      <xdr:col>17</xdr:col>
      <xdr:colOff>197645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5AA23-58B7-4B9C-8B3C-40137C302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012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204868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2214E5-A074-4005-977E-439B88B8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622300</xdr:colOff>
      <xdr:row>4</xdr:row>
      <xdr:rowOff>30480</xdr:rowOff>
    </xdr:from>
    <xdr:to>
      <xdr:col>17</xdr:col>
      <xdr:colOff>194391</xdr:colOff>
      <xdr:row>4</xdr:row>
      <xdr:rowOff>384703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4735C4-10CD-4530-A2BC-1270D0967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2820" y="937260"/>
          <a:ext cx="2345771" cy="354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93822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484B20-D7F5-4487-93C5-B017BC28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541020</xdr:colOff>
      <xdr:row>0</xdr:row>
      <xdr:rowOff>0</xdr:rowOff>
    </xdr:from>
    <xdr:to>
      <xdr:col>17</xdr:col>
      <xdr:colOff>220505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B2C001-824C-4B4F-BE1F-1A55A3565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536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113428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EEE880-98F5-45CB-ADB6-510A365D8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553720</xdr:colOff>
      <xdr:row>4</xdr:row>
      <xdr:rowOff>38100</xdr:rowOff>
    </xdr:from>
    <xdr:to>
      <xdr:col>17</xdr:col>
      <xdr:colOff>217251</xdr:colOff>
      <xdr:row>4</xdr:row>
      <xdr:rowOff>392323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5B3CD7-0E67-48A9-BCC3-B5DFBFFB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8060" y="944880"/>
          <a:ext cx="2345771" cy="354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154782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B4A45C-9C8C-4CC6-921F-BF78CA527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17</xdr:col>
      <xdr:colOff>212885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793DB-E300-498F-B02C-A78506CC2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32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174388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8C30B6-3CA8-4F80-B1B5-9E5D3D58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591820</xdr:colOff>
      <xdr:row>4</xdr:row>
      <xdr:rowOff>53340</xdr:rowOff>
    </xdr:from>
    <xdr:to>
      <xdr:col>17</xdr:col>
      <xdr:colOff>163911</xdr:colOff>
      <xdr:row>4</xdr:row>
      <xdr:rowOff>407563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05EFE9-316D-47EE-B9F6-A9AB8652A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3300" y="960120"/>
          <a:ext cx="2345771" cy="3542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200502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8D565-6F28-4B5B-ACAA-3EE5EA21C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0</xdr:row>
      <xdr:rowOff>0</xdr:rowOff>
    </xdr:from>
    <xdr:to>
      <xdr:col>17</xdr:col>
      <xdr:colOff>220505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A77F9-B4AE-4AFF-BD3F-9928D187E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916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220108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55EA7D-4044-4ABD-9695-3303E230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576580</xdr:colOff>
      <xdr:row>4</xdr:row>
      <xdr:rowOff>15240</xdr:rowOff>
    </xdr:from>
    <xdr:to>
      <xdr:col>17</xdr:col>
      <xdr:colOff>209631</xdr:colOff>
      <xdr:row>4</xdr:row>
      <xdr:rowOff>369463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1921E3-3F93-46D1-888C-EF7107F19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240" y="922020"/>
          <a:ext cx="2345771" cy="3542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208122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D74AD0-C9CB-4869-8F35-DD76AAA9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</xdr:colOff>
      <xdr:row>0</xdr:row>
      <xdr:rowOff>7620</xdr:rowOff>
    </xdr:from>
    <xdr:to>
      <xdr:col>17</xdr:col>
      <xdr:colOff>235745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086A7-0617-43DE-8E7E-1A5DD4B3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5360" y="762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227728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5EEF38-99D1-45AF-A5A2-5516D1D28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591820</xdr:colOff>
      <xdr:row>4</xdr:row>
      <xdr:rowOff>53340</xdr:rowOff>
    </xdr:from>
    <xdr:to>
      <xdr:col>17</xdr:col>
      <xdr:colOff>163911</xdr:colOff>
      <xdr:row>4</xdr:row>
      <xdr:rowOff>407563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60F0EE-AB74-4049-AC20-4905ABB96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9480" y="960120"/>
          <a:ext cx="2345771" cy="3542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96994-BDA8-4C41-8F50-F1E0E644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12</xdr:col>
      <xdr:colOff>556260</xdr:colOff>
      <xdr:row>0</xdr:row>
      <xdr:rowOff>0</xdr:rowOff>
    </xdr:from>
    <xdr:to>
      <xdr:col>17</xdr:col>
      <xdr:colOff>243365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1D5EC2-232A-4267-AB5C-5C33338E2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774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8649EB-ECAE-48A5-93DD-C9A96AC7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530860</xdr:colOff>
      <xdr:row>4</xdr:row>
      <xdr:rowOff>53340</xdr:rowOff>
    </xdr:from>
    <xdr:to>
      <xdr:col>17</xdr:col>
      <xdr:colOff>202011</xdr:colOff>
      <xdr:row>4</xdr:row>
      <xdr:rowOff>407563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FBCAB4-3BAE-45BB-954A-56894B220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340" y="960120"/>
          <a:ext cx="2345771" cy="3542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15C64-F465-4037-9675-B1DEC2BE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17</xdr:col>
      <xdr:colOff>235745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9AAC4-B100-4391-B705-C3F0CA2D5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420" y="0"/>
          <a:ext cx="2361725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44CFB9-178F-4B0C-8EFA-DCADC600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12</xdr:col>
      <xdr:colOff>576580</xdr:colOff>
      <xdr:row>4</xdr:row>
      <xdr:rowOff>68580</xdr:rowOff>
    </xdr:from>
    <xdr:to>
      <xdr:col>17</xdr:col>
      <xdr:colOff>171531</xdr:colOff>
      <xdr:row>4</xdr:row>
      <xdr:rowOff>422803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F94E69-D3C2-414A-8896-922EC288F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6160" y="975360"/>
          <a:ext cx="2345771" cy="354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Results/Round%209/Gobbler_Getter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bbler_Getter_Raw"/>
      <sheetName val="SETRA"/>
      <sheetName val="FTR"/>
      <sheetName val="Sera OA Results"/>
      <sheetName val="Participation"/>
      <sheetName val="SERA CLASS RESULTS"/>
      <sheetName val="Sera LOOKUPS"/>
      <sheetName val="Sera Members"/>
      <sheetName val="Top 31 B"/>
      <sheetName val="Injured Riders"/>
      <sheetName val="Kids"/>
    </sheetNames>
    <sheetDataSet>
      <sheetData sheetId="0"/>
      <sheetData sheetId="1"/>
      <sheetData sheetId="2"/>
      <sheetData sheetId="3">
        <row r="4">
          <cell r="C4" t="str">
            <v>Cameron Reed</v>
          </cell>
          <cell r="D4">
            <v>40</v>
          </cell>
        </row>
        <row r="5">
          <cell r="C5" t="str">
            <v>Evan Chisolm</v>
          </cell>
          <cell r="D5">
            <v>39</v>
          </cell>
        </row>
        <row r="6">
          <cell r="C6" t="str">
            <v>Stephen Reed</v>
          </cell>
          <cell r="D6">
            <v>38</v>
          </cell>
        </row>
        <row r="7">
          <cell r="C7" t="str">
            <v>Devin Stokley</v>
          </cell>
          <cell r="D7">
            <v>37</v>
          </cell>
        </row>
        <row r="8">
          <cell r="C8" t="str">
            <v>Max Currie</v>
          </cell>
          <cell r="D8">
            <v>36</v>
          </cell>
        </row>
        <row r="9">
          <cell r="C9" t="str">
            <v>Thomas Davis</v>
          </cell>
          <cell r="D9">
            <v>35</v>
          </cell>
        </row>
        <row r="10">
          <cell r="C10" t="str">
            <v>Russell Wiggins</v>
          </cell>
          <cell r="D10">
            <v>34</v>
          </cell>
        </row>
        <row r="11">
          <cell r="C11" t="str">
            <v>Jeff Provencher</v>
          </cell>
          <cell r="D11">
            <v>33</v>
          </cell>
        </row>
        <row r="12">
          <cell r="C12" t="str">
            <v>Jonathan Seales</v>
          </cell>
          <cell r="D12">
            <v>32</v>
          </cell>
        </row>
        <row r="13">
          <cell r="C13" t="str">
            <v>David McCool</v>
          </cell>
          <cell r="D13">
            <v>31</v>
          </cell>
        </row>
        <row r="14">
          <cell r="C14" t="str">
            <v>Trevor Hulin</v>
          </cell>
          <cell r="D14">
            <v>30</v>
          </cell>
        </row>
        <row r="15">
          <cell r="C15" t="str">
            <v>Michael Chaplain</v>
          </cell>
          <cell r="D15">
            <v>29</v>
          </cell>
        </row>
        <row r="16">
          <cell r="C16" t="str">
            <v>Blair Benoit</v>
          </cell>
          <cell r="D16">
            <v>28</v>
          </cell>
        </row>
        <row r="17">
          <cell r="C17" t="str">
            <v>Chance Mooney</v>
          </cell>
          <cell r="D17">
            <v>27</v>
          </cell>
        </row>
        <row r="18">
          <cell r="C18" t="str">
            <v>Paul Broome</v>
          </cell>
          <cell r="D18">
            <v>26</v>
          </cell>
        </row>
        <row r="19">
          <cell r="C19" t="str">
            <v>Thomas Brooks</v>
          </cell>
          <cell r="D19">
            <v>25</v>
          </cell>
        </row>
        <row r="20">
          <cell r="C20" t="str">
            <v>James Burgard Jr</v>
          </cell>
          <cell r="D20">
            <v>24</v>
          </cell>
        </row>
        <row r="21">
          <cell r="C21" t="str">
            <v>Brian Thornton</v>
          </cell>
          <cell r="D21">
            <v>23</v>
          </cell>
        </row>
        <row r="22">
          <cell r="C22" t="str">
            <v>Doug Price</v>
          </cell>
          <cell r="D22">
            <v>22</v>
          </cell>
        </row>
        <row r="23">
          <cell r="C23" t="str">
            <v>Jason Copeland</v>
          </cell>
          <cell r="D23">
            <v>21</v>
          </cell>
        </row>
        <row r="24">
          <cell r="C24" t="str">
            <v>Tyler Bleau</v>
          </cell>
          <cell r="D24">
            <v>20</v>
          </cell>
        </row>
        <row r="25">
          <cell r="C25" t="str">
            <v>David Vines</v>
          </cell>
          <cell r="D25">
            <v>19</v>
          </cell>
        </row>
        <row r="26">
          <cell r="C26" t="str">
            <v>Jeremy Naquin</v>
          </cell>
          <cell r="D26">
            <v>18</v>
          </cell>
        </row>
        <row r="27">
          <cell r="C27" t="str">
            <v>Blake Plonsky</v>
          </cell>
          <cell r="D27">
            <v>17</v>
          </cell>
        </row>
        <row r="28">
          <cell r="C28" t="str">
            <v>David Amberson</v>
          </cell>
          <cell r="D28">
            <v>16</v>
          </cell>
        </row>
        <row r="29">
          <cell r="C29" t="str">
            <v>Eric Meeks</v>
          </cell>
          <cell r="D29">
            <v>15</v>
          </cell>
        </row>
        <row r="30">
          <cell r="C30" t="str">
            <v>Bennie Waldrop</v>
          </cell>
          <cell r="D30">
            <v>14</v>
          </cell>
        </row>
        <row r="31">
          <cell r="C31" t="str">
            <v>James Phipps</v>
          </cell>
          <cell r="D31">
            <v>13</v>
          </cell>
        </row>
        <row r="32">
          <cell r="C32" t="str">
            <v>Ronald Walters</v>
          </cell>
          <cell r="D32">
            <v>12</v>
          </cell>
        </row>
        <row r="33">
          <cell r="C33" t="str">
            <v>Jeremy Womble</v>
          </cell>
          <cell r="D33">
            <v>11</v>
          </cell>
        </row>
        <row r="34">
          <cell r="C34" t="str">
            <v>Alan Conn</v>
          </cell>
          <cell r="D34">
            <v>10</v>
          </cell>
        </row>
        <row r="35">
          <cell r="C35" t="str">
            <v>Chuck Yeargan</v>
          </cell>
          <cell r="D35">
            <v>9</v>
          </cell>
        </row>
        <row r="36">
          <cell r="C36" t="str">
            <v>Ryan Cave</v>
          </cell>
          <cell r="D36">
            <v>8</v>
          </cell>
        </row>
        <row r="37">
          <cell r="C37" t="str">
            <v>Kevin Hulin</v>
          </cell>
          <cell r="D37">
            <v>7</v>
          </cell>
        </row>
        <row r="38">
          <cell r="C38" t="str">
            <v>Greg Peterson</v>
          </cell>
          <cell r="D38">
            <v>6</v>
          </cell>
        </row>
        <row r="39">
          <cell r="C39" t="str">
            <v>Jason Nohrenberg</v>
          </cell>
          <cell r="D39">
            <v>5</v>
          </cell>
        </row>
        <row r="40">
          <cell r="C40" t="str">
            <v>Jerry Cook</v>
          </cell>
          <cell r="D40">
            <v>4</v>
          </cell>
        </row>
        <row r="41">
          <cell r="C41" t="str">
            <v>Gregory Bowden</v>
          </cell>
          <cell r="D41">
            <v>3</v>
          </cell>
        </row>
        <row r="42">
          <cell r="C42" t="str">
            <v>Matthew Hunt</v>
          </cell>
          <cell r="D42">
            <v>2</v>
          </cell>
        </row>
        <row r="43">
          <cell r="C43" t="str">
            <v>Karson Broadway</v>
          </cell>
          <cell r="D43">
            <v>1</v>
          </cell>
        </row>
        <row r="44">
          <cell r="C44" t="str">
            <v>Jessica Delee</v>
          </cell>
          <cell r="D44">
            <v>0</v>
          </cell>
        </row>
        <row r="45">
          <cell r="C45" t="str">
            <v>Michael Land</v>
          </cell>
          <cell r="D45">
            <v>0</v>
          </cell>
        </row>
        <row r="46">
          <cell r="C46" t="str">
            <v>Kil Roy</v>
          </cell>
          <cell r="D46">
            <v>0</v>
          </cell>
        </row>
        <row r="47">
          <cell r="C47" t="str">
            <v>Cade Holder</v>
          </cell>
          <cell r="D47">
            <v>0</v>
          </cell>
        </row>
        <row r="48">
          <cell r="C48" t="str">
            <v>Scottie Fuller</v>
          </cell>
          <cell r="D48">
            <v>0</v>
          </cell>
        </row>
        <row r="49">
          <cell r="C49" t="str">
            <v>Nathan Emmett</v>
          </cell>
          <cell r="D49">
            <v>0</v>
          </cell>
        </row>
        <row r="50">
          <cell r="C50" t="str">
            <v>Geoff Holder</v>
          </cell>
          <cell r="D50">
            <v>0</v>
          </cell>
        </row>
        <row r="51">
          <cell r="C51" t="str">
            <v>Bill Porter</v>
          </cell>
          <cell r="D51">
            <v>0</v>
          </cell>
        </row>
        <row r="52">
          <cell r="C52" t="str">
            <v>Chris L Kelly</v>
          </cell>
          <cell r="D52">
            <v>0</v>
          </cell>
        </row>
        <row r="53">
          <cell r="C53" t="str">
            <v>Larry Reaves</v>
          </cell>
          <cell r="D53">
            <v>0</v>
          </cell>
        </row>
        <row r="54">
          <cell r="C54" t="str">
            <v>Derrick Mackmer</v>
          </cell>
          <cell r="D54">
            <v>0</v>
          </cell>
        </row>
        <row r="55">
          <cell r="C55" t="str">
            <v>Gary Copeland</v>
          </cell>
          <cell r="D55">
            <v>0</v>
          </cell>
        </row>
        <row r="56">
          <cell r="C56" t="str">
            <v>Bobby Stokley</v>
          </cell>
          <cell r="D56">
            <v>0</v>
          </cell>
        </row>
        <row r="57">
          <cell r="C57" t="str">
            <v>Paul Traufler</v>
          </cell>
          <cell r="D57">
            <v>0</v>
          </cell>
        </row>
        <row r="58">
          <cell r="C58" t="str">
            <v>Phillip Flynt</v>
          </cell>
          <cell r="D58">
            <v>0</v>
          </cell>
        </row>
        <row r="59">
          <cell r="C59" t="str">
            <v>David Chaplin</v>
          </cell>
          <cell r="D59">
            <v>0</v>
          </cell>
        </row>
        <row r="60">
          <cell r="C60" t="str">
            <v>Michael Armistead</v>
          </cell>
          <cell r="D60">
            <v>0</v>
          </cell>
        </row>
        <row r="61">
          <cell r="C61" t="str">
            <v>Ethan Mize</v>
          </cell>
          <cell r="D61">
            <v>0</v>
          </cell>
        </row>
        <row r="62">
          <cell r="C62" t="str">
            <v>Daniel Walker</v>
          </cell>
          <cell r="D62">
            <v>0</v>
          </cell>
        </row>
        <row r="63">
          <cell r="C63" t="str">
            <v>Gasper Pizzolato</v>
          </cell>
          <cell r="D63">
            <v>0</v>
          </cell>
        </row>
        <row r="64">
          <cell r="C64" t="str">
            <v>Tristen Hensley</v>
          </cell>
          <cell r="D64">
            <v>0</v>
          </cell>
        </row>
        <row r="65">
          <cell r="C65" t="str">
            <v>Chuck Evans</v>
          </cell>
          <cell r="D65">
            <v>0</v>
          </cell>
        </row>
        <row r="66">
          <cell r="C66" t="str">
            <v>Brandon Quick</v>
          </cell>
          <cell r="D66">
            <v>0</v>
          </cell>
        </row>
        <row r="67">
          <cell r="C67" t="str">
            <v>Zach Ivey</v>
          </cell>
          <cell r="D67">
            <v>0</v>
          </cell>
        </row>
        <row r="68">
          <cell r="C68" t="str">
            <v>David Neil</v>
          </cell>
          <cell r="D68">
            <v>0</v>
          </cell>
        </row>
        <row r="69">
          <cell r="C69" t="str">
            <v>Mason Vines</v>
          </cell>
          <cell r="D69">
            <v>0</v>
          </cell>
        </row>
        <row r="70">
          <cell r="C70" t="str">
            <v>Bill Price</v>
          </cell>
          <cell r="D70">
            <v>0</v>
          </cell>
        </row>
        <row r="71">
          <cell r="C71" t="str">
            <v>Neal Cagle</v>
          </cell>
          <cell r="D71">
            <v>0</v>
          </cell>
        </row>
        <row r="72">
          <cell r="C72" t="str">
            <v>Reggie Smith</v>
          </cell>
          <cell r="D72">
            <v>0</v>
          </cell>
        </row>
        <row r="73">
          <cell r="C73" t="str">
            <v>Robert Mills</v>
          </cell>
          <cell r="D73">
            <v>0</v>
          </cell>
        </row>
        <row r="74">
          <cell r="C74" t="str">
            <v>Carl Ivey</v>
          </cell>
          <cell r="D74">
            <v>0</v>
          </cell>
        </row>
        <row r="75">
          <cell r="C75" t="str">
            <v>Vanessa Hulin</v>
          </cell>
          <cell r="D75">
            <v>0</v>
          </cell>
        </row>
        <row r="76">
          <cell r="C76" t="str">
            <v>Ben Womble</v>
          </cell>
          <cell r="D76">
            <v>0</v>
          </cell>
        </row>
        <row r="77">
          <cell r="C77" t="str">
            <v>Wayne Matherne</v>
          </cell>
          <cell r="D77">
            <v>0</v>
          </cell>
        </row>
        <row r="78">
          <cell r="C78" t="str">
            <v>Destin Davis</v>
          </cell>
          <cell r="D78">
            <v>0</v>
          </cell>
        </row>
        <row r="79">
          <cell r="C79" t="str">
            <v>Brandon Bishop</v>
          </cell>
          <cell r="D79">
            <v>0</v>
          </cell>
        </row>
        <row r="80">
          <cell r="C80" t="str">
            <v>Ron Pruitt</v>
          </cell>
          <cell r="D80">
            <v>0</v>
          </cell>
        </row>
        <row r="81">
          <cell r="C81" t="str">
            <v>Brooke Amberson</v>
          </cell>
          <cell r="D8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W202"/>
  <sheetViews>
    <sheetView tabSelected="1" zoomScaleNormal="100" workbookViewId="0">
      <selection activeCell="B7" sqref="B7:E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4.59765625" style="4" bestFit="1" customWidth="1"/>
    <col min="4" max="4" width="7" style="21" customWidth="1"/>
    <col min="5" max="5" width="9.5" style="21" bestFit="1" customWidth="1"/>
    <col min="6" max="6" width="8" style="21" bestFit="1" customWidth="1"/>
    <col min="7" max="7" width="8.19921875" style="21" customWidth="1"/>
    <col min="8" max="8" width="8.09765625" style="21" customWidth="1"/>
    <col min="9" max="9" width="8.19921875" style="21" bestFit="1" customWidth="1"/>
    <col min="10" max="11" width="8" style="21" customWidth="1"/>
    <col min="12" max="12" width="9.5" style="21" customWidth="1"/>
    <col min="13" max="13" width="8.19921875" style="21" customWidth="1"/>
    <col min="14" max="14" width="8.69921875" style="21" customWidth="1"/>
    <col min="15" max="15" width="10" style="21" bestFit="1" customWidth="1"/>
    <col min="16" max="16" width="10.59765625" style="21" customWidth="1"/>
    <col min="17" max="17" width="4.59765625" style="21" customWidth="1"/>
    <col min="18" max="18" width="4.69921875" style="4" bestFit="1" customWidth="1"/>
    <col min="19" max="19" width="6.19921875" style="4" customWidth="1"/>
    <col min="20" max="34" width="10.59765625" style="4" hidden="1" customWidth="1"/>
    <col min="35" max="35" width="8.09765625" style="4" customWidth="1"/>
    <col min="36" max="36" width="5.19921875" style="4" customWidth="1"/>
    <col min="37" max="37" width="9.3984375" style="4" customWidth="1"/>
    <col min="38" max="38" width="6.3984375" style="4" customWidth="1"/>
    <col min="39" max="39" width="10.19921875" style="4" customWidth="1"/>
    <col min="40" max="40" width="16.3984375" style="4" customWidth="1"/>
    <col min="41" max="41" width="22.09765625" style="4" customWidth="1"/>
    <col min="42" max="42" width="30.8984375" style="4" customWidth="1"/>
    <col min="43" max="1025" width="8.09765625" style="4" customWidth="1"/>
    <col min="1026" max="1026" width="9" style="4" customWidth="1"/>
    <col min="1027" max="16384" width="8.69921875" style="4"/>
  </cols>
  <sheetData>
    <row r="1" spans="1:49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49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9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9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9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9" ht="3" customHeight="1" thickBot="1" x14ac:dyDescent="0.3">
      <c r="A6" s="11"/>
      <c r="B6" s="12"/>
      <c r="C6" s="11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1"/>
      <c r="U6" s="14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9" ht="19.95" customHeight="1" x14ac:dyDescent="0.25">
      <c r="A7" s="11"/>
      <c r="B7" s="281" t="s">
        <v>1</v>
      </c>
      <c r="C7" s="282"/>
      <c r="D7" s="282"/>
      <c r="E7" s="283"/>
      <c r="F7" s="299" t="s">
        <v>2</v>
      </c>
      <c r="G7" s="299" t="s">
        <v>3</v>
      </c>
      <c r="H7" s="299" t="s">
        <v>4</v>
      </c>
      <c r="I7" s="299" t="s">
        <v>5</v>
      </c>
      <c r="J7" s="302" t="s">
        <v>6</v>
      </c>
      <c r="K7" s="299" t="s">
        <v>7</v>
      </c>
      <c r="L7" s="299" t="s">
        <v>8</v>
      </c>
      <c r="M7" s="299" t="s">
        <v>9</v>
      </c>
      <c r="N7" s="299" t="s">
        <v>10</v>
      </c>
      <c r="O7" s="309" t="s">
        <v>11</v>
      </c>
      <c r="P7" s="280" t="s">
        <v>12</v>
      </c>
      <c r="Q7" s="290" t="s">
        <v>304</v>
      </c>
      <c r="R7" s="291"/>
      <c r="S7" s="292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5"/>
      <c r="AG7" s="175"/>
      <c r="AH7" s="175"/>
      <c r="AI7" s="175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9" ht="17.100000000000001" customHeight="1" x14ac:dyDescent="0.25">
      <c r="A8" s="11"/>
      <c r="B8" s="284"/>
      <c r="C8" s="285"/>
      <c r="D8" s="285"/>
      <c r="E8" s="286"/>
      <c r="F8" s="300"/>
      <c r="G8" s="300"/>
      <c r="H8" s="300"/>
      <c r="I8" s="300"/>
      <c r="J8" s="303"/>
      <c r="K8" s="300"/>
      <c r="L8" s="300"/>
      <c r="M8" s="300"/>
      <c r="N8" s="300"/>
      <c r="O8" s="310"/>
      <c r="P8" s="278"/>
      <c r="Q8" s="293"/>
      <c r="R8" s="294"/>
      <c r="S8" s="295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5"/>
      <c r="AG8" s="175"/>
      <c r="AH8" s="175"/>
      <c r="AI8" s="175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9" ht="20.25" customHeight="1" x14ac:dyDescent="0.25">
      <c r="A9" s="11"/>
      <c r="B9" s="284"/>
      <c r="C9" s="285"/>
      <c r="D9" s="285"/>
      <c r="E9" s="286"/>
      <c r="F9" s="300"/>
      <c r="G9" s="300"/>
      <c r="H9" s="300"/>
      <c r="I9" s="300"/>
      <c r="J9" s="303"/>
      <c r="K9" s="300"/>
      <c r="L9" s="300"/>
      <c r="M9" s="300"/>
      <c r="N9" s="300"/>
      <c r="O9" s="310"/>
      <c r="P9" s="278"/>
      <c r="Q9" s="293"/>
      <c r="R9" s="294"/>
      <c r="S9" s="295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5"/>
      <c r="AG9" s="175"/>
      <c r="AH9" s="175"/>
      <c r="AI9" s="175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9" ht="18" customHeight="1" thickBot="1" x14ac:dyDescent="0.3">
      <c r="A10" s="11"/>
      <c r="B10" s="287"/>
      <c r="C10" s="288"/>
      <c r="D10" s="288"/>
      <c r="E10" s="289"/>
      <c r="F10" s="301"/>
      <c r="G10" s="301"/>
      <c r="H10" s="301"/>
      <c r="I10" s="301"/>
      <c r="J10" s="304"/>
      <c r="K10" s="301"/>
      <c r="L10" s="301"/>
      <c r="M10" s="301"/>
      <c r="N10" s="301"/>
      <c r="O10" s="339"/>
      <c r="P10" s="321"/>
      <c r="Q10" s="296"/>
      <c r="R10" s="297"/>
      <c r="S10" s="29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5"/>
      <c r="AG10" s="175"/>
      <c r="AH10" s="175"/>
      <c r="AI10" s="175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9" ht="1.2" hidden="1" customHeight="1" thickBot="1" x14ac:dyDescent="0.3">
      <c r="A11" s="11"/>
      <c r="B11" s="168"/>
      <c r="C11" s="169"/>
      <c r="D11" s="169"/>
      <c r="E11" s="169"/>
      <c r="F11" s="104"/>
      <c r="G11" s="104"/>
      <c r="H11" s="104"/>
      <c r="I11" s="104"/>
      <c r="J11" s="105"/>
      <c r="K11" s="104"/>
      <c r="L11" s="104"/>
      <c r="M11" s="104"/>
      <c r="N11" s="104"/>
      <c r="O11" s="172"/>
      <c r="P11" s="172"/>
      <c r="Q11" s="170"/>
      <c r="R11" s="174"/>
      <c r="S11" s="172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5"/>
      <c r="AG11" s="175"/>
      <c r="AH11" s="175"/>
      <c r="AI11" s="175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9" ht="1.2" customHeight="1" thickBot="1" x14ac:dyDescent="0.3">
      <c r="A12" s="11"/>
      <c r="B12" s="257"/>
      <c r="C12" s="258"/>
      <c r="D12" s="258"/>
      <c r="E12" s="258"/>
      <c r="F12" s="104"/>
      <c r="G12" s="104"/>
      <c r="H12" s="104"/>
      <c r="I12" s="104"/>
      <c r="J12" s="105"/>
      <c r="K12" s="104"/>
      <c r="L12" s="104"/>
      <c r="M12" s="104"/>
      <c r="N12" s="104"/>
      <c r="O12" s="261"/>
      <c r="P12" s="261"/>
      <c r="Q12" s="259"/>
      <c r="R12" s="260"/>
      <c r="S12" s="261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5"/>
      <c r="AG12" s="175"/>
      <c r="AH12" s="175"/>
      <c r="AI12" s="175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9" ht="34.200000000000003" thickBot="1" x14ac:dyDescent="0.3">
      <c r="A13" s="139"/>
      <c r="B13" s="24" t="s">
        <v>14</v>
      </c>
      <c r="C13" s="24" t="s">
        <v>15</v>
      </c>
      <c r="D13" s="28" t="s">
        <v>16</v>
      </c>
      <c r="E13" s="28" t="s">
        <v>17</v>
      </c>
      <c r="F13" s="24" t="s">
        <v>18</v>
      </c>
      <c r="G13" s="24" t="s">
        <v>19</v>
      </c>
      <c r="H13" s="24" t="s">
        <v>20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5" t="s">
        <v>27</v>
      </c>
      <c r="Q13" s="134" t="s">
        <v>28</v>
      </c>
      <c r="R13" s="134" t="s">
        <v>29</v>
      </c>
      <c r="S13" s="135" t="s">
        <v>30</v>
      </c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6"/>
      <c r="AG13" s="176"/>
      <c r="AH13" s="176"/>
      <c r="AI13" s="176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</row>
    <row r="14" spans="1:49" ht="20.399999999999999" customHeight="1" thickBot="1" x14ac:dyDescent="0.3">
      <c r="A14" s="11"/>
      <c r="B14" s="106">
        <v>1</v>
      </c>
      <c r="C14" s="40" t="s">
        <v>31</v>
      </c>
      <c r="D14" s="40">
        <v>445</v>
      </c>
      <c r="E14" s="40" t="s">
        <v>32</v>
      </c>
      <c r="F14" s="41">
        <v>39</v>
      </c>
      <c r="G14" s="41">
        <v>40</v>
      </c>
      <c r="H14" s="53">
        <v>39</v>
      </c>
      <c r="I14" s="41">
        <v>40</v>
      </c>
      <c r="J14" s="41">
        <v>39</v>
      </c>
      <c r="K14" s="123">
        <v>50</v>
      </c>
      <c r="L14" s="41">
        <v>38</v>
      </c>
      <c r="M14" s="53">
        <v>39</v>
      </c>
      <c r="N14" s="188">
        <f>AVERAGE(G14,I14,J14,H14,M14)</f>
        <v>39.4</v>
      </c>
      <c r="O14" s="250">
        <f>SUM(F14:N14)</f>
        <v>363.4</v>
      </c>
      <c r="P14" s="196">
        <f>IF(COUNTIF($F14:$N14,"&gt;1")&lt;5,"NA",(SUM($F14:$N14)-SUM(SMALL($F14:$N14,{1,2}))))</f>
        <v>286.39999999999998</v>
      </c>
      <c r="Q14" s="117">
        <f>SMALL(F14:N14,1)</f>
        <v>38</v>
      </c>
      <c r="R14" s="118">
        <f>SMALL(F14:N14,2)</f>
        <v>39</v>
      </c>
      <c r="S14" s="340">
        <f>SMALL(F14:N14,3)</f>
        <v>39</v>
      </c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75"/>
      <c r="AI14" s="175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ht="20.399999999999999" customHeight="1" thickBot="1" x14ac:dyDescent="0.3">
      <c r="A15" s="11"/>
      <c r="B15" s="106">
        <v>2</v>
      </c>
      <c r="C15" s="43" t="s">
        <v>33</v>
      </c>
      <c r="D15" s="43">
        <v>324</v>
      </c>
      <c r="E15" s="43" t="s">
        <v>32</v>
      </c>
      <c r="F15" s="44">
        <v>38</v>
      </c>
      <c r="G15" s="44">
        <v>37</v>
      </c>
      <c r="H15" s="54">
        <v>40</v>
      </c>
      <c r="I15" s="44">
        <v>37</v>
      </c>
      <c r="J15" s="44">
        <v>40</v>
      </c>
      <c r="K15" s="124">
        <v>50</v>
      </c>
      <c r="L15" s="44">
        <v>40</v>
      </c>
      <c r="M15" s="54">
        <v>38</v>
      </c>
      <c r="N15" s="44">
        <f>VLOOKUP(C15,'[1]Sera OA Results'!$C$4:$D$81,2,0)</f>
        <v>40</v>
      </c>
      <c r="O15" s="252">
        <f>SUM(F15:N15)</f>
        <v>360</v>
      </c>
      <c r="P15" s="195">
        <f>IF(COUNTIF($F15:$N15,"&gt;1")&lt;5,"NA",(SUM($F15:$N15)-SUM(SMALL($F15:$N15,{1,2}))))</f>
        <v>286</v>
      </c>
      <c r="Q15" s="117">
        <f t="shared" ref="Q15:Q78" si="0">SMALL(F15:N15,1)</f>
        <v>37</v>
      </c>
      <c r="R15" s="118">
        <f t="shared" ref="R15:R78" si="1">SMALL(F15:N15,2)</f>
        <v>37</v>
      </c>
      <c r="S15" s="119">
        <f t="shared" ref="S15:S78" si="2">SMALL(F15:N15,3)</f>
        <v>38</v>
      </c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75"/>
      <c r="AI15" s="175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ht="20.399999999999999" customHeight="1" thickBot="1" x14ac:dyDescent="0.3">
      <c r="A16" s="11"/>
      <c r="B16" s="106">
        <v>3</v>
      </c>
      <c r="C16" s="43" t="s">
        <v>36</v>
      </c>
      <c r="D16" s="43">
        <v>1832</v>
      </c>
      <c r="E16" s="43" t="s">
        <v>32</v>
      </c>
      <c r="F16" s="44">
        <v>40</v>
      </c>
      <c r="G16" s="44">
        <v>50</v>
      </c>
      <c r="H16" s="54">
        <v>38</v>
      </c>
      <c r="I16" s="44">
        <v>39</v>
      </c>
      <c r="J16" s="44">
        <v>0</v>
      </c>
      <c r="K16" s="124">
        <v>0</v>
      </c>
      <c r="L16" s="44">
        <v>39</v>
      </c>
      <c r="M16" s="54">
        <v>40</v>
      </c>
      <c r="N16" s="44">
        <v>39</v>
      </c>
      <c r="O16" s="252">
        <f>SUM(F16:N16)</f>
        <v>285</v>
      </c>
      <c r="P16" s="195">
        <f>IF(COUNTIF($F16:$N16,"&gt;1")&lt;5,"NA",(SUM($F16:$N16)-SUM(SMALL($F16:$N16,{1,2}))))</f>
        <v>285</v>
      </c>
      <c r="Q16" s="117">
        <f t="shared" si="0"/>
        <v>0</v>
      </c>
      <c r="R16" s="118">
        <f t="shared" si="1"/>
        <v>0</v>
      </c>
      <c r="S16" s="119">
        <f t="shared" si="2"/>
        <v>38</v>
      </c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75"/>
      <c r="AI16" s="175"/>
      <c r="AJ16" s="11"/>
      <c r="AK16" s="11"/>
      <c r="AL16" s="19"/>
      <c r="AM16" s="20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49" ht="20.399999999999999" customHeight="1" thickBot="1" x14ac:dyDescent="0.3">
      <c r="A17" s="11"/>
      <c r="B17" s="106">
        <v>4</v>
      </c>
      <c r="C17" s="43" t="s">
        <v>39</v>
      </c>
      <c r="D17" s="43">
        <v>520</v>
      </c>
      <c r="E17" s="43" t="s">
        <v>32</v>
      </c>
      <c r="F17" s="44">
        <v>37</v>
      </c>
      <c r="G17" s="44">
        <v>34</v>
      </c>
      <c r="H17" s="54">
        <v>0</v>
      </c>
      <c r="I17" s="44">
        <v>32</v>
      </c>
      <c r="J17" s="44">
        <v>0</v>
      </c>
      <c r="K17" s="124">
        <v>38</v>
      </c>
      <c r="L17" s="44">
        <v>50</v>
      </c>
      <c r="M17" s="54">
        <v>37</v>
      </c>
      <c r="N17" s="44">
        <f>VLOOKUP(C17,'[1]Sera OA Results'!$C$4:$D$81,2,0)</f>
        <v>37</v>
      </c>
      <c r="O17" s="252">
        <f>SUM(F17:N17)</f>
        <v>265</v>
      </c>
      <c r="P17" s="195">
        <f>IF(COUNTIF($F17:$N17,"&gt;1")&lt;5,"NA",(SUM($F17:$N17)-SUM(SMALL($F17:$N17,{1,2}))))</f>
        <v>265</v>
      </c>
      <c r="Q17" s="117">
        <f t="shared" si="0"/>
        <v>0</v>
      </c>
      <c r="R17" s="118">
        <f t="shared" si="1"/>
        <v>0</v>
      </c>
      <c r="S17" s="119">
        <f t="shared" si="2"/>
        <v>32</v>
      </c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75"/>
      <c r="AI17" s="175"/>
      <c r="AJ17" s="11"/>
      <c r="AK17" s="11"/>
      <c r="AL17" s="19"/>
      <c r="AM17" s="20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  <row r="18" spans="1:49" ht="20.399999999999999" customHeight="1" thickBot="1" x14ac:dyDescent="0.3">
      <c r="A18" s="11"/>
      <c r="B18" s="106">
        <v>5</v>
      </c>
      <c r="C18" s="43" t="s">
        <v>34</v>
      </c>
      <c r="D18" s="43">
        <v>490</v>
      </c>
      <c r="E18" s="43" t="s">
        <v>32</v>
      </c>
      <c r="F18" s="44">
        <v>35</v>
      </c>
      <c r="G18" s="44">
        <v>35</v>
      </c>
      <c r="H18" s="54">
        <v>31</v>
      </c>
      <c r="I18" s="44">
        <v>30</v>
      </c>
      <c r="J18" s="127">
        <v>50</v>
      </c>
      <c r="K18" s="124">
        <v>37</v>
      </c>
      <c r="L18" s="44">
        <v>34</v>
      </c>
      <c r="M18" s="54">
        <v>34</v>
      </c>
      <c r="N18" s="44">
        <f>VLOOKUP(C18,'[1]Sera OA Results'!$C$4:$D$81,2,0)</f>
        <v>38</v>
      </c>
      <c r="O18" s="252">
        <f>SUM(F18:N18)</f>
        <v>324</v>
      </c>
      <c r="P18" s="195">
        <f>IF(COUNTIF($F18:$N18,"&gt;1")&lt;5,"NA",(SUM($F18:$N18)-SUM(SMALL($F18:$N18,{1,2}))))</f>
        <v>263</v>
      </c>
      <c r="Q18" s="117">
        <f t="shared" si="0"/>
        <v>30</v>
      </c>
      <c r="R18" s="118">
        <f t="shared" si="1"/>
        <v>31</v>
      </c>
      <c r="S18" s="119">
        <f t="shared" si="2"/>
        <v>34</v>
      </c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75"/>
      <c r="AI18" s="175"/>
      <c r="AJ18" s="11"/>
      <c r="AK18" s="11"/>
      <c r="AL18" s="19"/>
      <c r="AM18" s="20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ht="20.399999999999999" customHeight="1" thickBot="1" x14ac:dyDescent="0.3">
      <c r="A19" s="11"/>
      <c r="B19" s="106">
        <v>6</v>
      </c>
      <c r="C19" s="43" t="s">
        <v>35</v>
      </c>
      <c r="D19" s="43">
        <v>1044</v>
      </c>
      <c r="E19" s="43" t="s">
        <v>32</v>
      </c>
      <c r="F19" s="44">
        <v>36</v>
      </c>
      <c r="G19" s="44">
        <v>33</v>
      </c>
      <c r="H19" s="54">
        <v>32</v>
      </c>
      <c r="I19" s="44">
        <v>38</v>
      </c>
      <c r="J19" s="44">
        <v>32</v>
      </c>
      <c r="K19" s="124">
        <v>28</v>
      </c>
      <c r="L19" s="44">
        <v>0</v>
      </c>
      <c r="M19" s="54">
        <v>50</v>
      </c>
      <c r="N19" s="44">
        <v>34</v>
      </c>
      <c r="O19" s="252">
        <f>SUM(F19:N19)</f>
        <v>283</v>
      </c>
      <c r="P19" s="195">
        <f>IF(COUNTIF($F19:$N19,"&gt;1")&lt;5,"NA",(SUM($F19:$N19)-SUM(SMALL($F19:$N19,{1,2}))))</f>
        <v>255</v>
      </c>
      <c r="Q19" s="117">
        <f t="shared" si="0"/>
        <v>0</v>
      </c>
      <c r="R19" s="118">
        <f t="shared" si="1"/>
        <v>28</v>
      </c>
      <c r="S19" s="119">
        <f t="shared" si="2"/>
        <v>32</v>
      </c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75"/>
      <c r="AI19" s="175"/>
      <c r="AJ19" s="11"/>
      <c r="AK19" s="11"/>
      <c r="AL19" s="19"/>
      <c r="AM19" s="20"/>
      <c r="AN19" s="11"/>
      <c r="AO19" s="11"/>
      <c r="AP19" s="11"/>
      <c r="AQ19" s="11"/>
      <c r="AR19" s="11"/>
      <c r="AS19" s="11"/>
      <c r="AT19" s="11"/>
      <c r="AU19" s="11"/>
      <c r="AV19" s="11"/>
      <c r="AW19" s="11"/>
    </row>
    <row r="20" spans="1:49" ht="20.399999999999999" customHeight="1" thickBot="1" x14ac:dyDescent="0.3">
      <c r="A20" s="11"/>
      <c r="B20" s="106">
        <v>7</v>
      </c>
      <c r="C20" s="43" t="s">
        <v>46</v>
      </c>
      <c r="D20" s="43">
        <v>1804</v>
      </c>
      <c r="E20" s="43" t="s">
        <v>47</v>
      </c>
      <c r="F20" s="44">
        <v>33</v>
      </c>
      <c r="G20" s="44">
        <v>32</v>
      </c>
      <c r="H20" s="54">
        <v>0</v>
      </c>
      <c r="I20" s="44">
        <v>34</v>
      </c>
      <c r="J20" s="44">
        <v>0</v>
      </c>
      <c r="K20" s="124">
        <v>35</v>
      </c>
      <c r="L20" s="44">
        <v>32</v>
      </c>
      <c r="M20" s="54">
        <v>33</v>
      </c>
      <c r="N20" s="44">
        <v>50</v>
      </c>
      <c r="O20" s="252">
        <f>SUM(F20:N20)</f>
        <v>249</v>
      </c>
      <c r="P20" s="195">
        <f>IF(COUNTIF($F20:$N20,"&gt;1")&lt;5,"NA",(SUM($F20:$N20)-SUM(SMALL($F20:$N20,{1,2}))))</f>
        <v>249</v>
      </c>
      <c r="Q20" s="117">
        <f t="shared" si="0"/>
        <v>0</v>
      </c>
      <c r="R20" s="118">
        <f t="shared" si="1"/>
        <v>0</v>
      </c>
      <c r="S20" s="119">
        <f t="shared" si="2"/>
        <v>32</v>
      </c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75"/>
      <c r="AI20" s="175"/>
      <c r="AJ20" s="11"/>
      <c r="AK20" s="11"/>
      <c r="AL20" s="19"/>
      <c r="AM20" s="20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49" ht="20.399999999999999" customHeight="1" thickBot="1" x14ac:dyDescent="0.3">
      <c r="A21" s="11"/>
      <c r="B21" s="106">
        <v>8</v>
      </c>
      <c r="C21" s="43" t="s">
        <v>37</v>
      </c>
      <c r="D21" s="43">
        <v>491</v>
      </c>
      <c r="E21" s="43" t="s">
        <v>38</v>
      </c>
      <c r="F21" s="44">
        <v>28</v>
      </c>
      <c r="G21" s="44">
        <v>50</v>
      </c>
      <c r="H21" s="54">
        <v>0</v>
      </c>
      <c r="I21" s="44">
        <v>29</v>
      </c>
      <c r="J21" s="127">
        <v>35</v>
      </c>
      <c r="K21" s="124">
        <v>26</v>
      </c>
      <c r="L21" s="44">
        <v>29</v>
      </c>
      <c r="M21" s="54">
        <v>35</v>
      </c>
      <c r="N21" s="44">
        <f>VLOOKUP(C21,'[1]Sera OA Results'!$C$4:$D$81,2,0)</f>
        <v>27</v>
      </c>
      <c r="O21" s="252">
        <f>SUM(F21:N21)</f>
        <v>259</v>
      </c>
      <c r="P21" s="195">
        <f>IF(COUNTIF($F21:$N21,"&gt;1")&lt;5,"NA",(SUM($F21:$N21)-SUM(SMALL($F21:$N21,{1,2}))))</f>
        <v>233</v>
      </c>
      <c r="Q21" s="117">
        <f t="shared" si="0"/>
        <v>0</v>
      </c>
      <c r="R21" s="118">
        <f t="shared" si="1"/>
        <v>26</v>
      </c>
      <c r="S21" s="119">
        <f t="shared" si="2"/>
        <v>27</v>
      </c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75"/>
      <c r="AI21" s="175"/>
      <c r="AJ21" s="11"/>
      <c r="AK21" s="11"/>
      <c r="AL21" s="19"/>
      <c r="AM21" s="20"/>
      <c r="AN21" s="11"/>
      <c r="AO21" s="11"/>
      <c r="AP21" s="11"/>
      <c r="AQ21" s="11"/>
      <c r="AR21" s="11"/>
      <c r="AS21" s="11"/>
      <c r="AT21" s="11"/>
      <c r="AU21" s="11"/>
      <c r="AV21" s="11"/>
      <c r="AW21" s="11"/>
    </row>
    <row r="22" spans="1:49" ht="21" thickBot="1" x14ac:dyDescent="0.3">
      <c r="A22" s="11"/>
      <c r="B22" s="106">
        <v>9</v>
      </c>
      <c r="C22" s="43" t="s">
        <v>40</v>
      </c>
      <c r="D22" s="43">
        <v>252</v>
      </c>
      <c r="E22" s="43" t="s">
        <v>41</v>
      </c>
      <c r="F22" s="44">
        <v>50</v>
      </c>
      <c r="G22" s="44">
        <v>10</v>
      </c>
      <c r="H22" s="116">
        <f>AVERAGE(M22,L22,N22,K22,J22)</f>
        <v>28.2</v>
      </c>
      <c r="I22" s="44">
        <v>18</v>
      </c>
      <c r="J22" s="44">
        <v>20</v>
      </c>
      <c r="K22" s="124">
        <v>29</v>
      </c>
      <c r="L22" s="44">
        <v>33</v>
      </c>
      <c r="M22" s="54">
        <v>29</v>
      </c>
      <c r="N22" s="44">
        <f>VLOOKUP(C22,'[1]Sera OA Results'!$C$4:$D$81,2,0)</f>
        <v>30</v>
      </c>
      <c r="O22" s="251">
        <f>SUM(F22:N22)</f>
        <v>247.2</v>
      </c>
      <c r="P22" s="196">
        <f>IF(COUNTIF($F22:$N22,"&gt;1")&lt;5,"NA",(SUM($F22:$N22)-SUM(SMALL($F22:$N22,{1,2}))))</f>
        <v>219.2</v>
      </c>
      <c r="Q22" s="117">
        <f t="shared" si="0"/>
        <v>10</v>
      </c>
      <c r="R22" s="118">
        <f t="shared" si="1"/>
        <v>18</v>
      </c>
      <c r="S22" s="119">
        <f t="shared" si="2"/>
        <v>20</v>
      </c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75"/>
      <c r="AI22" s="175"/>
      <c r="AJ22" s="11"/>
      <c r="AK22" s="11"/>
      <c r="AL22" s="19"/>
      <c r="AM22" s="20"/>
      <c r="AN22" s="11"/>
      <c r="AO22" s="11"/>
      <c r="AP22" s="11"/>
      <c r="AQ22" s="11"/>
      <c r="AR22" s="11"/>
      <c r="AS22" s="11"/>
      <c r="AT22" s="11"/>
      <c r="AU22" s="11"/>
      <c r="AV22" s="11"/>
      <c r="AW22" s="11"/>
    </row>
    <row r="23" spans="1:49" ht="20.399999999999999" customHeight="1" thickBot="1" x14ac:dyDescent="0.3">
      <c r="A23" s="11"/>
      <c r="B23" s="106">
        <v>10</v>
      </c>
      <c r="C23" s="43" t="s">
        <v>303</v>
      </c>
      <c r="D23" s="43">
        <v>335</v>
      </c>
      <c r="E23" s="43" t="s">
        <v>45</v>
      </c>
      <c r="F23" s="44">
        <v>50</v>
      </c>
      <c r="G23" s="44">
        <v>19</v>
      </c>
      <c r="H23" s="54">
        <v>29</v>
      </c>
      <c r="I23" s="44">
        <v>23</v>
      </c>
      <c r="J23" s="127">
        <v>26</v>
      </c>
      <c r="K23" s="124">
        <v>0</v>
      </c>
      <c r="L23" s="44">
        <v>28</v>
      </c>
      <c r="M23" s="54">
        <v>28</v>
      </c>
      <c r="N23" s="44">
        <f>VLOOKUP(C23,'[1]Sera OA Results'!$C$4:$D$81,2,0)</f>
        <v>29</v>
      </c>
      <c r="O23" s="252">
        <f>SUM(F23:N23)</f>
        <v>232</v>
      </c>
      <c r="P23" s="195">
        <f>IF(COUNTIF($F23:$N23,"&gt;1")&lt;5,"NA",(SUM($F23:$N23)-SUM(SMALL($F23:$N23,{1,2}))))</f>
        <v>213</v>
      </c>
      <c r="Q23" s="117">
        <f t="shared" si="0"/>
        <v>0</v>
      </c>
      <c r="R23" s="118">
        <f t="shared" si="1"/>
        <v>19</v>
      </c>
      <c r="S23" s="119">
        <f t="shared" si="2"/>
        <v>23</v>
      </c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75"/>
      <c r="AI23" s="175"/>
      <c r="AJ23" s="11"/>
      <c r="AK23" s="11"/>
      <c r="AL23" s="19"/>
      <c r="AM23" s="20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49" ht="20.399999999999999" customHeight="1" thickBot="1" x14ac:dyDescent="0.3">
      <c r="B24" s="106">
        <v>11</v>
      </c>
      <c r="C24" s="43" t="s">
        <v>48</v>
      </c>
      <c r="D24" s="43">
        <v>1203</v>
      </c>
      <c r="E24" s="43" t="s">
        <v>45</v>
      </c>
      <c r="F24" s="44">
        <v>0</v>
      </c>
      <c r="G24" s="44">
        <v>0</v>
      </c>
      <c r="H24" s="54">
        <v>33</v>
      </c>
      <c r="I24" s="44">
        <v>27</v>
      </c>
      <c r="J24" s="44">
        <v>31</v>
      </c>
      <c r="K24" s="124">
        <v>24</v>
      </c>
      <c r="L24" s="44">
        <v>50</v>
      </c>
      <c r="M24" s="54">
        <v>25</v>
      </c>
      <c r="N24" s="44">
        <f>VLOOKUP(C24,'[1]Sera OA Results'!$C$4:$D$81,2,0)</f>
        <v>22</v>
      </c>
      <c r="O24" s="252">
        <f>SUM(F24:N24)</f>
        <v>212</v>
      </c>
      <c r="P24" s="195">
        <f>IF(COUNTIF($F24:$N24,"&gt;1")&lt;5,"NA",(SUM($F24:$N24)-SUM(SMALL($F24:$N24,{1,2}))))</f>
        <v>212</v>
      </c>
      <c r="Q24" s="117">
        <f t="shared" si="0"/>
        <v>0</v>
      </c>
      <c r="R24" s="118">
        <f t="shared" si="1"/>
        <v>0</v>
      </c>
      <c r="S24" s="119">
        <f t="shared" si="2"/>
        <v>22</v>
      </c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</row>
    <row r="25" spans="1:49" ht="20.399999999999999" customHeight="1" thickBot="1" x14ac:dyDescent="0.3">
      <c r="A25" s="11"/>
      <c r="B25" s="106">
        <v>12</v>
      </c>
      <c r="C25" s="43" t="s">
        <v>51</v>
      </c>
      <c r="D25" s="43">
        <v>530</v>
      </c>
      <c r="E25" s="43" t="s">
        <v>52</v>
      </c>
      <c r="F25" s="44">
        <v>24</v>
      </c>
      <c r="G25" s="44">
        <v>0</v>
      </c>
      <c r="H25" s="54">
        <v>0</v>
      </c>
      <c r="I25" s="44">
        <v>19</v>
      </c>
      <c r="J25" s="127">
        <v>34</v>
      </c>
      <c r="K25" s="124">
        <v>32</v>
      </c>
      <c r="L25" s="44">
        <v>35</v>
      </c>
      <c r="M25" s="54">
        <v>30</v>
      </c>
      <c r="N25" s="44">
        <f>VLOOKUP(C25,'[1]Sera OA Results'!$C$4:$D$81,2,0)</f>
        <v>35</v>
      </c>
      <c r="O25" s="252">
        <f>SUM(F25:N25)</f>
        <v>209</v>
      </c>
      <c r="P25" s="195">
        <f>IF(COUNTIF($F25:$N25,"&gt;1")&lt;5,"NA",(SUM($F25:$N25)-SUM(SMALL($F25:$N25,{1,2}))))</f>
        <v>209</v>
      </c>
      <c r="Q25" s="117">
        <f t="shared" si="0"/>
        <v>0</v>
      </c>
      <c r="R25" s="118">
        <f t="shared" si="1"/>
        <v>0</v>
      </c>
      <c r="S25" s="119">
        <f t="shared" si="2"/>
        <v>19</v>
      </c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75"/>
      <c r="AI25" s="175"/>
      <c r="AJ25" s="11"/>
      <c r="AK25" s="11"/>
      <c r="AL25" s="19"/>
      <c r="AM25" s="20"/>
      <c r="AN25" s="11"/>
      <c r="AO25" s="11"/>
      <c r="AP25" s="11"/>
      <c r="AQ25" s="11"/>
      <c r="AR25" s="11"/>
      <c r="AS25" s="11"/>
      <c r="AT25" s="11"/>
      <c r="AU25" s="11"/>
      <c r="AV25" s="11"/>
      <c r="AW25" s="11"/>
    </row>
    <row r="26" spans="1:49" ht="20.399999999999999" customHeight="1" thickBot="1" x14ac:dyDescent="0.3">
      <c r="A26" s="11"/>
      <c r="B26" s="106">
        <v>13</v>
      </c>
      <c r="C26" s="43" t="s">
        <v>58</v>
      </c>
      <c r="D26" s="43">
        <v>548</v>
      </c>
      <c r="E26" s="43" t="s">
        <v>54</v>
      </c>
      <c r="F26" s="44">
        <v>0</v>
      </c>
      <c r="G26" s="44">
        <v>0</v>
      </c>
      <c r="H26" s="54">
        <v>23</v>
      </c>
      <c r="I26" s="44">
        <v>35</v>
      </c>
      <c r="J26" s="44">
        <v>0</v>
      </c>
      <c r="K26" s="124">
        <v>33</v>
      </c>
      <c r="L26" s="44">
        <v>36</v>
      </c>
      <c r="M26" s="54">
        <v>36</v>
      </c>
      <c r="N26" s="44">
        <f>VLOOKUP(C26,'[1]Sera OA Results'!$C$4:$D$81,2,0)</f>
        <v>33</v>
      </c>
      <c r="O26" s="252">
        <f>SUM(F26:N26)</f>
        <v>196</v>
      </c>
      <c r="P26" s="195">
        <f>IF(COUNTIF($F26:$N26,"&gt;1")&lt;5,"NA",(SUM($F26:$N26)-SUM(SMALL($F26:$N26,{1,2}))))</f>
        <v>196</v>
      </c>
      <c r="Q26" s="117">
        <f t="shared" si="0"/>
        <v>0</v>
      </c>
      <c r="R26" s="118">
        <f t="shared" si="1"/>
        <v>0</v>
      </c>
      <c r="S26" s="119">
        <f t="shared" si="2"/>
        <v>0</v>
      </c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75"/>
      <c r="AI26" s="175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</row>
    <row r="27" spans="1:49" ht="20.399999999999999" customHeight="1" thickBot="1" x14ac:dyDescent="0.3">
      <c r="A27" s="11"/>
      <c r="B27" s="106">
        <v>14</v>
      </c>
      <c r="C27" s="43" t="s">
        <v>42</v>
      </c>
      <c r="D27" s="43">
        <v>569</v>
      </c>
      <c r="E27" s="43" t="s">
        <v>43</v>
      </c>
      <c r="F27" s="44">
        <v>50</v>
      </c>
      <c r="G27" s="44">
        <v>23</v>
      </c>
      <c r="H27" s="54">
        <v>9</v>
      </c>
      <c r="I27" s="44">
        <v>26</v>
      </c>
      <c r="J27" s="127">
        <v>30</v>
      </c>
      <c r="K27" s="124">
        <v>22</v>
      </c>
      <c r="L27" s="44">
        <v>23</v>
      </c>
      <c r="M27" s="54">
        <v>21</v>
      </c>
      <c r="N27" s="44">
        <v>0</v>
      </c>
      <c r="O27" s="252">
        <f>SUM(F27:N27)</f>
        <v>204</v>
      </c>
      <c r="P27" s="195">
        <f>IF(COUNTIF($F27:$N27,"&gt;1")&lt;5,"NA",(SUM($F27:$N27)-SUM(SMALL($F27:$N27,{1,2}))))</f>
        <v>195</v>
      </c>
      <c r="Q27" s="117">
        <f t="shared" si="0"/>
        <v>0</v>
      </c>
      <c r="R27" s="118">
        <f t="shared" si="1"/>
        <v>9</v>
      </c>
      <c r="S27" s="119">
        <f t="shared" si="2"/>
        <v>21</v>
      </c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75"/>
      <c r="AI27" s="175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</row>
    <row r="28" spans="1:49" ht="20.399999999999999" customHeight="1" thickBot="1" x14ac:dyDescent="0.3">
      <c r="A28" s="11"/>
      <c r="B28" s="106">
        <v>15</v>
      </c>
      <c r="C28" s="43" t="s">
        <v>61</v>
      </c>
      <c r="D28" s="43">
        <v>1684</v>
      </c>
      <c r="E28" s="43" t="s">
        <v>32</v>
      </c>
      <c r="F28" s="44">
        <v>8</v>
      </c>
      <c r="G28" s="44">
        <v>38</v>
      </c>
      <c r="H28" s="54">
        <v>37</v>
      </c>
      <c r="I28" s="44">
        <v>0</v>
      </c>
      <c r="J28" s="44">
        <v>0</v>
      </c>
      <c r="K28" s="124">
        <v>39</v>
      </c>
      <c r="L28" s="44">
        <v>37</v>
      </c>
      <c r="M28" s="54">
        <v>0</v>
      </c>
      <c r="N28" s="44">
        <f>VLOOKUP(C28,'[1]Sera OA Results'!$C$4:$D$81,2,0)</f>
        <v>36</v>
      </c>
      <c r="O28" s="252">
        <f>SUM(F28:N28)</f>
        <v>195</v>
      </c>
      <c r="P28" s="195">
        <f>IF(COUNTIF($F28:$N28,"&gt;1")&lt;5,"NA",(SUM($F28:$N28)-SUM(SMALL($F28:$N28,{1,2}))))</f>
        <v>195</v>
      </c>
      <c r="Q28" s="117">
        <f t="shared" si="0"/>
        <v>0</v>
      </c>
      <c r="R28" s="118">
        <f t="shared" si="1"/>
        <v>0</v>
      </c>
      <c r="S28" s="119">
        <f t="shared" si="2"/>
        <v>0</v>
      </c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75"/>
      <c r="AI28" s="175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49" ht="20.399999999999999" customHeight="1" thickBot="1" x14ac:dyDescent="0.3">
      <c r="A29" s="11"/>
      <c r="B29" s="106">
        <v>16</v>
      </c>
      <c r="C29" s="43" t="s">
        <v>60</v>
      </c>
      <c r="D29" s="43">
        <v>671</v>
      </c>
      <c r="E29" s="43" t="s">
        <v>47</v>
      </c>
      <c r="F29" s="44">
        <v>50</v>
      </c>
      <c r="G29" s="44">
        <v>22</v>
      </c>
      <c r="H29" s="116">
        <f>AVERAGE(G29,I29,J29,N29,M29)</f>
        <v>22</v>
      </c>
      <c r="I29" s="44">
        <v>22</v>
      </c>
      <c r="J29" s="44">
        <v>38</v>
      </c>
      <c r="K29" s="262">
        <v>0</v>
      </c>
      <c r="L29" s="263">
        <v>0</v>
      </c>
      <c r="M29" s="264">
        <v>0</v>
      </c>
      <c r="N29" s="44">
        <f>VLOOKUP(C29,'[1]Sera OA Results'!$C$4:$D$81,2,0)</f>
        <v>28</v>
      </c>
      <c r="O29" s="252">
        <f>SUM(F29:N29)</f>
        <v>182</v>
      </c>
      <c r="P29" s="195">
        <f>IF(COUNTIF($F29:$N29,"&gt;1")&lt;5,"NA",(SUM($F29:$N29)-SUM(SMALL($F29:$N29,{1,2}))))</f>
        <v>182</v>
      </c>
      <c r="Q29" s="117">
        <f t="shared" si="0"/>
        <v>0</v>
      </c>
      <c r="R29" s="118">
        <f t="shared" si="1"/>
        <v>0</v>
      </c>
      <c r="S29" s="119">
        <f t="shared" si="2"/>
        <v>0</v>
      </c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75"/>
      <c r="AI29" s="175"/>
      <c r="AJ29" s="11"/>
      <c r="AK29" s="11"/>
      <c r="AL29" s="19"/>
      <c r="AM29" s="20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49" ht="20.399999999999999" customHeight="1" thickBot="1" x14ac:dyDescent="0.3">
      <c r="A30" s="11"/>
      <c r="B30" s="106">
        <v>17</v>
      </c>
      <c r="C30" s="43" t="s">
        <v>65</v>
      </c>
      <c r="D30" s="43">
        <v>842</v>
      </c>
      <c r="E30" s="43" t="s">
        <v>52</v>
      </c>
      <c r="F30" s="44">
        <v>0</v>
      </c>
      <c r="G30" s="44">
        <v>31</v>
      </c>
      <c r="H30" s="54">
        <v>0</v>
      </c>
      <c r="I30" s="44">
        <v>3</v>
      </c>
      <c r="J30" s="127">
        <v>36</v>
      </c>
      <c r="K30" s="124">
        <v>31</v>
      </c>
      <c r="L30" s="44">
        <v>24</v>
      </c>
      <c r="M30" s="54">
        <v>23</v>
      </c>
      <c r="N30" s="44">
        <f>VLOOKUP(C30,'[1]Sera OA Results'!$C$4:$D$81,2,0)</f>
        <v>32</v>
      </c>
      <c r="O30" s="252">
        <f>SUM(F30:N30)</f>
        <v>180</v>
      </c>
      <c r="P30" s="195">
        <f>IF(COUNTIF($F30:$N30,"&gt;1")&lt;5,"NA",(SUM($F30:$N30)-SUM(SMALL($F30:$N30,{1,2}))))</f>
        <v>180</v>
      </c>
      <c r="Q30" s="117">
        <f t="shared" si="0"/>
        <v>0</v>
      </c>
      <c r="R30" s="118">
        <f t="shared" si="1"/>
        <v>0</v>
      </c>
      <c r="S30" s="119">
        <f t="shared" si="2"/>
        <v>3</v>
      </c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75"/>
      <c r="AI30" s="175"/>
      <c r="AJ30" s="11"/>
      <c r="AK30" s="11"/>
      <c r="AL30" s="19"/>
      <c r="AM30" s="20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ht="20.399999999999999" customHeight="1" thickBot="1" x14ac:dyDescent="0.3">
      <c r="A31" s="11"/>
      <c r="B31" s="106">
        <v>18</v>
      </c>
      <c r="C31" s="43" t="s">
        <v>49</v>
      </c>
      <c r="D31" s="43">
        <v>104</v>
      </c>
      <c r="E31" s="43" t="s">
        <v>50</v>
      </c>
      <c r="F31" s="44">
        <v>29</v>
      </c>
      <c r="G31" s="44">
        <v>0</v>
      </c>
      <c r="H31" s="54">
        <v>30</v>
      </c>
      <c r="I31" s="44">
        <v>15</v>
      </c>
      <c r="J31" s="44">
        <v>23</v>
      </c>
      <c r="K31" s="124">
        <v>11</v>
      </c>
      <c r="L31" s="44">
        <v>50</v>
      </c>
      <c r="M31" s="54">
        <v>17</v>
      </c>
      <c r="N31" s="44">
        <f>VLOOKUP(C31,'[1]Sera OA Results'!$C$4:$D$81,2,0)</f>
        <v>12</v>
      </c>
      <c r="O31" s="252">
        <f>SUM(F31:N31)</f>
        <v>187</v>
      </c>
      <c r="P31" s="195">
        <f>IF(COUNTIF($F31:$N31,"&gt;1")&lt;5,"NA",(SUM($F31:$N31)-SUM(SMALL($F31:$N31,{1,2}))))</f>
        <v>176</v>
      </c>
      <c r="Q31" s="117">
        <f t="shared" si="0"/>
        <v>0</v>
      </c>
      <c r="R31" s="118">
        <f t="shared" si="1"/>
        <v>11</v>
      </c>
      <c r="S31" s="119">
        <f t="shared" si="2"/>
        <v>12</v>
      </c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75"/>
      <c r="AI31" s="175"/>
      <c r="AJ31" s="11"/>
      <c r="AK31" s="11"/>
      <c r="AL31" s="19"/>
      <c r="AM31" s="20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t="20.399999999999999" customHeight="1" thickBot="1" x14ac:dyDescent="0.3">
      <c r="A32" s="11"/>
      <c r="B32" s="106">
        <v>19</v>
      </c>
      <c r="C32" s="43" t="s">
        <v>53</v>
      </c>
      <c r="D32" s="43">
        <v>211</v>
      </c>
      <c r="E32" s="43" t="s">
        <v>54</v>
      </c>
      <c r="F32" s="44">
        <v>34</v>
      </c>
      <c r="G32" s="44">
        <v>0</v>
      </c>
      <c r="H32" s="54">
        <v>36</v>
      </c>
      <c r="I32" s="44">
        <v>33</v>
      </c>
      <c r="J32" s="44">
        <v>0</v>
      </c>
      <c r="K32" s="124">
        <v>36</v>
      </c>
      <c r="L32" s="44">
        <v>0</v>
      </c>
      <c r="M32" s="54">
        <v>32</v>
      </c>
      <c r="N32" s="44">
        <v>0</v>
      </c>
      <c r="O32" s="252">
        <f>SUM(F32:N32)</f>
        <v>171</v>
      </c>
      <c r="P32" s="195">
        <f>IF(COUNTIF($F32:$N32,"&gt;1")&lt;5,"NA",(SUM($F32:$N32)-SUM(SMALL($F32:$N32,{1,2}))))</f>
        <v>171</v>
      </c>
      <c r="Q32" s="117">
        <f t="shared" si="0"/>
        <v>0</v>
      </c>
      <c r="R32" s="118">
        <f t="shared" si="1"/>
        <v>0</v>
      </c>
      <c r="S32" s="119">
        <f t="shared" si="2"/>
        <v>0</v>
      </c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75"/>
      <c r="AI32" s="175"/>
      <c r="AJ32" s="11"/>
      <c r="AK32" s="11"/>
      <c r="AL32" s="19"/>
      <c r="AM32" s="20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49" ht="20.399999999999999" customHeight="1" thickBot="1" x14ac:dyDescent="0.3">
      <c r="B33" s="106">
        <v>20</v>
      </c>
      <c r="C33" s="43" t="s">
        <v>55</v>
      </c>
      <c r="D33" s="43">
        <v>750</v>
      </c>
      <c r="E33" s="43" t="s">
        <v>56</v>
      </c>
      <c r="F33" s="44">
        <v>22</v>
      </c>
      <c r="G33" s="44">
        <v>6</v>
      </c>
      <c r="H33" s="54">
        <v>17</v>
      </c>
      <c r="I33" s="44">
        <v>13</v>
      </c>
      <c r="J33" s="44">
        <v>19</v>
      </c>
      <c r="K33" s="124">
        <v>50</v>
      </c>
      <c r="L33" s="44">
        <v>21</v>
      </c>
      <c r="M33" s="54">
        <v>18</v>
      </c>
      <c r="N33" s="44">
        <f>VLOOKUP(C33,'[1]Sera OA Results'!$C$4:$D$81,2,0)</f>
        <v>19</v>
      </c>
      <c r="O33" s="252">
        <f>SUM(F33:N33)</f>
        <v>185</v>
      </c>
      <c r="P33" s="195">
        <f>IF(COUNTIF($F33:$N33,"&gt;1")&lt;5,"NA",(SUM($F33:$N33)-SUM(SMALL($F33:$N33,{1,2}))))</f>
        <v>166</v>
      </c>
      <c r="Q33" s="117">
        <f t="shared" si="0"/>
        <v>6</v>
      </c>
      <c r="R33" s="118">
        <f t="shared" si="1"/>
        <v>13</v>
      </c>
      <c r="S33" s="119">
        <f t="shared" si="2"/>
        <v>17</v>
      </c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</row>
    <row r="34" spans="1:49" ht="20.399999999999999" customHeight="1" thickBot="1" x14ac:dyDescent="0.3">
      <c r="B34" s="106">
        <v>21</v>
      </c>
      <c r="C34" s="43" t="s">
        <v>57</v>
      </c>
      <c r="D34" s="43">
        <v>475</v>
      </c>
      <c r="E34" s="43" t="s">
        <v>38</v>
      </c>
      <c r="F34" s="44">
        <v>30</v>
      </c>
      <c r="G34" s="44">
        <v>27</v>
      </c>
      <c r="H34" s="54">
        <v>0</v>
      </c>
      <c r="I34" s="44">
        <v>50</v>
      </c>
      <c r="J34" s="127">
        <v>0</v>
      </c>
      <c r="K34" s="124">
        <v>27</v>
      </c>
      <c r="L34" s="44">
        <v>0</v>
      </c>
      <c r="M34" s="54">
        <v>31</v>
      </c>
      <c r="N34" s="44">
        <f>VLOOKUP(C34,'[1]Sera OA Results'!$C$4:$D$81,2,0)</f>
        <v>0</v>
      </c>
      <c r="O34" s="252">
        <f>SUM(F34:N34)</f>
        <v>165</v>
      </c>
      <c r="P34" s="195">
        <f>IF(COUNTIF($F34:$N34,"&gt;1")&lt;5,"NA",(SUM($F34:$N34)-SUM(SMALL($F34:$N34,{1,2}))))</f>
        <v>165</v>
      </c>
      <c r="Q34" s="117">
        <f t="shared" si="0"/>
        <v>0</v>
      </c>
      <c r="R34" s="118">
        <f t="shared" si="1"/>
        <v>0</v>
      </c>
      <c r="S34" s="119">
        <f t="shared" si="2"/>
        <v>0</v>
      </c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</row>
    <row r="35" spans="1:49" ht="20.399999999999999" customHeight="1" thickBot="1" x14ac:dyDescent="0.3">
      <c r="B35" s="106">
        <v>22</v>
      </c>
      <c r="C35" s="43" t="s">
        <v>63</v>
      </c>
      <c r="D35" s="43">
        <v>474</v>
      </c>
      <c r="E35" s="43" t="s">
        <v>64</v>
      </c>
      <c r="F35" s="44">
        <v>0</v>
      </c>
      <c r="G35" s="44">
        <v>4</v>
      </c>
      <c r="H35" s="54">
        <v>15</v>
      </c>
      <c r="I35" s="44">
        <v>14</v>
      </c>
      <c r="J35" s="44">
        <v>50</v>
      </c>
      <c r="K35" s="124">
        <v>21</v>
      </c>
      <c r="L35" s="44">
        <v>25</v>
      </c>
      <c r="M35" s="54">
        <v>22</v>
      </c>
      <c r="N35" s="44">
        <f>VLOOKUP(C35,'[1]Sera OA Results'!$C$4:$D$81,2,0)</f>
        <v>14</v>
      </c>
      <c r="O35" s="252">
        <f>SUM(F35:N35)</f>
        <v>165</v>
      </c>
      <c r="P35" s="195">
        <f>IF(COUNTIF($F35:$N35,"&gt;1")&lt;5,"NA",(SUM($F35:$N35)-SUM(SMALL($F35:$N35,{1,2}))))</f>
        <v>161</v>
      </c>
      <c r="Q35" s="117">
        <f t="shared" si="0"/>
        <v>0</v>
      </c>
      <c r="R35" s="118">
        <f t="shared" si="1"/>
        <v>4</v>
      </c>
      <c r="S35" s="119">
        <f t="shared" si="2"/>
        <v>14</v>
      </c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</row>
    <row r="36" spans="1:49" ht="20.399999999999999" customHeight="1" thickBot="1" x14ac:dyDescent="0.3">
      <c r="B36" s="106">
        <v>23</v>
      </c>
      <c r="C36" s="43" t="s">
        <v>59</v>
      </c>
      <c r="D36" s="43">
        <v>1678</v>
      </c>
      <c r="E36" s="43" t="s">
        <v>38</v>
      </c>
      <c r="F36" s="44">
        <v>31</v>
      </c>
      <c r="G36" s="44">
        <v>50</v>
      </c>
      <c r="H36" s="54">
        <v>28</v>
      </c>
      <c r="I36" s="44">
        <v>0</v>
      </c>
      <c r="J36" s="44">
        <v>18</v>
      </c>
      <c r="K36" s="124">
        <v>12</v>
      </c>
      <c r="L36" s="187">
        <f>AVERAGE(F36,H36,J36,K36,N36)</f>
        <v>18</v>
      </c>
      <c r="M36" s="54">
        <v>0</v>
      </c>
      <c r="N36" s="44">
        <f>VLOOKUP(C36,'[1]Sera OA Results'!$C$4:$D$81,2,0)</f>
        <v>1</v>
      </c>
      <c r="O36" s="252">
        <f>SUM(F36:N36)</f>
        <v>158</v>
      </c>
      <c r="P36" s="195">
        <f>IF(COUNTIF($F36:$N36,"&gt;1")&lt;5,"NA",(SUM($F36:$N36)-SUM(SMALL($F36:$N36,{1,2}))))</f>
        <v>158</v>
      </c>
      <c r="Q36" s="117">
        <f t="shared" si="0"/>
        <v>0</v>
      </c>
      <c r="R36" s="118">
        <f t="shared" si="1"/>
        <v>0</v>
      </c>
      <c r="S36" s="119">
        <f t="shared" si="2"/>
        <v>1</v>
      </c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77"/>
      <c r="AG36" s="177"/>
      <c r="AH36" s="177"/>
      <c r="AI36" s="177"/>
    </row>
    <row r="37" spans="1:49" ht="21" thickBot="1" x14ac:dyDescent="0.3">
      <c r="B37" s="106">
        <v>24</v>
      </c>
      <c r="C37" s="43" t="s">
        <v>69</v>
      </c>
      <c r="D37" s="43">
        <v>601</v>
      </c>
      <c r="E37" s="43" t="s">
        <v>56</v>
      </c>
      <c r="F37" s="44">
        <v>0</v>
      </c>
      <c r="G37" s="44">
        <v>0</v>
      </c>
      <c r="H37" s="54">
        <v>6</v>
      </c>
      <c r="I37" s="44">
        <v>25</v>
      </c>
      <c r="J37" s="127">
        <v>24</v>
      </c>
      <c r="K37" s="124">
        <v>0</v>
      </c>
      <c r="L37" s="44">
        <v>26</v>
      </c>
      <c r="M37" s="54">
        <v>50</v>
      </c>
      <c r="N37" s="44">
        <v>25</v>
      </c>
      <c r="O37" s="252">
        <f>SUM(F37:N37)</f>
        <v>156</v>
      </c>
      <c r="P37" s="195">
        <f>IF(COUNTIF($F37:$N37,"&gt;1")&lt;5,"NA",(SUM($F37:$N37)-SUM(SMALL($F37:$N37,{1,2}))))</f>
        <v>156</v>
      </c>
      <c r="Q37" s="117">
        <f t="shared" si="0"/>
        <v>0</v>
      </c>
      <c r="R37" s="118">
        <f t="shared" si="1"/>
        <v>0</v>
      </c>
      <c r="S37" s="119">
        <f t="shared" si="2"/>
        <v>0</v>
      </c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77"/>
      <c r="AG37" s="177"/>
      <c r="AH37" s="177"/>
      <c r="AI37" s="177"/>
    </row>
    <row r="38" spans="1:49" ht="21" thickBot="1" x14ac:dyDescent="0.3">
      <c r="A38" s="11"/>
      <c r="B38" s="106">
        <v>25</v>
      </c>
      <c r="C38" s="43" t="s">
        <v>62</v>
      </c>
      <c r="D38" s="43">
        <v>317</v>
      </c>
      <c r="E38" s="43" t="s">
        <v>38</v>
      </c>
      <c r="F38" s="44">
        <v>12</v>
      </c>
      <c r="G38" s="44">
        <v>0</v>
      </c>
      <c r="H38" s="54">
        <v>18</v>
      </c>
      <c r="I38" s="44">
        <v>24</v>
      </c>
      <c r="J38" s="44">
        <v>50</v>
      </c>
      <c r="K38" s="124">
        <v>13</v>
      </c>
      <c r="L38" s="44">
        <v>18</v>
      </c>
      <c r="M38" s="54">
        <v>19</v>
      </c>
      <c r="N38" s="44">
        <f>VLOOKUP(C38,'[1]Sera OA Results'!$C$4:$D$81,2,0)</f>
        <v>0</v>
      </c>
      <c r="O38" s="252">
        <f>SUM(F38:N38)</f>
        <v>154</v>
      </c>
      <c r="P38" s="195">
        <f>IF(COUNTIF($F38:$N38,"&gt;1")&lt;5,"NA",(SUM($F38:$N38)-SUM(SMALL($F38:$N38,{1,2}))))</f>
        <v>154</v>
      </c>
      <c r="Q38" s="117">
        <f t="shared" si="0"/>
        <v>0</v>
      </c>
      <c r="R38" s="118">
        <f t="shared" si="1"/>
        <v>0</v>
      </c>
      <c r="S38" s="119">
        <f t="shared" si="2"/>
        <v>12</v>
      </c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75"/>
      <c r="AI38" s="175"/>
      <c r="AJ38" s="11"/>
      <c r="AK38" s="11"/>
      <c r="AL38" s="19"/>
      <c r="AM38" s="20"/>
      <c r="AN38" s="11"/>
      <c r="AO38" s="11"/>
      <c r="AP38" s="11"/>
      <c r="AQ38" s="11"/>
      <c r="AR38" s="11"/>
      <c r="AS38" s="11"/>
      <c r="AT38" s="11"/>
      <c r="AU38" s="11"/>
      <c r="AV38" s="11"/>
      <c r="AW38" s="11"/>
    </row>
    <row r="39" spans="1:49" ht="20.399999999999999" customHeight="1" thickBot="1" x14ac:dyDescent="0.3">
      <c r="A39" s="11"/>
      <c r="B39" s="106">
        <v>26</v>
      </c>
      <c r="C39" s="43" t="s">
        <v>71</v>
      </c>
      <c r="D39" s="43">
        <v>1099</v>
      </c>
      <c r="E39" s="43" t="s">
        <v>56</v>
      </c>
      <c r="F39" s="44">
        <v>0</v>
      </c>
      <c r="G39" s="44">
        <v>24</v>
      </c>
      <c r="H39" s="54">
        <v>26</v>
      </c>
      <c r="I39" s="44">
        <v>21</v>
      </c>
      <c r="J39" s="44">
        <v>29</v>
      </c>
      <c r="K39" s="124">
        <v>23</v>
      </c>
      <c r="L39" s="44">
        <v>0</v>
      </c>
      <c r="M39" s="54">
        <v>0</v>
      </c>
      <c r="N39" s="44">
        <f>VLOOKUP(C39,'[1]Sera OA Results'!$C$4:$D$81,2,0)</f>
        <v>26</v>
      </c>
      <c r="O39" s="252">
        <f>SUM(F39:N39)</f>
        <v>149</v>
      </c>
      <c r="P39" s="195">
        <f>IF(COUNTIF($F39:$N39,"&gt;1")&lt;5,"NA",(SUM($F39:$N39)-SUM(SMALL($F39:$N39,{1,2}))))</f>
        <v>149</v>
      </c>
      <c r="Q39" s="117">
        <f t="shared" si="0"/>
        <v>0</v>
      </c>
      <c r="R39" s="118">
        <f t="shared" si="1"/>
        <v>0</v>
      </c>
      <c r="S39" s="119">
        <f t="shared" si="2"/>
        <v>0</v>
      </c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75"/>
      <c r="AI39" s="175"/>
      <c r="AJ39" s="11"/>
      <c r="AK39" s="11"/>
      <c r="AL39" s="19"/>
      <c r="AM39" s="20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49" ht="20.399999999999999" customHeight="1" thickBot="1" x14ac:dyDescent="0.3">
      <c r="A40" s="11"/>
      <c r="B40" s="106">
        <v>27</v>
      </c>
      <c r="C40" s="43" t="s">
        <v>66</v>
      </c>
      <c r="D40" s="43">
        <v>1631</v>
      </c>
      <c r="E40" s="43" t="s">
        <v>47</v>
      </c>
      <c r="F40" s="44">
        <v>23</v>
      </c>
      <c r="G40" s="44">
        <v>0</v>
      </c>
      <c r="H40" s="54">
        <v>25</v>
      </c>
      <c r="I40" s="44">
        <v>10</v>
      </c>
      <c r="J40" s="44">
        <v>50</v>
      </c>
      <c r="K40" s="124">
        <v>15</v>
      </c>
      <c r="L40" s="44">
        <v>6</v>
      </c>
      <c r="M40" s="54">
        <v>15</v>
      </c>
      <c r="N40" s="44">
        <f>VLOOKUP(C40,'[1]Sera OA Results'!$C$4:$D$81,2,0)</f>
        <v>8</v>
      </c>
      <c r="O40" s="252">
        <f>SUM(F40:N40)</f>
        <v>152</v>
      </c>
      <c r="P40" s="195">
        <f>IF(COUNTIF($F40:$N40,"&gt;1")&lt;5,"NA",(SUM($F40:$N40)-SUM(SMALL($F40:$N40,{1,2}))))</f>
        <v>146</v>
      </c>
      <c r="Q40" s="117">
        <f t="shared" si="0"/>
        <v>0</v>
      </c>
      <c r="R40" s="118">
        <f t="shared" si="1"/>
        <v>6</v>
      </c>
      <c r="S40" s="119">
        <f t="shared" si="2"/>
        <v>8</v>
      </c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75"/>
      <c r="AI40" s="175"/>
      <c r="AJ40" s="11"/>
      <c r="AK40" s="11"/>
      <c r="AL40" s="19"/>
      <c r="AM40" s="20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49" ht="20.399999999999999" customHeight="1" thickBot="1" x14ac:dyDescent="0.3">
      <c r="A41" s="11"/>
      <c r="B41" s="106">
        <v>28</v>
      </c>
      <c r="C41" s="43" t="s">
        <v>68</v>
      </c>
      <c r="D41" s="43">
        <v>185</v>
      </c>
      <c r="E41" s="43" t="s">
        <v>47</v>
      </c>
      <c r="F41" s="44">
        <v>15</v>
      </c>
      <c r="G41" s="44">
        <v>7</v>
      </c>
      <c r="H41" s="54">
        <v>24</v>
      </c>
      <c r="I41" s="44">
        <v>50</v>
      </c>
      <c r="J41" s="44">
        <v>21</v>
      </c>
      <c r="K41" s="124">
        <v>0</v>
      </c>
      <c r="L41" s="44">
        <v>8</v>
      </c>
      <c r="M41" s="116">
        <f>AVERAGE(F41,H41,J41,L41,N41)</f>
        <v>15.8</v>
      </c>
      <c r="N41" s="44">
        <f>VLOOKUP(C41,'[1]Sera OA Results'!$C$4:$D$81,2,0)</f>
        <v>11</v>
      </c>
      <c r="O41" s="251">
        <f>SUM(F41:N41)</f>
        <v>151.80000000000001</v>
      </c>
      <c r="P41" s="196">
        <f>IF(COUNTIF($F41:$N41,"&gt;1")&lt;5,"NA",(SUM($F41:$N41)-SUM(SMALL($F41:$N41,{1,2}))))</f>
        <v>144.80000000000001</v>
      </c>
      <c r="Q41" s="117">
        <f t="shared" si="0"/>
        <v>0</v>
      </c>
      <c r="R41" s="118">
        <f t="shared" si="1"/>
        <v>7</v>
      </c>
      <c r="S41" s="119">
        <f t="shared" si="2"/>
        <v>8</v>
      </c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75"/>
      <c r="AI41" s="175"/>
      <c r="AJ41" s="11"/>
      <c r="AK41" s="11"/>
      <c r="AL41" s="19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</row>
    <row r="42" spans="1:49" ht="20.399999999999999" customHeight="1" thickBot="1" x14ac:dyDescent="0.3">
      <c r="A42" s="11"/>
      <c r="B42" s="106">
        <v>29</v>
      </c>
      <c r="C42" s="43" t="s">
        <v>67</v>
      </c>
      <c r="D42" s="43">
        <v>284</v>
      </c>
      <c r="E42" s="43" t="s">
        <v>47</v>
      </c>
      <c r="F42" s="44">
        <v>50</v>
      </c>
      <c r="G42" s="44">
        <v>20</v>
      </c>
      <c r="H42" s="116">
        <f>AVERAGE(G42,J42,L42)</f>
        <v>20.666666666666668</v>
      </c>
      <c r="I42" s="44">
        <v>0</v>
      </c>
      <c r="J42" s="44">
        <v>27</v>
      </c>
      <c r="K42" s="124">
        <v>10</v>
      </c>
      <c r="L42" s="44">
        <v>15</v>
      </c>
      <c r="M42" s="54">
        <v>0</v>
      </c>
      <c r="N42" s="44">
        <v>0</v>
      </c>
      <c r="O42" s="252">
        <f>SUM(F42:N42)</f>
        <v>142.66666666666669</v>
      </c>
      <c r="P42" s="196">
        <f>IF(COUNTIF($F42:$N42,"&gt;1")&lt;5,"NA",(SUM($F42:$N42)-SUM(SMALL($F42:$N42,{1,2}))))</f>
        <v>142.66666666666669</v>
      </c>
      <c r="Q42" s="117">
        <f t="shared" si="0"/>
        <v>0</v>
      </c>
      <c r="R42" s="118">
        <f t="shared" si="1"/>
        <v>0</v>
      </c>
      <c r="S42" s="119">
        <f t="shared" si="2"/>
        <v>0</v>
      </c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75"/>
      <c r="AI42" s="175"/>
      <c r="AJ42" s="11"/>
      <c r="AK42" s="11"/>
      <c r="AL42" s="19"/>
      <c r="AM42" s="20"/>
      <c r="AN42" s="11"/>
      <c r="AO42" s="11"/>
      <c r="AP42" s="11"/>
      <c r="AQ42" s="11"/>
      <c r="AR42" s="11"/>
      <c r="AS42" s="11"/>
      <c r="AT42" s="11"/>
      <c r="AU42" s="11"/>
      <c r="AV42" s="11"/>
      <c r="AW42" s="11"/>
    </row>
    <row r="43" spans="1:49" ht="20.399999999999999" customHeight="1" thickBot="1" x14ac:dyDescent="0.3">
      <c r="A43" s="11"/>
      <c r="B43" s="106">
        <v>30</v>
      </c>
      <c r="C43" s="43" t="s">
        <v>72</v>
      </c>
      <c r="D43" s="43">
        <v>1679</v>
      </c>
      <c r="E43" s="43" t="s">
        <v>47</v>
      </c>
      <c r="F43" s="44">
        <v>50</v>
      </c>
      <c r="G43" s="44">
        <v>5</v>
      </c>
      <c r="H43" s="116">
        <f>AVERAGE(K43,M43,N43)</f>
        <v>20.666666666666668</v>
      </c>
      <c r="I43" s="44">
        <v>0</v>
      </c>
      <c r="J43" s="44">
        <v>0</v>
      </c>
      <c r="K43" s="124">
        <v>19</v>
      </c>
      <c r="L43" s="44">
        <v>0</v>
      </c>
      <c r="M43" s="54">
        <v>26</v>
      </c>
      <c r="N43" s="44">
        <f>VLOOKUP(C43,'[1]Sera OA Results'!$C$4:$D$81,2,0)</f>
        <v>17</v>
      </c>
      <c r="O43" s="252">
        <f>SUM(F43:N43)</f>
        <v>137.66666666666669</v>
      </c>
      <c r="P43" s="196">
        <f>IF(COUNTIF($F43:$N43,"&gt;1")&lt;5,"NA",(SUM($F43:$N43)-SUM(SMALL($F43:$N43,{1,2}))))</f>
        <v>137.66666666666669</v>
      </c>
      <c r="Q43" s="117">
        <f t="shared" si="0"/>
        <v>0</v>
      </c>
      <c r="R43" s="118">
        <f t="shared" si="1"/>
        <v>0</v>
      </c>
      <c r="S43" s="119">
        <f t="shared" si="2"/>
        <v>0</v>
      </c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75"/>
      <c r="AG43" s="175"/>
      <c r="AH43" s="175"/>
      <c r="AI43" s="175"/>
      <c r="AJ43" s="19"/>
      <c r="AK43" s="20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9" ht="20.399999999999999" customHeight="1" thickBot="1" x14ac:dyDescent="0.3">
      <c r="A44" s="11"/>
      <c r="B44" s="106">
        <v>31</v>
      </c>
      <c r="C44" s="43" t="s">
        <v>306</v>
      </c>
      <c r="D44" s="43">
        <v>26</v>
      </c>
      <c r="E44" s="43" t="s">
        <v>45</v>
      </c>
      <c r="F44" s="44">
        <v>0</v>
      </c>
      <c r="G44" s="44">
        <v>17</v>
      </c>
      <c r="H44" s="54">
        <v>0</v>
      </c>
      <c r="I44" s="44">
        <v>12</v>
      </c>
      <c r="J44" s="127">
        <v>0</v>
      </c>
      <c r="K44" s="124">
        <v>25</v>
      </c>
      <c r="L44" s="44">
        <v>31</v>
      </c>
      <c r="M44" s="54">
        <v>27</v>
      </c>
      <c r="N44" s="44">
        <v>24</v>
      </c>
      <c r="O44" s="252">
        <f>SUM(F44:N44)</f>
        <v>136</v>
      </c>
      <c r="P44" s="195">
        <f>IF(COUNTIF($F44:$N44,"&gt;1")&lt;5,"NA",(SUM($F44:$N44)-SUM(SMALL($F44:$N44,{1,2}))))</f>
        <v>136</v>
      </c>
      <c r="Q44" s="117">
        <f t="shared" si="0"/>
        <v>0</v>
      </c>
      <c r="R44" s="118">
        <f t="shared" si="1"/>
        <v>0</v>
      </c>
      <c r="S44" s="119">
        <f t="shared" si="2"/>
        <v>0</v>
      </c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75"/>
      <c r="AI44" s="175"/>
      <c r="AJ44" s="11"/>
      <c r="AK44" s="11"/>
      <c r="AL44" s="19"/>
      <c r="AM44" s="20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ht="20.399999999999999" customHeight="1" thickBot="1" x14ac:dyDescent="0.3">
      <c r="A45" s="11"/>
      <c r="B45" s="106">
        <v>32</v>
      </c>
      <c r="C45" s="43" t="s">
        <v>75</v>
      </c>
      <c r="D45" s="43">
        <v>525</v>
      </c>
      <c r="E45" s="43" t="s">
        <v>76</v>
      </c>
      <c r="F45" s="44">
        <v>26</v>
      </c>
      <c r="G45" s="44">
        <v>0</v>
      </c>
      <c r="H45" s="54">
        <v>0</v>
      </c>
      <c r="I45" s="44">
        <v>50</v>
      </c>
      <c r="J45" s="44">
        <v>0</v>
      </c>
      <c r="K45" s="124">
        <v>14</v>
      </c>
      <c r="L45" s="44">
        <v>19</v>
      </c>
      <c r="M45" s="54">
        <v>0</v>
      </c>
      <c r="N45" s="44">
        <f>VLOOKUP(C45,'[1]Sera OA Results'!$C$4:$D$81,2,0)</f>
        <v>20</v>
      </c>
      <c r="O45" s="252">
        <f>SUM(F45:N45)</f>
        <v>129</v>
      </c>
      <c r="P45" s="195">
        <f>IF(COUNTIF($F45:$N45,"&gt;1")&lt;5,"NA",(SUM($F45:$N45)-SUM(SMALL($F45:$N45,{1,2}))))</f>
        <v>129</v>
      </c>
      <c r="Q45" s="117">
        <f t="shared" si="0"/>
        <v>0</v>
      </c>
      <c r="R45" s="118">
        <f t="shared" si="1"/>
        <v>0</v>
      </c>
      <c r="S45" s="119">
        <f t="shared" si="2"/>
        <v>0</v>
      </c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75"/>
      <c r="AI45" s="175"/>
      <c r="AJ45" s="11"/>
      <c r="AK45" s="11"/>
      <c r="AL45" s="19"/>
      <c r="AM45" s="20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ht="21" thickBot="1" x14ac:dyDescent="0.3">
      <c r="A46" s="11"/>
      <c r="B46" s="106">
        <v>33</v>
      </c>
      <c r="C46" s="43" t="s">
        <v>77</v>
      </c>
      <c r="D46" s="43">
        <v>523</v>
      </c>
      <c r="E46" s="43" t="s">
        <v>78</v>
      </c>
      <c r="F46" s="44">
        <v>50</v>
      </c>
      <c r="G46" s="44">
        <v>0</v>
      </c>
      <c r="H46" s="116">
        <f>AVERAGE(J46,L46,M46)</f>
        <v>14</v>
      </c>
      <c r="I46" s="44">
        <v>4</v>
      </c>
      <c r="J46" s="127">
        <v>17</v>
      </c>
      <c r="K46" s="124">
        <v>0</v>
      </c>
      <c r="L46" s="44">
        <v>12</v>
      </c>
      <c r="M46" s="54">
        <v>13</v>
      </c>
      <c r="N46" s="44">
        <v>0</v>
      </c>
      <c r="O46" s="252">
        <f>SUM(F46:N46)</f>
        <v>110</v>
      </c>
      <c r="P46" s="195">
        <f>IF(COUNTIF($F46:$N46,"&gt;1")&lt;5,"NA",(SUM($F46:$N46)-SUM(SMALL($F46:$N46,{1,2}))))</f>
        <v>110</v>
      </c>
      <c r="Q46" s="117">
        <f t="shared" si="0"/>
        <v>0</v>
      </c>
      <c r="R46" s="118">
        <f t="shared" si="1"/>
        <v>0</v>
      </c>
      <c r="S46" s="119">
        <f t="shared" si="2"/>
        <v>0</v>
      </c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75"/>
      <c r="AI46" s="175"/>
      <c r="AJ46" s="11"/>
      <c r="AK46" s="11"/>
      <c r="AL46" s="19"/>
      <c r="AM46" s="20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49" ht="21" thickBot="1" x14ac:dyDescent="0.3">
      <c r="A47" s="11"/>
      <c r="B47" s="106">
        <v>34</v>
      </c>
      <c r="C47" s="43" t="s">
        <v>79</v>
      </c>
      <c r="D47" s="43">
        <v>645</v>
      </c>
      <c r="E47" s="43" t="s">
        <v>47</v>
      </c>
      <c r="F47" s="44">
        <v>21</v>
      </c>
      <c r="G47" s="44">
        <v>0</v>
      </c>
      <c r="H47" s="54">
        <v>20</v>
      </c>
      <c r="I47" s="44">
        <v>50</v>
      </c>
      <c r="J47" s="44">
        <v>0</v>
      </c>
      <c r="K47" s="124">
        <v>0</v>
      </c>
      <c r="L47" s="44">
        <v>0</v>
      </c>
      <c r="M47" s="54">
        <v>8</v>
      </c>
      <c r="N47" s="44">
        <f>VLOOKUP(C47,'[1]Sera OA Results'!$C$4:$D$81,2,0)</f>
        <v>6</v>
      </c>
      <c r="O47" s="252">
        <f>SUM(F47:N47)</f>
        <v>105</v>
      </c>
      <c r="P47" s="195">
        <f>IF(COUNTIF($F47:$N47,"&gt;1")&lt;5,"NA",(SUM($F47:$N47)-SUM(SMALL($F47:$N47,{1,2}))))</f>
        <v>105</v>
      </c>
      <c r="Q47" s="117">
        <f t="shared" si="0"/>
        <v>0</v>
      </c>
      <c r="R47" s="118">
        <f t="shared" si="1"/>
        <v>0</v>
      </c>
      <c r="S47" s="119">
        <f t="shared" si="2"/>
        <v>0</v>
      </c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75"/>
      <c r="AI47" s="175"/>
      <c r="AJ47" s="11"/>
      <c r="AK47" s="11"/>
      <c r="AL47" s="19"/>
      <c r="AM47" s="20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49" ht="20.399999999999999" customHeight="1" thickBot="1" x14ac:dyDescent="0.3">
      <c r="A48" s="11"/>
      <c r="B48" s="106">
        <v>35</v>
      </c>
      <c r="C48" s="43" t="s">
        <v>82</v>
      </c>
      <c r="D48" s="43">
        <v>1629</v>
      </c>
      <c r="E48" s="43" t="s">
        <v>47</v>
      </c>
      <c r="F48" s="44">
        <v>7</v>
      </c>
      <c r="G48" s="44">
        <v>0</v>
      </c>
      <c r="H48" s="54">
        <v>21</v>
      </c>
      <c r="I48" s="44">
        <v>0</v>
      </c>
      <c r="J48" s="44">
        <v>14</v>
      </c>
      <c r="K48" s="124">
        <v>0</v>
      </c>
      <c r="L48" s="44">
        <v>0</v>
      </c>
      <c r="M48" s="54">
        <v>50</v>
      </c>
      <c r="N48" s="44">
        <v>6</v>
      </c>
      <c r="O48" s="252">
        <f>SUM(F48:N48)</f>
        <v>98</v>
      </c>
      <c r="P48" s="195">
        <f>IF(COUNTIF($F48:$N48,"&gt;1")&lt;5,"NA",(SUM($F48:$N48)-SUM(SMALL($F48:$N48,{1,2}))))</f>
        <v>98</v>
      </c>
      <c r="Q48" s="117">
        <f t="shared" si="0"/>
        <v>0</v>
      </c>
      <c r="R48" s="118">
        <f t="shared" si="1"/>
        <v>0</v>
      </c>
      <c r="S48" s="119">
        <f t="shared" si="2"/>
        <v>0</v>
      </c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75"/>
      <c r="AI48" s="175"/>
      <c r="AJ48" s="11"/>
      <c r="AK48" s="11"/>
      <c r="AL48" s="19"/>
      <c r="AM48" s="20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ht="20.399999999999999" customHeight="1" thickBot="1" x14ac:dyDescent="0.3">
      <c r="A49" s="11"/>
      <c r="B49" s="106">
        <v>36</v>
      </c>
      <c r="C49" s="43" t="s">
        <v>84</v>
      </c>
      <c r="D49" s="43">
        <v>707</v>
      </c>
      <c r="E49" s="43" t="s">
        <v>41</v>
      </c>
      <c r="F49" s="44">
        <v>50</v>
      </c>
      <c r="G49" s="44">
        <v>0</v>
      </c>
      <c r="H49" s="54">
        <v>5</v>
      </c>
      <c r="I49" s="44">
        <v>0</v>
      </c>
      <c r="J49" s="127">
        <v>3</v>
      </c>
      <c r="K49" s="124">
        <v>6</v>
      </c>
      <c r="L49" s="44">
        <v>13</v>
      </c>
      <c r="M49" s="54">
        <v>11</v>
      </c>
      <c r="N49" s="44">
        <v>0</v>
      </c>
      <c r="O49" s="252">
        <f>SUM(F49:N49)</f>
        <v>88</v>
      </c>
      <c r="P49" s="195">
        <f>IF(COUNTIF($F49:$N49,"&gt;1")&lt;5,"NA",(SUM($F49:$N49)-SUM(SMALL($F49:$N49,{1,2}))))</f>
        <v>88</v>
      </c>
      <c r="Q49" s="117">
        <f t="shared" si="0"/>
        <v>0</v>
      </c>
      <c r="R49" s="118">
        <f t="shared" si="1"/>
        <v>0</v>
      </c>
      <c r="S49" s="119">
        <f t="shared" si="2"/>
        <v>0</v>
      </c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75"/>
      <c r="AI49" s="175"/>
      <c r="AJ49" s="11"/>
      <c r="AK49" s="11"/>
      <c r="AL49" s="19"/>
      <c r="AM49" s="20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ht="21" thickBot="1" x14ac:dyDescent="0.3">
      <c r="A50" s="11"/>
      <c r="B50" s="106">
        <v>37</v>
      </c>
      <c r="C50" s="43" t="s">
        <v>85</v>
      </c>
      <c r="D50" s="43">
        <v>552</v>
      </c>
      <c r="E50" s="43" t="s">
        <v>86</v>
      </c>
      <c r="F50" s="44">
        <v>0</v>
      </c>
      <c r="G50" s="44">
        <v>50</v>
      </c>
      <c r="H50" s="54">
        <v>0</v>
      </c>
      <c r="I50" s="44">
        <v>6</v>
      </c>
      <c r="J50" s="44">
        <v>0</v>
      </c>
      <c r="K50" s="269">
        <f>AVERAGE(I50,L50,M50,N50)</f>
        <v>6.5</v>
      </c>
      <c r="L50" s="44">
        <v>10</v>
      </c>
      <c r="M50" s="54">
        <v>10</v>
      </c>
      <c r="N50" s="44">
        <v>0</v>
      </c>
      <c r="O50" s="251">
        <f>SUM(F50:N50)</f>
        <v>82.5</v>
      </c>
      <c r="P50" s="196">
        <f>IF(COUNTIF($F50:$N50,"&gt;1")&lt;5,"NA",(SUM($F50:$N50)-SUM(SMALL($F50:$N50,{1,2}))))</f>
        <v>82.5</v>
      </c>
      <c r="Q50" s="117">
        <f t="shared" si="0"/>
        <v>0</v>
      </c>
      <c r="R50" s="118">
        <f t="shared" si="1"/>
        <v>0</v>
      </c>
      <c r="S50" s="119">
        <f t="shared" si="2"/>
        <v>0</v>
      </c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75"/>
      <c r="AI50" s="175"/>
      <c r="AJ50" s="11"/>
      <c r="AK50" s="11"/>
      <c r="AL50" s="19"/>
      <c r="AM50" s="20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49" ht="20.399999999999999" customHeight="1" thickBot="1" x14ac:dyDescent="0.3">
      <c r="A51" s="11"/>
      <c r="B51" s="106">
        <v>38</v>
      </c>
      <c r="C51" s="43" t="s">
        <v>90</v>
      </c>
      <c r="D51" s="43">
        <v>251</v>
      </c>
      <c r="E51" s="43" t="s">
        <v>91</v>
      </c>
      <c r="F51" s="44">
        <v>50</v>
      </c>
      <c r="G51" s="44">
        <v>0</v>
      </c>
      <c r="H51" s="116">
        <f>AVERAGE(J51,L51,M51,N51)</f>
        <v>6.25</v>
      </c>
      <c r="I51" s="44">
        <v>0</v>
      </c>
      <c r="J51" s="127">
        <v>2</v>
      </c>
      <c r="K51" s="124">
        <v>0</v>
      </c>
      <c r="L51" s="44">
        <v>7</v>
      </c>
      <c r="M51" s="54">
        <v>9</v>
      </c>
      <c r="N51" s="44">
        <f>VLOOKUP(C51,'[1]Sera OA Results'!$C$4:$D$81,2,0)</f>
        <v>7</v>
      </c>
      <c r="O51" s="251">
        <f>SUM(F51:N51)</f>
        <v>81.25</v>
      </c>
      <c r="P51" s="196">
        <f>IF(COUNTIF($F51:$N51,"&gt;1")&lt;5,"NA",(SUM($F51:$N51)-SUM(SMALL($F51:$N51,{1,2}))))</f>
        <v>81.25</v>
      </c>
      <c r="Q51" s="117">
        <f t="shared" si="0"/>
        <v>0</v>
      </c>
      <c r="R51" s="118">
        <f t="shared" si="1"/>
        <v>0</v>
      </c>
      <c r="S51" s="119">
        <f t="shared" si="2"/>
        <v>0</v>
      </c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75"/>
      <c r="AI51" s="175"/>
      <c r="AJ51" s="11"/>
      <c r="AK51" s="11"/>
      <c r="AL51" s="19"/>
      <c r="AM51" s="20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ht="21" thickBot="1" x14ac:dyDescent="0.3">
      <c r="A52" s="11"/>
      <c r="B52" s="106">
        <v>39</v>
      </c>
      <c r="C52" s="43" t="s">
        <v>88</v>
      </c>
      <c r="D52" s="43">
        <v>508</v>
      </c>
      <c r="E52" s="43" t="s">
        <v>89</v>
      </c>
      <c r="F52" s="44">
        <v>50</v>
      </c>
      <c r="G52" s="44">
        <v>0</v>
      </c>
      <c r="H52" s="173">
        <f>AVERAGE(J52,K52,L52,I52)</f>
        <v>4.75</v>
      </c>
      <c r="I52" s="44">
        <v>0</v>
      </c>
      <c r="J52" s="44">
        <v>13</v>
      </c>
      <c r="K52" s="124">
        <v>4</v>
      </c>
      <c r="L52" s="44">
        <v>2</v>
      </c>
      <c r="M52" s="54">
        <v>0</v>
      </c>
      <c r="N52" s="44">
        <v>0</v>
      </c>
      <c r="O52" s="251">
        <f>SUM(F52:N52)</f>
        <v>73.75</v>
      </c>
      <c r="P52" s="196">
        <f>IF(COUNTIF($F52:$N52,"&gt;1")&lt;5,"NA",(SUM($F52:$N52)-SUM(SMALL($F52:$N52,{1,2}))))</f>
        <v>73.75</v>
      </c>
      <c r="Q52" s="117">
        <f t="shared" si="0"/>
        <v>0</v>
      </c>
      <c r="R52" s="118">
        <f t="shared" si="1"/>
        <v>0</v>
      </c>
      <c r="S52" s="119">
        <f t="shared" si="2"/>
        <v>0</v>
      </c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75"/>
      <c r="AI52" s="175"/>
      <c r="AJ52" s="11"/>
      <c r="AK52" s="11"/>
      <c r="AL52" s="19"/>
      <c r="AM52" s="20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ht="21" customHeight="1" thickBot="1" x14ac:dyDescent="0.3">
      <c r="A53" s="11"/>
      <c r="B53" s="106">
        <v>40</v>
      </c>
      <c r="C53" s="58" t="s">
        <v>93</v>
      </c>
      <c r="D53" s="58">
        <v>1000</v>
      </c>
      <c r="E53" s="58" t="s">
        <v>56</v>
      </c>
      <c r="F53" s="55">
        <v>0</v>
      </c>
      <c r="G53" s="55">
        <v>0</v>
      </c>
      <c r="H53" s="56">
        <v>10</v>
      </c>
      <c r="I53" s="55">
        <v>11</v>
      </c>
      <c r="J53" s="55">
        <v>15</v>
      </c>
      <c r="K53" s="125">
        <v>0</v>
      </c>
      <c r="L53" s="55">
        <v>20</v>
      </c>
      <c r="M53" s="56">
        <v>16</v>
      </c>
      <c r="N53" s="55">
        <v>0</v>
      </c>
      <c r="O53" s="253">
        <f>SUM(F53:N53)</f>
        <v>72</v>
      </c>
      <c r="P53" s="195">
        <f>IF(COUNTIF($F53:$N53,"&gt;1")&lt;5,"NA",(SUM($F53:$N53)-SUM(SMALL($F53:$N53,{1,2}))))</f>
        <v>72</v>
      </c>
      <c r="Q53" s="117">
        <f t="shared" si="0"/>
        <v>0</v>
      </c>
      <c r="R53" s="118">
        <f t="shared" si="1"/>
        <v>0</v>
      </c>
      <c r="S53" s="119">
        <f t="shared" si="2"/>
        <v>0</v>
      </c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75"/>
      <c r="AI53" s="175"/>
      <c r="AJ53" s="11"/>
      <c r="AK53" s="11"/>
      <c r="AL53" s="19"/>
      <c r="AM53" s="20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54" spans="1:49" ht="20.399999999999999" customHeight="1" thickBot="1" x14ac:dyDescent="0.3">
      <c r="B54" s="341">
        <v>41</v>
      </c>
      <c r="C54" s="97" t="s">
        <v>110</v>
      </c>
      <c r="D54" s="98">
        <v>516</v>
      </c>
      <c r="E54" s="98" t="s">
        <v>43</v>
      </c>
      <c r="F54" s="103">
        <v>0</v>
      </c>
      <c r="G54" s="103">
        <v>3</v>
      </c>
      <c r="H54" s="154">
        <v>0</v>
      </c>
      <c r="I54" s="126">
        <v>8</v>
      </c>
      <c r="J54" s="150">
        <v>16</v>
      </c>
      <c r="K54" s="126">
        <v>0</v>
      </c>
      <c r="L54" s="126">
        <v>17</v>
      </c>
      <c r="M54" s="150">
        <v>12</v>
      </c>
      <c r="N54" s="126">
        <v>0</v>
      </c>
      <c r="O54" s="252">
        <f>SUM(F54:N54)</f>
        <v>56</v>
      </c>
      <c r="P54" s="270">
        <f>IF(COUNTIF($F54:$N54,"&gt;1")&lt;5,"NA",(SUM($F54:$N54)-SUM(SMALL($F54:$N54,{1,2}))))</f>
        <v>56</v>
      </c>
      <c r="Q54" s="117">
        <f t="shared" si="0"/>
        <v>0</v>
      </c>
      <c r="R54" s="118">
        <f t="shared" si="1"/>
        <v>0</v>
      </c>
      <c r="S54" s="119">
        <f t="shared" si="2"/>
        <v>0</v>
      </c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</row>
    <row r="55" spans="1:49" ht="20.399999999999999" customHeight="1" thickBot="1" x14ac:dyDescent="0.3">
      <c r="B55" s="341">
        <v>42</v>
      </c>
      <c r="C55" s="94" t="s">
        <v>165</v>
      </c>
      <c r="D55" s="95">
        <v>1895</v>
      </c>
      <c r="E55" s="95" t="s">
        <v>138</v>
      </c>
      <c r="F55" s="59">
        <v>5</v>
      </c>
      <c r="G55" s="59">
        <v>0</v>
      </c>
      <c r="H55" s="121">
        <v>4</v>
      </c>
      <c r="I55" s="44">
        <v>0</v>
      </c>
      <c r="J55" s="54">
        <v>6</v>
      </c>
      <c r="K55" s="44">
        <v>0</v>
      </c>
      <c r="L55" s="44">
        <v>0</v>
      </c>
      <c r="M55" s="54">
        <v>3</v>
      </c>
      <c r="N55" s="44">
        <f>VLOOKUP(C55,'[1]Sera OA Results'!$C$4:$D$81,2,0)</f>
        <v>2</v>
      </c>
      <c r="O55" s="254">
        <f>SUM(F55:N55)</f>
        <v>20</v>
      </c>
      <c r="P55" s="270">
        <f>IF(COUNTIF($F55:$N55,"&gt;1")&lt;5,"NA",(SUM($F55:$N55)-SUM(SMALL($F55:$N55,{1,2}))))</f>
        <v>20</v>
      </c>
      <c r="Q55" s="117">
        <f t="shared" si="0"/>
        <v>0</v>
      </c>
      <c r="R55" s="118">
        <f t="shared" si="1"/>
        <v>0</v>
      </c>
      <c r="S55" s="119">
        <f t="shared" si="2"/>
        <v>0</v>
      </c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</row>
    <row r="56" spans="1:49" ht="20.399999999999999" customHeight="1" thickBot="1" x14ac:dyDescent="0.3">
      <c r="B56" s="341">
        <v>43</v>
      </c>
      <c r="C56" s="94" t="s">
        <v>70</v>
      </c>
      <c r="D56" s="95">
        <v>385</v>
      </c>
      <c r="E56" s="95" t="s">
        <v>32</v>
      </c>
      <c r="F56" s="59">
        <v>32</v>
      </c>
      <c r="G56" s="59">
        <v>29</v>
      </c>
      <c r="H56" s="121">
        <v>35</v>
      </c>
      <c r="I56" s="44">
        <v>31</v>
      </c>
      <c r="J56" s="54">
        <v>0</v>
      </c>
      <c r="K56" s="44">
        <v>0</v>
      </c>
      <c r="L56" s="44">
        <v>0</v>
      </c>
      <c r="M56" s="54">
        <v>0</v>
      </c>
      <c r="N56" s="44">
        <v>0</v>
      </c>
      <c r="O56" s="254">
        <f>SUM(F56:N56)</f>
        <v>127</v>
      </c>
      <c r="P56" s="196" t="str">
        <f>IF(COUNTIF($F56:$N56,"&gt;1")&lt;5,"NA",(SUM($F56:$N56)-SUM(SMALL($F56:$N56,{1,2}))))</f>
        <v>NA</v>
      </c>
      <c r="Q56" s="117">
        <f t="shared" si="0"/>
        <v>0</v>
      </c>
      <c r="R56" s="118">
        <f t="shared" si="1"/>
        <v>0</v>
      </c>
      <c r="S56" s="119">
        <f t="shared" si="2"/>
        <v>0</v>
      </c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</row>
    <row r="57" spans="1:49" ht="20.399999999999999" customHeight="1" thickBot="1" x14ac:dyDescent="0.3">
      <c r="B57" s="341">
        <v>44</v>
      </c>
      <c r="C57" s="94" t="s">
        <v>73</v>
      </c>
      <c r="D57" s="95">
        <v>31</v>
      </c>
      <c r="E57" s="95" t="s">
        <v>32</v>
      </c>
      <c r="F57" s="59">
        <v>0</v>
      </c>
      <c r="G57" s="59">
        <v>36</v>
      </c>
      <c r="H57" s="121">
        <v>0</v>
      </c>
      <c r="I57" s="44">
        <v>36</v>
      </c>
      <c r="J57" s="149">
        <v>0</v>
      </c>
      <c r="K57" s="44">
        <v>40</v>
      </c>
      <c r="L57" s="44">
        <v>0</v>
      </c>
      <c r="M57" s="54">
        <v>0</v>
      </c>
      <c r="N57" s="44">
        <v>0</v>
      </c>
      <c r="O57" s="254">
        <f>SUM(F57:N57)</f>
        <v>112</v>
      </c>
      <c r="P57" s="196" t="str">
        <f>IF(COUNTIF($F57:$N57,"&gt;1")&lt;5,"NA",(SUM($F57:$N57)-SUM(SMALL($F57:$N57,{1,2}))))</f>
        <v>NA</v>
      </c>
      <c r="Q57" s="117">
        <f t="shared" si="0"/>
        <v>0</v>
      </c>
      <c r="R57" s="118">
        <f t="shared" si="1"/>
        <v>0</v>
      </c>
      <c r="S57" s="119">
        <f t="shared" si="2"/>
        <v>0</v>
      </c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</row>
    <row r="58" spans="1:49" ht="20.399999999999999" customHeight="1" thickBot="1" x14ac:dyDescent="0.3">
      <c r="B58" s="341">
        <v>45</v>
      </c>
      <c r="C58" s="94" t="s">
        <v>74</v>
      </c>
      <c r="D58" s="95">
        <v>135</v>
      </c>
      <c r="E58" s="95" t="s">
        <v>43</v>
      </c>
      <c r="F58" s="59">
        <v>0</v>
      </c>
      <c r="G58" s="59">
        <v>28</v>
      </c>
      <c r="H58" s="121">
        <v>0</v>
      </c>
      <c r="I58" s="44">
        <v>0</v>
      </c>
      <c r="J58" s="54">
        <v>33</v>
      </c>
      <c r="K58" s="44">
        <v>50</v>
      </c>
      <c r="L58" s="44">
        <v>0</v>
      </c>
      <c r="M58" s="54">
        <v>0</v>
      </c>
      <c r="N58" s="44">
        <v>0</v>
      </c>
      <c r="O58" s="254">
        <f>SUM(F58:N58)</f>
        <v>111</v>
      </c>
      <c r="P58" s="196" t="str">
        <f>IF(COUNTIF($F58:$N58,"&gt;1")&lt;5,"NA",(SUM($F58:$N58)-SUM(SMALL($F58:$N58,{1,2}))))</f>
        <v>NA</v>
      </c>
      <c r="Q58" s="117">
        <f t="shared" si="0"/>
        <v>0</v>
      </c>
      <c r="R58" s="118">
        <f t="shared" si="1"/>
        <v>0</v>
      </c>
      <c r="S58" s="119">
        <f t="shared" si="2"/>
        <v>0</v>
      </c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</row>
    <row r="59" spans="1:49" ht="20.399999999999999" customHeight="1" thickBot="1" x14ac:dyDescent="0.3">
      <c r="B59" s="341">
        <v>46</v>
      </c>
      <c r="C59" s="94" t="s">
        <v>80</v>
      </c>
      <c r="D59" s="95">
        <v>401</v>
      </c>
      <c r="E59" s="95" t="s">
        <v>81</v>
      </c>
      <c r="F59" s="59">
        <v>20</v>
      </c>
      <c r="G59" s="59">
        <v>0</v>
      </c>
      <c r="H59" s="121">
        <v>0</v>
      </c>
      <c r="I59" s="44">
        <v>0</v>
      </c>
      <c r="J59" s="149">
        <v>0</v>
      </c>
      <c r="K59" s="44">
        <v>7</v>
      </c>
      <c r="L59" s="44">
        <v>50</v>
      </c>
      <c r="M59" s="54">
        <v>20</v>
      </c>
      <c r="N59" s="44">
        <f>VLOOKUP(C59,'[1]Sera OA Results'!$C$4:$D$81,2,0)</f>
        <v>0</v>
      </c>
      <c r="O59" s="254">
        <f>SUM(F59:N59)</f>
        <v>97</v>
      </c>
      <c r="P59" s="196" t="str">
        <f>IF(COUNTIF($F59:$N59,"&gt;1")&lt;5,"NA",(SUM($F59:$N59)-SUM(SMALL($F59:$N59,{1,2}))))</f>
        <v>NA</v>
      </c>
      <c r="Q59" s="117">
        <f t="shared" si="0"/>
        <v>0</v>
      </c>
      <c r="R59" s="118">
        <f t="shared" si="1"/>
        <v>0</v>
      </c>
      <c r="S59" s="119">
        <f t="shared" si="2"/>
        <v>0</v>
      </c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</row>
    <row r="60" spans="1:49" ht="20.399999999999999" customHeight="1" thickBot="1" x14ac:dyDescent="0.3">
      <c r="B60" s="341">
        <v>47</v>
      </c>
      <c r="C60" s="94" t="s">
        <v>83</v>
      </c>
      <c r="D60" s="95">
        <v>90</v>
      </c>
      <c r="E60" s="95" t="s">
        <v>52</v>
      </c>
      <c r="F60" s="59">
        <v>13</v>
      </c>
      <c r="G60" s="59">
        <v>50</v>
      </c>
      <c r="H60" s="121">
        <v>27</v>
      </c>
      <c r="I60" s="44">
        <v>0</v>
      </c>
      <c r="J60" s="54">
        <v>0</v>
      </c>
      <c r="K60" s="44">
        <v>0</v>
      </c>
      <c r="L60" s="44">
        <v>0</v>
      </c>
      <c r="M60" s="54">
        <v>0</v>
      </c>
      <c r="N60" s="44">
        <v>0</v>
      </c>
      <c r="O60" s="254">
        <f>SUM(F60:N60)</f>
        <v>90</v>
      </c>
      <c r="P60" s="196" t="str">
        <f>IF(COUNTIF($F60:$N60,"&gt;1")&lt;5,"NA",(SUM($F60:$N60)-SUM(SMALL($F60:$N60,{1,2}))))</f>
        <v>NA</v>
      </c>
      <c r="Q60" s="117">
        <f t="shared" si="0"/>
        <v>0</v>
      </c>
      <c r="R60" s="118">
        <f t="shared" si="1"/>
        <v>0</v>
      </c>
      <c r="S60" s="119">
        <f t="shared" si="2"/>
        <v>0</v>
      </c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</row>
    <row r="61" spans="1:49" ht="21" thickBot="1" x14ac:dyDescent="0.3">
      <c r="B61" s="341">
        <v>48</v>
      </c>
      <c r="C61" s="94" t="s">
        <v>87</v>
      </c>
      <c r="D61" s="95">
        <v>1313</v>
      </c>
      <c r="E61" s="95" t="s">
        <v>41</v>
      </c>
      <c r="F61" s="59">
        <v>50</v>
      </c>
      <c r="G61" s="59">
        <v>0</v>
      </c>
      <c r="H61" s="121">
        <v>11</v>
      </c>
      <c r="I61" s="44">
        <v>0</v>
      </c>
      <c r="J61" s="54">
        <v>11</v>
      </c>
      <c r="K61" s="44">
        <v>0</v>
      </c>
      <c r="L61" s="44">
        <v>0</v>
      </c>
      <c r="M61" s="54">
        <v>7</v>
      </c>
      <c r="N61" s="44">
        <v>0</v>
      </c>
      <c r="O61" s="254">
        <f>SUM(F61:N61)</f>
        <v>79</v>
      </c>
      <c r="P61" s="196" t="str">
        <f>IF(COUNTIF($F61:$N61,"&gt;1")&lt;5,"NA",(SUM($F61:$N61)-SUM(SMALL($F61:$N61,{1,2}))))</f>
        <v>NA</v>
      </c>
      <c r="Q61" s="117">
        <f t="shared" si="0"/>
        <v>0</v>
      </c>
      <c r="R61" s="118">
        <f t="shared" si="1"/>
        <v>0</v>
      </c>
      <c r="S61" s="119">
        <f t="shared" si="2"/>
        <v>0</v>
      </c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</row>
    <row r="62" spans="1:49" ht="20.399999999999999" customHeight="1" thickBot="1" x14ac:dyDescent="0.3">
      <c r="B62" s="341">
        <v>49</v>
      </c>
      <c r="C62" s="94" t="s">
        <v>92</v>
      </c>
      <c r="D62" s="95">
        <v>161</v>
      </c>
      <c r="E62" s="95" t="s">
        <v>38</v>
      </c>
      <c r="F62" s="59">
        <v>14</v>
      </c>
      <c r="G62" s="59">
        <v>0</v>
      </c>
      <c r="H62" s="121">
        <v>8</v>
      </c>
      <c r="I62" s="44">
        <v>0</v>
      </c>
      <c r="J62" s="149">
        <v>50</v>
      </c>
      <c r="K62" s="44">
        <v>0</v>
      </c>
      <c r="L62" s="44">
        <v>0</v>
      </c>
      <c r="M62" s="54">
        <v>0</v>
      </c>
      <c r="N62" s="44">
        <v>0</v>
      </c>
      <c r="O62" s="254">
        <f>SUM(F62:N62)</f>
        <v>72</v>
      </c>
      <c r="P62" s="196" t="str">
        <f>IF(COUNTIF($F62:$N62,"&gt;1")&lt;5,"NA",(SUM($F62:$N62)-SUM(SMALL($F62:$N62,{1,2}))))</f>
        <v>NA</v>
      </c>
      <c r="Q62" s="117">
        <f t="shared" si="0"/>
        <v>0</v>
      </c>
      <c r="R62" s="118">
        <f t="shared" si="1"/>
        <v>0</v>
      </c>
      <c r="S62" s="119">
        <f t="shared" si="2"/>
        <v>0</v>
      </c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</row>
    <row r="63" spans="1:49" ht="20.399999999999999" customHeight="1" thickBot="1" x14ac:dyDescent="0.3">
      <c r="B63" s="341">
        <v>50</v>
      </c>
      <c r="C63" s="94" t="s">
        <v>94</v>
      </c>
      <c r="D63" s="95">
        <v>1727</v>
      </c>
      <c r="E63" s="95" t="s">
        <v>86</v>
      </c>
      <c r="F63" s="59">
        <v>0</v>
      </c>
      <c r="G63" s="59">
        <v>0</v>
      </c>
      <c r="H63" s="121">
        <v>13</v>
      </c>
      <c r="I63" s="44">
        <v>0</v>
      </c>
      <c r="J63" s="54">
        <v>1</v>
      </c>
      <c r="K63" s="44">
        <v>50</v>
      </c>
      <c r="L63" s="44">
        <v>0</v>
      </c>
      <c r="M63" s="54">
        <v>5</v>
      </c>
      <c r="N63" s="44">
        <f>VLOOKUP(C63,'[1]Sera OA Results'!$C$4:$D$81,2,0)</f>
        <v>0</v>
      </c>
      <c r="O63" s="254">
        <f>SUM(F63:N63)</f>
        <v>69</v>
      </c>
      <c r="P63" s="196" t="str">
        <f>IF(COUNTIF($F63:$N63,"&gt;1")&lt;5,"NA",(SUM($F63:$N63)-SUM(SMALL($F63:$N63,{1,2}))))</f>
        <v>NA</v>
      </c>
      <c r="Q63" s="117">
        <f t="shared" si="0"/>
        <v>0</v>
      </c>
      <c r="R63" s="118">
        <f t="shared" si="1"/>
        <v>0</v>
      </c>
      <c r="S63" s="119">
        <f t="shared" si="2"/>
        <v>0</v>
      </c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</row>
    <row r="64" spans="1:49" ht="21" thickBot="1" x14ac:dyDescent="0.3">
      <c r="B64" s="341">
        <v>51</v>
      </c>
      <c r="C64" s="94" t="s">
        <v>144</v>
      </c>
      <c r="D64" s="95">
        <v>257</v>
      </c>
      <c r="E64" s="95" t="s">
        <v>78</v>
      </c>
      <c r="F64" s="59">
        <v>0</v>
      </c>
      <c r="G64" s="59">
        <v>0</v>
      </c>
      <c r="H64" s="121">
        <v>0</v>
      </c>
      <c r="I64" s="44">
        <v>0</v>
      </c>
      <c r="J64" s="54">
        <v>0</v>
      </c>
      <c r="K64" s="44">
        <v>20</v>
      </c>
      <c r="L64" s="44">
        <v>0</v>
      </c>
      <c r="M64" s="54">
        <v>24</v>
      </c>
      <c r="N64" s="44">
        <f>VLOOKUP(C64,'[1]Sera OA Results'!$C$4:$D$81,2,0)</f>
        <v>23</v>
      </c>
      <c r="O64" s="254">
        <f>SUM(F64:N64)</f>
        <v>67</v>
      </c>
      <c r="P64" s="196" t="str">
        <f>IF(COUNTIF($F64:$N64,"&gt;1")&lt;5,"NA",(SUM($F64:$N64)-SUM(SMALL($F64:$N64,{1,2}))))</f>
        <v>NA</v>
      </c>
      <c r="Q64" s="117">
        <f t="shared" si="0"/>
        <v>0</v>
      </c>
      <c r="R64" s="118">
        <f t="shared" si="1"/>
        <v>0</v>
      </c>
      <c r="S64" s="119">
        <f t="shared" si="2"/>
        <v>0</v>
      </c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</row>
    <row r="65" spans="2:35" ht="21" thickBot="1" x14ac:dyDescent="0.3">
      <c r="B65" s="341">
        <v>52</v>
      </c>
      <c r="C65" s="94" t="s">
        <v>95</v>
      </c>
      <c r="D65" s="95">
        <v>1682</v>
      </c>
      <c r="E65" s="95" t="s">
        <v>45</v>
      </c>
      <c r="F65" s="59">
        <v>6</v>
      </c>
      <c r="G65" s="59">
        <v>50</v>
      </c>
      <c r="H65" s="121">
        <v>9</v>
      </c>
      <c r="I65" s="44">
        <v>2</v>
      </c>
      <c r="J65" s="149">
        <v>0</v>
      </c>
      <c r="K65" s="44">
        <v>0</v>
      </c>
      <c r="L65" s="44">
        <v>0</v>
      </c>
      <c r="M65" s="54">
        <v>0</v>
      </c>
      <c r="N65" s="44">
        <v>0</v>
      </c>
      <c r="O65" s="254">
        <f>SUM(F65:N65)</f>
        <v>67</v>
      </c>
      <c r="P65" s="196" t="str">
        <f>IF(COUNTIF($F65:$N65,"&gt;1")&lt;5,"NA",(SUM($F65:$N65)-SUM(SMALL($F65:$N65,{1,2}))))</f>
        <v>NA</v>
      </c>
      <c r="Q65" s="117">
        <f t="shared" si="0"/>
        <v>0</v>
      </c>
      <c r="R65" s="118">
        <f t="shared" si="1"/>
        <v>0</v>
      </c>
      <c r="S65" s="119">
        <f t="shared" si="2"/>
        <v>0</v>
      </c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</row>
    <row r="66" spans="2:35" ht="21" thickBot="1" x14ac:dyDescent="0.3">
      <c r="B66" s="341">
        <v>53</v>
      </c>
      <c r="C66" s="94" t="s">
        <v>96</v>
      </c>
      <c r="D66" s="95">
        <v>323</v>
      </c>
      <c r="E66" s="95" t="s">
        <v>47</v>
      </c>
      <c r="F66" s="59">
        <v>0</v>
      </c>
      <c r="G66" s="59">
        <v>0</v>
      </c>
      <c r="H66" s="121">
        <v>0</v>
      </c>
      <c r="I66" s="44">
        <v>16</v>
      </c>
      <c r="J66" s="54">
        <v>50</v>
      </c>
      <c r="K66" s="44">
        <v>0</v>
      </c>
      <c r="L66" s="44">
        <v>0</v>
      </c>
      <c r="M66" s="54">
        <v>0</v>
      </c>
      <c r="N66" s="44">
        <v>0</v>
      </c>
      <c r="O66" s="254">
        <f>SUM(F66:N66)</f>
        <v>66</v>
      </c>
      <c r="P66" s="196" t="str">
        <f>IF(COUNTIF($F66:$N66,"&gt;1")&lt;5,"NA",(SUM($F66:$N66)-SUM(SMALL($F66:$N66,{1,2}))))</f>
        <v>NA</v>
      </c>
      <c r="Q66" s="117">
        <f t="shared" si="0"/>
        <v>0</v>
      </c>
      <c r="R66" s="118">
        <f t="shared" si="1"/>
        <v>0</v>
      </c>
      <c r="S66" s="119">
        <f t="shared" si="2"/>
        <v>0</v>
      </c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</row>
    <row r="67" spans="2:35" ht="21" thickBot="1" x14ac:dyDescent="0.3">
      <c r="B67" s="341">
        <v>54</v>
      </c>
      <c r="C67" s="94" t="s">
        <v>99</v>
      </c>
      <c r="D67" s="95">
        <v>1277</v>
      </c>
      <c r="E67" s="95" t="s">
        <v>47</v>
      </c>
      <c r="F67" s="59">
        <v>0</v>
      </c>
      <c r="G67" s="59">
        <v>12</v>
      </c>
      <c r="H67" s="121">
        <v>34</v>
      </c>
      <c r="I67" s="44">
        <v>0</v>
      </c>
      <c r="J67" s="149">
        <v>0</v>
      </c>
      <c r="K67" s="44">
        <v>18</v>
      </c>
      <c r="L67" s="44">
        <v>0</v>
      </c>
      <c r="M67" s="54">
        <v>0</v>
      </c>
      <c r="N67" s="44">
        <v>0</v>
      </c>
      <c r="O67" s="254">
        <f>SUM(F67:N67)</f>
        <v>64</v>
      </c>
      <c r="P67" s="196" t="str">
        <f>IF(COUNTIF($F67:$N67,"&gt;1")&lt;5,"NA",(SUM($F67:$N67)-SUM(SMALL($F67:$N67,{1,2}))))</f>
        <v>NA</v>
      </c>
      <c r="Q67" s="117">
        <f t="shared" si="0"/>
        <v>0</v>
      </c>
      <c r="R67" s="118">
        <f t="shared" si="1"/>
        <v>0</v>
      </c>
      <c r="S67" s="119">
        <f t="shared" si="2"/>
        <v>0</v>
      </c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</row>
    <row r="68" spans="2:35" ht="21" thickBot="1" x14ac:dyDescent="0.3">
      <c r="B68" s="341">
        <v>55</v>
      </c>
      <c r="C68" s="94" t="s">
        <v>97</v>
      </c>
      <c r="D68" s="95">
        <v>1704</v>
      </c>
      <c r="E68" s="95" t="s">
        <v>98</v>
      </c>
      <c r="F68" s="59">
        <v>50</v>
      </c>
      <c r="G68" s="59">
        <v>0</v>
      </c>
      <c r="H68" s="120">
        <f>AVERAGE(J68,K68)</f>
        <v>4</v>
      </c>
      <c r="I68" s="44">
        <v>0</v>
      </c>
      <c r="J68" s="54">
        <v>8</v>
      </c>
      <c r="K68" s="44">
        <v>0</v>
      </c>
      <c r="L68" s="44">
        <v>0</v>
      </c>
      <c r="M68" s="54">
        <v>0</v>
      </c>
      <c r="N68" s="44">
        <v>0</v>
      </c>
      <c r="O68" s="254">
        <f>SUM(F68:N68)</f>
        <v>62</v>
      </c>
      <c r="P68" s="196" t="str">
        <f>IF(COUNTIF($F68:$N68,"&gt;1")&lt;5,"NA",(SUM($F68:$N68)-SUM(SMALL($F68:$N68,{1,2}))))</f>
        <v>NA</v>
      </c>
      <c r="Q68" s="117">
        <f t="shared" si="0"/>
        <v>0</v>
      </c>
      <c r="R68" s="118">
        <f t="shared" si="1"/>
        <v>0</v>
      </c>
      <c r="S68" s="119">
        <f t="shared" si="2"/>
        <v>0</v>
      </c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</row>
    <row r="69" spans="2:35" ht="21" thickBot="1" x14ac:dyDescent="0.3">
      <c r="B69" s="341">
        <v>56</v>
      </c>
      <c r="C69" s="94" t="s">
        <v>143</v>
      </c>
      <c r="D69" s="95">
        <v>1008</v>
      </c>
      <c r="E69" s="95" t="s">
        <v>43</v>
      </c>
      <c r="F69" s="59">
        <v>0</v>
      </c>
      <c r="G69" s="59">
        <v>0</v>
      </c>
      <c r="H69" s="121">
        <v>0</v>
      </c>
      <c r="I69" s="44">
        <v>0</v>
      </c>
      <c r="J69" s="54">
        <v>22</v>
      </c>
      <c r="K69" s="44">
        <v>0</v>
      </c>
      <c r="L69" s="44">
        <v>22</v>
      </c>
      <c r="M69" s="54">
        <v>0</v>
      </c>
      <c r="N69" s="44">
        <f>VLOOKUP(C69,'[1]Sera OA Results'!$C$4:$D$81,2,0)</f>
        <v>18</v>
      </c>
      <c r="O69" s="254">
        <f>SUM(F69:N69)</f>
        <v>62</v>
      </c>
      <c r="P69" s="196" t="str">
        <f>IF(COUNTIF($F69:$N69,"&gt;1")&lt;5,"NA",(SUM($F69:$N69)-SUM(SMALL($F69:$N69,{1,2}))))</f>
        <v>NA</v>
      </c>
      <c r="Q69" s="117">
        <f t="shared" si="0"/>
        <v>0</v>
      </c>
      <c r="R69" s="118">
        <f t="shared" si="1"/>
        <v>0</v>
      </c>
      <c r="S69" s="119">
        <f t="shared" si="2"/>
        <v>0</v>
      </c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</row>
    <row r="70" spans="2:35" ht="21" thickBot="1" x14ac:dyDescent="0.3">
      <c r="B70" s="341">
        <v>57</v>
      </c>
      <c r="C70" s="94" t="s">
        <v>151</v>
      </c>
      <c r="D70" s="95">
        <v>1934</v>
      </c>
      <c r="E70" s="95" t="s">
        <v>152</v>
      </c>
      <c r="F70" s="59">
        <v>0</v>
      </c>
      <c r="G70" s="59">
        <v>0</v>
      </c>
      <c r="H70" s="121">
        <v>0</v>
      </c>
      <c r="I70" s="44">
        <v>0</v>
      </c>
      <c r="J70" s="54">
        <v>0</v>
      </c>
      <c r="K70" s="44">
        <v>0</v>
      </c>
      <c r="L70" s="44">
        <v>30</v>
      </c>
      <c r="M70" s="54">
        <v>0</v>
      </c>
      <c r="N70" s="44">
        <f>VLOOKUP(C70,'[1]Sera OA Results'!$C$4:$D$81,2,0)</f>
        <v>31</v>
      </c>
      <c r="O70" s="254">
        <f>SUM(F70:N70)</f>
        <v>61</v>
      </c>
      <c r="P70" s="196" t="str">
        <f>IF(COUNTIF($F70:$N70,"&gt;1")&lt;5,"NA",(SUM($F70:$N70)-SUM(SMALL($F70:$N70,{1,2}))))</f>
        <v>NA</v>
      </c>
      <c r="Q70" s="117">
        <f t="shared" si="0"/>
        <v>0</v>
      </c>
      <c r="R70" s="118">
        <f t="shared" si="1"/>
        <v>0</v>
      </c>
      <c r="S70" s="119">
        <f t="shared" si="2"/>
        <v>0</v>
      </c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</row>
    <row r="71" spans="2:35" ht="21" thickBot="1" x14ac:dyDescent="0.3">
      <c r="B71" s="341">
        <v>58</v>
      </c>
      <c r="C71" s="94" t="s">
        <v>106</v>
      </c>
      <c r="D71" s="95">
        <v>652</v>
      </c>
      <c r="E71" s="95" t="s">
        <v>43</v>
      </c>
      <c r="F71" s="59">
        <v>0</v>
      </c>
      <c r="G71" s="59">
        <v>0</v>
      </c>
      <c r="H71" s="121">
        <v>0</v>
      </c>
      <c r="I71" s="44">
        <v>0</v>
      </c>
      <c r="J71" s="54">
        <v>50</v>
      </c>
      <c r="K71" s="44">
        <v>0</v>
      </c>
      <c r="L71" s="44">
        <v>3</v>
      </c>
      <c r="M71" s="54">
        <v>4</v>
      </c>
      <c r="N71" s="44">
        <f>VLOOKUP(C71,'[1]Sera OA Results'!$C$4:$D$81,2,0)</f>
        <v>4</v>
      </c>
      <c r="O71" s="254">
        <f>SUM(F71:N71)</f>
        <v>61</v>
      </c>
      <c r="P71" s="196" t="str">
        <f>IF(COUNTIF($F71:$N71,"&gt;1")&lt;5,"NA",(SUM($F71:$N71)-SUM(SMALL($F71:$N71,{1,2}))))</f>
        <v>NA</v>
      </c>
      <c r="Q71" s="117">
        <f t="shared" si="0"/>
        <v>0</v>
      </c>
      <c r="R71" s="118">
        <f t="shared" si="1"/>
        <v>0</v>
      </c>
      <c r="S71" s="119">
        <f t="shared" si="2"/>
        <v>0</v>
      </c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</row>
    <row r="72" spans="2:35" ht="21" thickBot="1" x14ac:dyDescent="0.3">
      <c r="B72" s="341">
        <v>59</v>
      </c>
      <c r="C72" s="94" t="s">
        <v>100</v>
      </c>
      <c r="D72" s="95">
        <v>504</v>
      </c>
      <c r="E72" s="95" t="s">
        <v>101</v>
      </c>
      <c r="F72" s="59">
        <v>0</v>
      </c>
      <c r="G72" s="59">
        <v>0</v>
      </c>
      <c r="H72" s="121">
        <v>0</v>
      </c>
      <c r="I72" s="44">
        <v>0</v>
      </c>
      <c r="J72" s="149">
        <v>9</v>
      </c>
      <c r="K72" s="44">
        <v>0</v>
      </c>
      <c r="L72" s="44">
        <v>50</v>
      </c>
      <c r="M72" s="54">
        <v>0</v>
      </c>
      <c r="N72" s="44">
        <f>VLOOKUP(C72,'[1]Sera OA Results'!$C$4:$D$81,2,0)</f>
        <v>0</v>
      </c>
      <c r="O72" s="254">
        <f>SUM(F72:N72)</f>
        <v>59</v>
      </c>
      <c r="P72" s="196" t="str">
        <f>IF(COUNTIF($F72:$N72,"&gt;1")&lt;5,"NA",(SUM($F72:$N72)-SUM(SMALL($F72:$N72,{1,2}))))</f>
        <v>NA</v>
      </c>
      <c r="Q72" s="117">
        <f t="shared" si="0"/>
        <v>0</v>
      </c>
      <c r="R72" s="118">
        <f t="shared" si="1"/>
        <v>0</v>
      </c>
      <c r="S72" s="119">
        <f t="shared" si="2"/>
        <v>0</v>
      </c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</row>
    <row r="73" spans="2:35" ht="21" thickBot="1" x14ac:dyDescent="0.3">
      <c r="B73" s="341">
        <v>60</v>
      </c>
      <c r="C73" s="94" t="s">
        <v>102</v>
      </c>
      <c r="D73" s="95">
        <v>873</v>
      </c>
      <c r="E73" s="95" t="s">
        <v>52</v>
      </c>
      <c r="F73" s="59">
        <v>0</v>
      </c>
      <c r="G73" s="59">
        <v>30</v>
      </c>
      <c r="H73" s="121">
        <v>0</v>
      </c>
      <c r="I73" s="44">
        <v>28</v>
      </c>
      <c r="J73" s="54">
        <v>0</v>
      </c>
      <c r="K73" s="44">
        <v>0</v>
      </c>
      <c r="L73" s="44">
        <v>0</v>
      </c>
      <c r="M73" s="54">
        <v>0</v>
      </c>
      <c r="N73" s="44">
        <v>0</v>
      </c>
      <c r="O73" s="254">
        <f>SUM(F73:N73)</f>
        <v>58</v>
      </c>
      <c r="P73" s="196" t="str">
        <f>IF(COUNTIF($F73:$N73,"&gt;1")&lt;5,"NA",(SUM($F73:$N73)-SUM(SMALL($F73:$N73,{1,2}))))</f>
        <v>NA</v>
      </c>
      <c r="Q73" s="117">
        <f t="shared" si="0"/>
        <v>0</v>
      </c>
      <c r="R73" s="118">
        <f t="shared" si="1"/>
        <v>0</v>
      </c>
      <c r="S73" s="119">
        <f t="shared" si="2"/>
        <v>0</v>
      </c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</row>
    <row r="74" spans="2:35" ht="21" thickBot="1" x14ac:dyDescent="0.3">
      <c r="B74" s="341">
        <v>61</v>
      </c>
      <c r="C74" s="94" t="s">
        <v>104</v>
      </c>
      <c r="D74" s="95">
        <v>225</v>
      </c>
      <c r="E74" s="95" t="s">
        <v>105</v>
      </c>
      <c r="F74" s="59">
        <v>0</v>
      </c>
      <c r="G74" s="59">
        <v>0</v>
      </c>
      <c r="H74" s="121">
        <v>7</v>
      </c>
      <c r="I74" s="44">
        <v>0</v>
      </c>
      <c r="J74" s="54">
        <v>50</v>
      </c>
      <c r="K74" s="44">
        <v>0</v>
      </c>
      <c r="L74" s="44">
        <v>0</v>
      </c>
      <c r="M74" s="54">
        <v>0</v>
      </c>
      <c r="N74" s="44">
        <f>VLOOKUP(C74,'[1]Sera OA Results'!$C$4:$D$81,2,0)</f>
        <v>0</v>
      </c>
      <c r="O74" s="254">
        <f>SUM(F74:N74)</f>
        <v>57</v>
      </c>
      <c r="P74" s="196" t="str">
        <f>IF(COUNTIF($F74:$N74,"&gt;1")&lt;5,"NA",(SUM($F74:$N74)-SUM(SMALL($F74:$N74,{1,2}))))</f>
        <v>NA</v>
      </c>
      <c r="Q74" s="117">
        <f t="shared" si="0"/>
        <v>0</v>
      </c>
      <c r="R74" s="118">
        <f t="shared" si="1"/>
        <v>0</v>
      </c>
      <c r="S74" s="119">
        <f t="shared" si="2"/>
        <v>0</v>
      </c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</row>
    <row r="75" spans="2:35" ht="21" thickBot="1" x14ac:dyDescent="0.3">
      <c r="B75" s="341">
        <v>62</v>
      </c>
      <c r="C75" s="94" t="s">
        <v>103</v>
      </c>
      <c r="D75" s="95">
        <v>502</v>
      </c>
      <c r="E75" s="95" t="s">
        <v>91</v>
      </c>
      <c r="F75" s="59">
        <v>50</v>
      </c>
      <c r="G75" s="59">
        <v>0</v>
      </c>
      <c r="H75" s="121">
        <v>0</v>
      </c>
      <c r="I75" s="44">
        <v>7</v>
      </c>
      <c r="J75" s="54">
        <v>0</v>
      </c>
      <c r="K75" s="44">
        <v>0</v>
      </c>
      <c r="L75" s="44">
        <v>0</v>
      </c>
      <c r="M75" s="54">
        <v>0</v>
      </c>
      <c r="N75" s="44">
        <v>0</v>
      </c>
      <c r="O75" s="254">
        <f>SUM(F75:N75)</f>
        <v>57</v>
      </c>
      <c r="P75" s="196" t="str">
        <f>IF(COUNTIF($F75:$N75,"&gt;1")&lt;5,"NA",(SUM($F75:$N75)-SUM(SMALL($F75:$N75,{1,2}))))</f>
        <v>NA</v>
      </c>
      <c r="Q75" s="117">
        <f t="shared" si="0"/>
        <v>0</v>
      </c>
      <c r="R75" s="118">
        <f t="shared" si="1"/>
        <v>0</v>
      </c>
      <c r="S75" s="119">
        <f t="shared" si="2"/>
        <v>0</v>
      </c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</row>
    <row r="76" spans="2:35" ht="21" thickBot="1" x14ac:dyDescent="0.3">
      <c r="B76" s="341">
        <v>63</v>
      </c>
      <c r="C76" s="94" t="s">
        <v>109</v>
      </c>
      <c r="D76" s="95">
        <v>1439</v>
      </c>
      <c r="E76" s="95" t="s">
        <v>56</v>
      </c>
      <c r="F76" s="59">
        <v>9</v>
      </c>
      <c r="G76" s="59">
        <v>0</v>
      </c>
      <c r="H76" s="121">
        <v>16</v>
      </c>
      <c r="I76" s="44">
        <v>17</v>
      </c>
      <c r="J76" s="54">
        <v>0</v>
      </c>
      <c r="K76" s="44">
        <v>0</v>
      </c>
      <c r="L76" s="44">
        <v>14</v>
      </c>
      <c r="M76" s="54">
        <v>0</v>
      </c>
      <c r="N76" s="44">
        <v>0</v>
      </c>
      <c r="O76" s="254">
        <f>SUM(F76:N76)</f>
        <v>56</v>
      </c>
      <c r="P76" s="196" t="str">
        <f>IF(COUNTIF($F76:$N76,"&gt;1")&lt;5,"NA",(SUM($F76:$N76)-SUM(SMALL($F76:$N76,{1,2}))))</f>
        <v>NA</v>
      </c>
      <c r="Q76" s="117">
        <f t="shared" si="0"/>
        <v>0</v>
      </c>
      <c r="R76" s="118">
        <f t="shared" si="1"/>
        <v>0</v>
      </c>
      <c r="S76" s="119">
        <f t="shared" si="2"/>
        <v>0</v>
      </c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</row>
    <row r="77" spans="2:35" ht="21" thickBot="1" x14ac:dyDescent="0.3">
      <c r="B77" s="341">
        <v>64</v>
      </c>
      <c r="C77" s="94" t="s">
        <v>107</v>
      </c>
      <c r="D77" s="95">
        <v>1728</v>
      </c>
      <c r="E77" s="95" t="s">
        <v>52</v>
      </c>
      <c r="F77" s="59">
        <v>0</v>
      </c>
      <c r="G77" s="59">
        <v>26</v>
      </c>
      <c r="H77" s="121">
        <v>0</v>
      </c>
      <c r="I77" s="44">
        <v>0</v>
      </c>
      <c r="J77" s="54">
        <v>0</v>
      </c>
      <c r="K77" s="44">
        <v>30</v>
      </c>
      <c r="L77" s="44">
        <v>0</v>
      </c>
      <c r="M77" s="54">
        <v>0</v>
      </c>
      <c r="N77" s="44">
        <f>VLOOKUP(C77,'[1]Sera OA Results'!$C$4:$D$81,2,0)</f>
        <v>0</v>
      </c>
      <c r="O77" s="254">
        <f>SUM(F77:N77)</f>
        <v>56</v>
      </c>
      <c r="P77" s="196" t="str">
        <f>IF(COUNTIF($F77:$N77,"&gt;1")&lt;5,"NA",(SUM($F77:$N77)-SUM(SMALL($F77:$N77,{1,2}))))</f>
        <v>NA</v>
      </c>
      <c r="Q77" s="117">
        <f t="shared" si="0"/>
        <v>0</v>
      </c>
      <c r="R77" s="118">
        <f t="shared" si="1"/>
        <v>0</v>
      </c>
      <c r="S77" s="119">
        <f t="shared" si="2"/>
        <v>0</v>
      </c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</row>
    <row r="78" spans="2:35" ht="21" thickBot="1" x14ac:dyDescent="0.3">
      <c r="B78" s="341">
        <v>65</v>
      </c>
      <c r="C78" s="94" t="s">
        <v>111</v>
      </c>
      <c r="D78" s="95">
        <v>1023</v>
      </c>
      <c r="E78" s="95" t="s">
        <v>43</v>
      </c>
      <c r="F78" s="59">
        <v>2</v>
      </c>
      <c r="G78" s="59">
        <v>50</v>
      </c>
      <c r="H78" s="121">
        <v>0</v>
      </c>
      <c r="I78" s="44">
        <v>0</v>
      </c>
      <c r="J78" s="54">
        <v>0</v>
      </c>
      <c r="K78" s="44">
        <v>0</v>
      </c>
      <c r="L78" s="44">
        <v>2</v>
      </c>
      <c r="M78" s="54">
        <v>0</v>
      </c>
      <c r="N78" s="44">
        <v>0</v>
      </c>
      <c r="O78" s="254">
        <f>SUM(F78:N78)</f>
        <v>54</v>
      </c>
      <c r="P78" s="196" t="str">
        <f>IF(COUNTIF($F78:$N78,"&gt;1")&lt;5,"NA",(SUM($F78:$N78)-SUM(SMALL($F78:$N78,{1,2}))))</f>
        <v>NA</v>
      </c>
      <c r="Q78" s="117">
        <f t="shared" si="0"/>
        <v>0</v>
      </c>
      <c r="R78" s="118">
        <f t="shared" si="1"/>
        <v>0</v>
      </c>
      <c r="S78" s="119">
        <f t="shared" si="2"/>
        <v>0</v>
      </c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</row>
    <row r="79" spans="2:35" ht="21" thickBot="1" x14ac:dyDescent="0.3">
      <c r="B79" s="341">
        <v>66</v>
      </c>
      <c r="C79" s="94" t="s">
        <v>112</v>
      </c>
      <c r="D79" s="95">
        <v>1687</v>
      </c>
      <c r="E79" s="95" t="s">
        <v>38</v>
      </c>
      <c r="F79" s="59">
        <v>4</v>
      </c>
      <c r="G79" s="59">
        <v>50</v>
      </c>
      <c r="H79" s="121">
        <v>0</v>
      </c>
      <c r="I79" s="44">
        <v>0</v>
      </c>
      <c r="J79" s="54">
        <v>0</v>
      </c>
      <c r="K79" s="44">
        <v>0</v>
      </c>
      <c r="L79" s="44">
        <v>0</v>
      </c>
      <c r="M79" s="54">
        <v>0</v>
      </c>
      <c r="N79" s="44">
        <v>0</v>
      </c>
      <c r="O79" s="254">
        <f>SUM(F79:N79)</f>
        <v>54</v>
      </c>
      <c r="P79" s="196" t="str">
        <f>IF(COUNTIF($F79:$N79,"&gt;1")&lt;5,"NA",(SUM($F79:$N79)-SUM(SMALL($F79:$N79,{1,2}))))</f>
        <v>NA</v>
      </c>
      <c r="Q79" s="117">
        <f t="shared" ref="Q79:Q142" si="3">SMALL(F79:N79,1)</f>
        <v>0</v>
      </c>
      <c r="R79" s="118">
        <f t="shared" ref="R79:R142" si="4">SMALL(F79:N79,2)</f>
        <v>0</v>
      </c>
      <c r="S79" s="119">
        <f t="shared" ref="S79:S142" si="5">SMALL(F79:N79,3)</f>
        <v>0</v>
      </c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</row>
    <row r="80" spans="2:35" ht="21" thickBot="1" x14ac:dyDescent="0.3">
      <c r="B80" s="341">
        <v>67</v>
      </c>
      <c r="C80" s="94" t="s">
        <v>108</v>
      </c>
      <c r="D80" s="95">
        <v>57</v>
      </c>
      <c r="E80" s="95" t="s">
        <v>78</v>
      </c>
      <c r="F80" s="59">
        <v>0</v>
      </c>
      <c r="G80" s="59">
        <v>0</v>
      </c>
      <c r="H80" s="121">
        <v>3</v>
      </c>
      <c r="I80" s="44">
        <v>0</v>
      </c>
      <c r="J80" s="149">
        <v>50</v>
      </c>
      <c r="K80" s="128">
        <f>AVERAGE(H80,I80,L80,M80,G80)</f>
        <v>0.6</v>
      </c>
      <c r="L80" s="44">
        <v>0</v>
      </c>
      <c r="M80" s="54">
        <v>0</v>
      </c>
      <c r="N80" s="44">
        <v>0</v>
      </c>
      <c r="O80" s="254">
        <f>SUM(F80:N80)</f>
        <v>53.6</v>
      </c>
      <c r="P80" s="196" t="str">
        <f>IF(COUNTIF($F80:$N80,"&gt;1")&lt;5,"NA",(SUM($F80:$N80)-SUM(SMALL($F80:$N80,{1,2}))))</f>
        <v>NA</v>
      </c>
      <c r="Q80" s="117">
        <f t="shared" si="3"/>
        <v>0</v>
      </c>
      <c r="R80" s="118">
        <f t="shared" si="4"/>
        <v>0</v>
      </c>
      <c r="S80" s="119">
        <f t="shared" si="5"/>
        <v>0</v>
      </c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</row>
    <row r="81" spans="2:35" ht="21" thickBot="1" x14ac:dyDescent="0.3">
      <c r="B81" s="341">
        <v>68</v>
      </c>
      <c r="C81" s="94" t="s">
        <v>113</v>
      </c>
      <c r="D81" s="95">
        <v>357</v>
      </c>
      <c r="E81" s="95" t="s">
        <v>50</v>
      </c>
      <c r="F81" s="59">
        <v>3</v>
      </c>
      <c r="G81" s="59">
        <v>50</v>
      </c>
      <c r="H81" s="121">
        <v>0</v>
      </c>
      <c r="I81" s="44">
        <v>0</v>
      </c>
      <c r="J81" s="54">
        <v>0</v>
      </c>
      <c r="K81" s="44">
        <v>0</v>
      </c>
      <c r="L81" s="44">
        <v>0</v>
      </c>
      <c r="M81" s="54">
        <v>0</v>
      </c>
      <c r="N81" s="44">
        <v>0</v>
      </c>
      <c r="O81" s="254">
        <f>SUM(F81:N81)</f>
        <v>53</v>
      </c>
      <c r="P81" s="196" t="str">
        <f>IF(COUNTIF($F81:$N81,"&gt;1")&lt;5,"NA",(SUM($F81:$N81)-SUM(SMALL($F81:$N81,{1,2}))))</f>
        <v>NA</v>
      </c>
      <c r="Q81" s="117">
        <f t="shared" si="3"/>
        <v>0</v>
      </c>
      <c r="R81" s="118">
        <f t="shared" si="4"/>
        <v>0</v>
      </c>
      <c r="S81" s="119">
        <f t="shared" si="5"/>
        <v>0</v>
      </c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</row>
    <row r="82" spans="2:35" ht="21" thickBot="1" x14ac:dyDescent="0.3">
      <c r="B82" s="341">
        <v>69</v>
      </c>
      <c r="C82" s="94" t="s">
        <v>114</v>
      </c>
      <c r="D82" s="95">
        <v>426</v>
      </c>
      <c r="E82" s="95" t="s">
        <v>64</v>
      </c>
      <c r="F82" s="59">
        <v>50</v>
      </c>
      <c r="G82" s="59">
        <v>0</v>
      </c>
      <c r="H82" s="121">
        <v>1</v>
      </c>
      <c r="I82" s="44">
        <v>0</v>
      </c>
      <c r="J82" s="54">
        <v>0</v>
      </c>
      <c r="K82" s="128">
        <f>AVERAGE(H82,I82,J82,L82)</f>
        <v>0.25</v>
      </c>
      <c r="L82" s="44">
        <v>0</v>
      </c>
      <c r="M82" s="54">
        <v>0</v>
      </c>
      <c r="N82" s="44">
        <v>0</v>
      </c>
      <c r="O82" s="254">
        <f>SUM(F82:N82)</f>
        <v>51.25</v>
      </c>
      <c r="P82" s="196" t="str">
        <f>IF(COUNTIF($F82:$N82,"&gt;1")&lt;5,"NA",(SUM($F82:$N82)-SUM(SMALL($F82:$N82,{1,2}))))</f>
        <v>NA</v>
      </c>
      <c r="Q82" s="117">
        <f t="shared" si="3"/>
        <v>0</v>
      </c>
      <c r="R82" s="118">
        <f t="shared" si="4"/>
        <v>0</v>
      </c>
      <c r="S82" s="119">
        <f t="shared" si="5"/>
        <v>0</v>
      </c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</row>
    <row r="83" spans="2:35" ht="21" thickBot="1" x14ac:dyDescent="0.3">
      <c r="B83" s="341">
        <v>70</v>
      </c>
      <c r="C83" s="94" t="s">
        <v>115</v>
      </c>
      <c r="D83" s="95">
        <v>1092</v>
      </c>
      <c r="E83" s="95" t="s">
        <v>86</v>
      </c>
      <c r="F83" s="59">
        <v>0</v>
      </c>
      <c r="G83" s="59">
        <v>1</v>
      </c>
      <c r="H83" s="121">
        <v>22</v>
      </c>
      <c r="I83" s="44">
        <v>0</v>
      </c>
      <c r="J83" s="149">
        <v>28</v>
      </c>
      <c r="K83" s="44">
        <v>0</v>
      </c>
      <c r="L83" s="44">
        <v>0</v>
      </c>
      <c r="M83" s="54">
        <v>0</v>
      </c>
      <c r="N83" s="44">
        <v>0</v>
      </c>
      <c r="O83" s="254">
        <f>SUM(F83:N83)</f>
        <v>51</v>
      </c>
      <c r="P83" s="196" t="str">
        <f>IF(COUNTIF($F83:$N83,"&gt;1")&lt;5,"NA",(SUM($F83:$N83)-SUM(SMALL($F83:$N83,{1,2}))))</f>
        <v>NA</v>
      </c>
      <c r="Q83" s="117">
        <f t="shared" si="3"/>
        <v>0</v>
      </c>
      <c r="R83" s="118">
        <f t="shared" si="4"/>
        <v>0</v>
      </c>
      <c r="S83" s="119">
        <f t="shared" si="5"/>
        <v>0</v>
      </c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</row>
    <row r="84" spans="2:35" ht="21" thickBot="1" x14ac:dyDescent="0.3">
      <c r="B84" s="341">
        <v>71</v>
      </c>
      <c r="C84" s="94" t="s">
        <v>134</v>
      </c>
      <c r="D84" s="95">
        <v>471</v>
      </c>
      <c r="E84" s="95" t="s">
        <v>118</v>
      </c>
      <c r="F84" s="59">
        <v>0</v>
      </c>
      <c r="G84" s="59">
        <v>0</v>
      </c>
      <c r="H84" s="121">
        <v>0</v>
      </c>
      <c r="I84" s="44">
        <v>50</v>
      </c>
      <c r="J84" s="54">
        <v>0</v>
      </c>
      <c r="K84" s="44">
        <v>0</v>
      </c>
      <c r="L84" s="44">
        <v>0</v>
      </c>
      <c r="M84" s="54">
        <v>0</v>
      </c>
      <c r="N84" s="44">
        <v>0</v>
      </c>
      <c r="O84" s="254">
        <f>SUM(F84:N84)</f>
        <v>50</v>
      </c>
      <c r="P84" s="196" t="str">
        <f>IF(COUNTIF($F84:$N84,"&gt;1")&lt;5,"NA",(SUM($F84:$N84)-SUM(SMALL($F84:$N84,{1,2}))))</f>
        <v>NA</v>
      </c>
      <c r="Q84" s="117">
        <f t="shared" si="3"/>
        <v>0</v>
      </c>
      <c r="R84" s="118">
        <f t="shared" si="4"/>
        <v>0</v>
      </c>
      <c r="S84" s="119">
        <f t="shared" si="5"/>
        <v>0</v>
      </c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</row>
    <row r="85" spans="2:35" ht="21" thickBot="1" x14ac:dyDescent="0.3">
      <c r="B85" s="341">
        <v>72</v>
      </c>
      <c r="C85" s="94" t="s">
        <v>131</v>
      </c>
      <c r="D85" s="95">
        <v>342</v>
      </c>
      <c r="E85" s="95" t="s">
        <v>126</v>
      </c>
      <c r="F85" s="59">
        <v>0</v>
      </c>
      <c r="G85" s="59">
        <v>0</v>
      </c>
      <c r="H85" s="121">
        <v>0</v>
      </c>
      <c r="I85" s="44">
        <v>50</v>
      </c>
      <c r="J85" s="149">
        <v>0</v>
      </c>
      <c r="K85" s="44">
        <v>0</v>
      </c>
      <c r="L85" s="44">
        <v>0</v>
      </c>
      <c r="M85" s="54">
        <v>0</v>
      </c>
      <c r="N85" s="44">
        <f>VLOOKUP(C85,'[1]Sera OA Results'!$C$4:$D$81,2,0)</f>
        <v>0</v>
      </c>
      <c r="O85" s="254">
        <f>SUM(F85:N85)</f>
        <v>50</v>
      </c>
      <c r="P85" s="196" t="str">
        <f>IF(COUNTIF($F85:$N85,"&gt;1")&lt;5,"NA",(SUM($F85:$N85)-SUM(SMALL($F85:$N85,{1,2}))))</f>
        <v>NA</v>
      </c>
      <c r="Q85" s="117">
        <f t="shared" si="3"/>
        <v>0</v>
      </c>
      <c r="R85" s="118">
        <f t="shared" si="4"/>
        <v>0</v>
      </c>
      <c r="S85" s="119">
        <f t="shared" si="5"/>
        <v>0</v>
      </c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</row>
    <row r="86" spans="2:35" ht="21" thickBot="1" x14ac:dyDescent="0.3">
      <c r="B86" s="341">
        <v>73</v>
      </c>
      <c r="C86" s="94" t="s">
        <v>132</v>
      </c>
      <c r="D86" s="95">
        <v>261</v>
      </c>
      <c r="E86" s="95" t="s">
        <v>50</v>
      </c>
      <c r="F86" s="59">
        <v>0</v>
      </c>
      <c r="G86" s="59">
        <v>0</v>
      </c>
      <c r="H86" s="121">
        <v>0</v>
      </c>
      <c r="I86" s="44">
        <v>50</v>
      </c>
      <c r="J86" s="54">
        <v>0</v>
      </c>
      <c r="K86" s="44">
        <v>0</v>
      </c>
      <c r="L86" s="44">
        <v>0</v>
      </c>
      <c r="M86" s="116">
        <v>0</v>
      </c>
      <c r="N86" s="44">
        <f>VLOOKUP(C86,'[1]Sera OA Results'!$C$4:$D$81,2,0)</f>
        <v>0</v>
      </c>
      <c r="O86" s="254">
        <f>SUM(F86:N86)</f>
        <v>50</v>
      </c>
      <c r="P86" s="196" t="str">
        <f>IF(COUNTIF($F86:$N86,"&gt;1")&lt;5,"NA",(SUM($F86:$N86)-SUM(SMALL($F86:$N86,{1,2}))))</f>
        <v>NA</v>
      </c>
      <c r="Q86" s="117">
        <f t="shared" si="3"/>
        <v>0</v>
      </c>
      <c r="R86" s="118">
        <f t="shared" si="4"/>
        <v>0</v>
      </c>
      <c r="S86" s="119">
        <f t="shared" si="5"/>
        <v>0</v>
      </c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</row>
    <row r="87" spans="2:35" ht="21" thickBot="1" x14ac:dyDescent="0.3">
      <c r="B87" s="341">
        <v>74</v>
      </c>
      <c r="C87" s="94" t="s">
        <v>133</v>
      </c>
      <c r="D87" s="95">
        <v>221</v>
      </c>
      <c r="E87" s="95" t="s">
        <v>105</v>
      </c>
      <c r="F87" s="59">
        <v>0</v>
      </c>
      <c r="G87" s="59">
        <v>0</v>
      </c>
      <c r="H87" s="121">
        <v>0</v>
      </c>
      <c r="I87" s="44">
        <v>0</v>
      </c>
      <c r="J87" s="54">
        <v>50</v>
      </c>
      <c r="K87" s="44">
        <v>0</v>
      </c>
      <c r="L87" s="44">
        <v>0</v>
      </c>
      <c r="M87" s="54">
        <v>0</v>
      </c>
      <c r="N87" s="44">
        <v>0</v>
      </c>
      <c r="O87" s="254">
        <f>SUM(F87:N87)</f>
        <v>50</v>
      </c>
      <c r="P87" s="196" t="str">
        <f>IF(COUNTIF($F87:$N87,"&gt;1")&lt;5,"NA",(SUM($F87:$N87)-SUM(SMALL($F87:$N87,{1,2}))))</f>
        <v>NA</v>
      </c>
      <c r="Q87" s="117">
        <f t="shared" si="3"/>
        <v>0</v>
      </c>
      <c r="R87" s="118">
        <f t="shared" si="4"/>
        <v>0</v>
      </c>
      <c r="S87" s="119">
        <f t="shared" si="5"/>
        <v>0</v>
      </c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</row>
    <row r="88" spans="2:35" ht="21" thickBot="1" x14ac:dyDescent="0.3">
      <c r="B88" s="341">
        <v>75</v>
      </c>
      <c r="C88" s="94" t="s">
        <v>135</v>
      </c>
      <c r="D88" s="95">
        <v>1522</v>
      </c>
      <c r="E88" s="95" t="s">
        <v>126</v>
      </c>
      <c r="F88" s="59">
        <v>0</v>
      </c>
      <c r="G88" s="59">
        <v>0</v>
      </c>
      <c r="H88" s="121">
        <v>0</v>
      </c>
      <c r="I88" s="44">
        <v>0</v>
      </c>
      <c r="J88" s="54">
        <v>50</v>
      </c>
      <c r="K88" s="44">
        <v>0</v>
      </c>
      <c r="L88" s="44">
        <v>0</v>
      </c>
      <c r="M88" s="54">
        <v>0</v>
      </c>
      <c r="N88" s="44">
        <v>0</v>
      </c>
      <c r="O88" s="254">
        <f>SUM(F88:N88)</f>
        <v>50</v>
      </c>
      <c r="P88" s="196" t="str">
        <f>IF(COUNTIF($F88:$N88,"&gt;1")&lt;5,"NA",(SUM($F88:$N88)-SUM(SMALL($F88:$N88,{1,2}))))</f>
        <v>NA</v>
      </c>
      <c r="Q88" s="117">
        <f t="shared" si="3"/>
        <v>0</v>
      </c>
      <c r="R88" s="118">
        <f t="shared" si="4"/>
        <v>0</v>
      </c>
      <c r="S88" s="119">
        <f t="shared" si="5"/>
        <v>0</v>
      </c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</row>
    <row r="89" spans="2:35" ht="21" thickBot="1" x14ac:dyDescent="0.3">
      <c r="B89" s="341">
        <v>76</v>
      </c>
      <c r="C89" s="94" t="s">
        <v>130</v>
      </c>
      <c r="D89" s="95">
        <v>424</v>
      </c>
      <c r="E89" s="95" t="s">
        <v>50</v>
      </c>
      <c r="F89" s="59">
        <v>0</v>
      </c>
      <c r="G89" s="59">
        <v>0</v>
      </c>
      <c r="H89" s="121">
        <v>0</v>
      </c>
      <c r="I89" s="44">
        <v>0</v>
      </c>
      <c r="J89" s="54">
        <v>50</v>
      </c>
      <c r="K89" s="44">
        <v>0</v>
      </c>
      <c r="L89" s="44">
        <v>0</v>
      </c>
      <c r="M89" s="54">
        <v>0</v>
      </c>
      <c r="N89" s="44">
        <f>VLOOKUP(C89,'[1]Sera OA Results'!$C$4:$D$81,2,0)</f>
        <v>0</v>
      </c>
      <c r="O89" s="254">
        <f>SUM(F89:N89)</f>
        <v>50</v>
      </c>
      <c r="P89" s="196" t="str">
        <f>IF(COUNTIF($F89:$N89,"&gt;1")&lt;5,"NA",(SUM($F89:$N89)-SUM(SMALL($F89:$N89,{1,2}))))</f>
        <v>NA</v>
      </c>
      <c r="Q89" s="117">
        <f t="shared" si="3"/>
        <v>0</v>
      </c>
      <c r="R89" s="118">
        <f t="shared" si="4"/>
        <v>0</v>
      </c>
      <c r="S89" s="119">
        <f t="shared" si="5"/>
        <v>0</v>
      </c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</row>
    <row r="90" spans="2:35" ht="21" thickBot="1" x14ac:dyDescent="0.3">
      <c r="B90" s="341">
        <v>77</v>
      </c>
      <c r="C90" s="94" t="s">
        <v>136</v>
      </c>
      <c r="D90" s="95">
        <v>362</v>
      </c>
      <c r="E90" s="95" t="s">
        <v>56</v>
      </c>
      <c r="F90" s="59">
        <v>0</v>
      </c>
      <c r="G90" s="59">
        <v>0</v>
      </c>
      <c r="H90" s="121">
        <v>0</v>
      </c>
      <c r="I90" s="44">
        <v>0</v>
      </c>
      <c r="J90" s="149">
        <v>0</v>
      </c>
      <c r="K90" s="44">
        <v>50</v>
      </c>
      <c r="L90" s="44">
        <v>0</v>
      </c>
      <c r="M90" s="54">
        <v>0</v>
      </c>
      <c r="N90" s="44">
        <v>0</v>
      </c>
      <c r="O90" s="254">
        <f>SUM(F90:N90)</f>
        <v>50</v>
      </c>
      <c r="P90" s="196" t="str">
        <f>IF(COUNTIF($F90:$N90,"&gt;1")&lt;5,"NA",(SUM($F90:$N90)-SUM(SMALL($F90:$N90,{1,2}))))</f>
        <v>NA</v>
      </c>
      <c r="Q90" s="117">
        <f t="shared" si="3"/>
        <v>0</v>
      </c>
      <c r="R90" s="118">
        <f t="shared" si="4"/>
        <v>0</v>
      </c>
      <c r="S90" s="119">
        <f t="shared" si="5"/>
        <v>0</v>
      </c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</row>
    <row r="91" spans="2:35" ht="21" thickBot="1" x14ac:dyDescent="0.3">
      <c r="B91" s="341">
        <v>78</v>
      </c>
      <c r="C91" s="94" t="s">
        <v>139</v>
      </c>
      <c r="D91" s="95">
        <v>744</v>
      </c>
      <c r="E91" s="95" t="s">
        <v>32</v>
      </c>
      <c r="F91" s="59">
        <v>0</v>
      </c>
      <c r="G91" s="59">
        <v>0</v>
      </c>
      <c r="H91" s="121">
        <v>0</v>
      </c>
      <c r="I91" s="44">
        <v>0</v>
      </c>
      <c r="J91" s="54">
        <v>0</v>
      </c>
      <c r="K91" s="44">
        <v>50</v>
      </c>
      <c r="L91" s="44">
        <v>0</v>
      </c>
      <c r="M91" s="54">
        <v>0</v>
      </c>
      <c r="N91" s="44">
        <v>0</v>
      </c>
      <c r="O91" s="254">
        <f>SUM(F91:N91)</f>
        <v>50</v>
      </c>
      <c r="P91" s="196" t="str">
        <f>IF(COUNTIF($F91:$N91,"&gt;1")&lt;5,"NA",(SUM($F91:$N91)-SUM(SMALL($F91:$N91,{1,2}))))</f>
        <v>NA</v>
      </c>
      <c r="Q91" s="117">
        <f t="shared" si="3"/>
        <v>0</v>
      </c>
      <c r="R91" s="118">
        <f t="shared" si="4"/>
        <v>0</v>
      </c>
      <c r="S91" s="119">
        <f t="shared" si="5"/>
        <v>0</v>
      </c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</row>
    <row r="92" spans="2:35" ht="20.399999999999999" customHeight="1" thickBot="1" x14ac:dyDescent="0.3">
      <c r="B92" s="341">
        <v>79</v>
      </c>
      <c r="C92" s="94" t="s">
        <v>137</v>
      </c>
      <c r="D92" s="95">
        <v>1858</v>
      </c>
      <c r="E92" s="95" t="s">
        <v>138</v>
      </c>
      <c r="F92" s="59">
        <v>0</v>
      </c>
      <c r="G92" s="59">
        <v>0</v>
      </c>
      <c r="H92" s="121">
        <v>0</v>
      </c>
      <c r="I92" s="44">
        <v>0</v>
      </c>
      <c r="J92" s="54">
        <v>0</v>
      </c>
      <c r="K92" s="44">
        <v>50</v>
      </c>
      <c r="L92" s="44">
        <v>0</v>
      </c>
      <c r="M92" s="54">
        <v>0</v>
      </c>
      <c r="N92" s="44">
        <f>VLOOKUP(C92,'[1]Sera OA Results'!$C$4:$D$81,2,0)</f>
        <v>0</v>
      </c>
      <c r="O92" s="254">
        <f>SUM(F92:N92)</f>
        <v>50</v>
      </c>
      <c r="P92" s="196" t="str">
        <f>IF(COUNTIF($F92:$N92,"&gt;1")&lt;5,"NA",(SUM($F92:$N92)-SUM(SMALL($F92:$N92,{1,2}))))</f>
        <v>NA</v>
      </c>
      <c r="Q92" s="117">
        <f t="shared" si="3"/>
        <v>0</v>
      </c>
      <c r="R92" s="118">
        <f t="shared" si="4"/>
        <v>0</v>
      </c>
      <c r="S92" s="119">
        <f t="shared" si="5"/>
        <v>0</v>
      </c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</row>
    <row r="93" spans="2:35" ht="21" thickBot="1" x14ac:dyDescent="0.3">
      <c r="B93" s="341">
        <v>80</v>
      </c>
      <c r="C93" s="94" t="s">
        <v>140</v>
      </c>
      <c r="D93" s="95">
        <v>451</v>
      </c>
      <c r="E93" s="95" t="s">
        <v>81</v>
      </c>
      <c r="F93" s="59">
        <v>0</v>
      </c>
      <c r="G93" s="59">
        <v>0</v>
      </c>
      <c r="H93" s="121">
        <v>0</v>
      </c>
      <c r="I93" s="44">
        <v>0</v>
      </c>
      <c r="J93" s="54">
        <v>0</v>
      </c>
      <c r="K93" s="44">
        <v>0</v>
      </c>
      <c r="L93" s="44">
        <v>50</v>
      </c>
      <c r="M93" s="54">
        <v>0</v>
      </c>
      <c r="N93" s="44">
        <f>VLOOKUP(C93,'[1]Sera OA Results'!$C$4:$D$81,2,0)</f>
        <v>0</v>
      </c>
      <c r="O93" s="254">
        <f>SUM(F93:N93)</f>
        <v>50</v>
      </c>
      <c r="P93" s="196" t="str">
        <f>IF(COUNTIF($F93:$N93,"&gt;1")&lt;5,"NA",(SUM($F93:$N93)-SUM(SMALL($F93:$N93,{1,2}))))</f>
        <v>NA</v>
      </c>
      <c r="Q93" s="117">
        <f t="shared" si="3"/>
        <v>0</v>
      </c>
      <c r="R93" s="118">
        <f t="shared" si="4"/>
        <v>0</v>
      </c>
      <c r="S93" s="119">
        <f t="shared" si="5"/>
        <v>0</v>
      </c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</row>
    <row r="94" spans="2:35" ht="21" thickBot="1" x14ac:dyDescent="0.3">
      <c r="B94" s="341">
        <v>81</v>
      </c>
      <c r="C94" s="94" t="s">
        <v>141</v>
      </c>
      <c r="D94" s="95">
        <v>1366</v>
      </c>
      <c r="E94" s="95" t="s">
        <v>105</v>
      </c>
      <c r="F94" s="59">
        <v>0</v>
      </c>
      <c r="G94" s="59">
        <v>0</v>
      </c>
      <c r="H94" s="121">
        <v>0</v>
      </c>
      <c r="I94" s="44">
        <v>0</v>
      </c>
      <c r="J94" s="54">
        <v>0</v>
      </c>
      <c r="K94" s="44">
        <v>0</v>
      </c>
      <c r="L94" s="44">
        <v>0</v>
      </c>
      <c r="M94" s="54">
        <v>50</v>
      </c>
      <c r="N94" s="44">
        <v>0</v>
      </c>
      <c r="O94" s="254">
        <f>SUM(F94:N94)</f>
        <v>50</v>
      </c>
      <c r="P94" s="196" t="str">
        <f>IF(COUNTIF($F94:$N94,"&gt;1")&lt;5,"NA",(SUM($F94:$N94)-SUM(SMALL($F94:$N94,{1,2}))))</f>
        <v>NA</v>
      </c>
      <c r="Q94" s="117">
        <f t="shared" si="3"/>
        <v>0</v>
      </c>
      <c r="R94" s="118">
        <f t="shared" si="4"/>
        <v>0</v>
      </c>
      <c r="S94" s="119">
        <f t="shared" si="5"/>
        <v>0</v>
      </c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</row>
    <row r="95" spans="2:35" ht="21" thickBot="1" x14ac:dyDescent="0.3">
      <c r="B95" s="341">
        <v>82</v>
      </c>
      <c r="C95" s="94" t="s">
        <v>116</v>
      </c>
      <c r="D95" s="95">
        <v>237</v>
      </c>
      <c r="E95" s="95" t="s">
        <v>56</v>
      </c>
      <c r="F95" s="59">
        <v>0</v>
      </c>
      <c r="G95" s="59">
        <v>50</v>
      </c>
      <c r="H95" s="121">
        <v>0</v>
      </c>
      <c r="I95" s="44">
        <v>0</v>
      </c>
      <c r="J95" s="116">
        <v>0</v>
      </c>
      <c r="K95" s="44">
        <v>0</v>
      </c>
      <c r="L95" s="44">
        <v>0</v>
      </c>
      <c r="M95" s="54">
        <v>0</v>
      </c>
      <c r="N95" s="44">
        <v>0</v>
      </c>
      <c r="O95" s="254">
        <f>SUM(F95:N95)</f>
        <v>50</v>
      </c>
      <c r="P95" s="196" t="str">
        <f>IF(COUNTIF($F95:$N95,"&gt;1")&lt;5,"NA",(SUM($F95:$N95)-SUM(SMALL($F95:$N95,{1,2}))))</f>
        <v>NA</v>
      </c>
      <c r="Q95" s="117">
        <f t="shared" si="3"/>
        <v>0</v>
      </c>
      <c r="R95" s="118">
        <f t="shared" si="4"/>
        <v>0</v>
      </c>
      <c r="S95" s="119">
        <f t="shared" si="5"/>
        <v>0</v>
      </c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</row>
    <row r="96" spans="2:35" ht="21" thickBot="1" x14ac:dyDescent="0.3">
      <c r="B96" s="341">
        <v>83</v>
      </c>
      <c r="C96" s="94" t="s">
        <v>120</v>
      </c>
      <c r="D96" s="95">
        <v>621</v>
      </c>
      <c r="E96" s="95" t="s">
        <v>38</v>
      </c>
      <c r="F96" s="59">
        <v>0</v>
      </c>
      <c r="G96" s="59">
        <v>50</v>
      </c>
      <c r="H96" s="121">
        <v>0</v>
      </c>
      <c r="I96" s="44">
        <v>0</v>
      </c>
      <c r="J96" s="149">
        <v>0</v>
      </c>
      <c r="K96" s="44">
        <v>0</v>
      </c>
      <c r="L96" s="44">
        <v>0</v>
      </c>
      <c r="M96" s="54">
        <v>0</v>
      </c>
      <c r="N96" s="44">
        <v>0</v>
      </c>
      <c r="O96" s="254">
        <f>SUM(F96:N96)</f>
        <v>50</v>
      </c>
      <c r="P96" s="196" t="str">
        <f>IF(COUNTIF($F96:$N96,"&gt;1")&lt;5,"NA",(SUM($F96:$N96)-SUM(SMALL($F96:$N96,{1,2}))))</f>
        <v>NA</v>
      </c>
      <c r="Q96" s="117">
        <f t="shared" si="3"/>
        <v>0</v>
      </c>
      <c r="R96" s="118">
        <f t="shared" si="4"/>
        <v>0</v>
      </c>
      <c r="S96" s="119">
        <f t="shared" si="5"/>
        <v>0</v>
      </c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</row>
    <row r="97" spans="2:35" ht="20.399999999999999" customHeight="1" thickBot="1" x14ac:dyDescent="0.3">
      <c r="B97" s="341">
        <v>84</v>
      </c>
      <c r="C97" s="94" t="s">
        <v>121</v>
      </c>
      <c r="D97" s="95">
        <v>996</v>
      </c>
      <c r="E97" s="95" t="s">
        <v>64</v>
      </c>
      <c r="F97" s="59">
        <v>0</v>
      </c>
      <c r="G97" s="59">
        <v>50</v>
      </c>
      <c r="H97" s="121">
        <v>0</v>
      </c>
      <c r="I97" s="44">
        <v>0</v>
      </c>
      <c r="J97" s="54">
        <v>0</v>
      </c>
      <c r="K97" s="44">
        <v>0</v>
      </c>
      <c r="L97" s="44">
        <v>0</v>
      </c>
      <c r="M97" s="54">
        <v>0</v>
      </c>
      <c r="N97" s="44">
        <v>0</v>
      </c>
      <c r="O97" s="254">
        <f>SUM(F97:N97)</f>
        <v>50</v>
      </c>
      <c r="P97" s="196" t="str">
        <f>IF(COUNTIF($F97:$N97,"&gt;1")&lt;5,"NA",(SUM($F97:$N97)-SUM(SMALL($F97:$N97,{1,2}))))</f>
        <v>NA</v>
      </c>
      <c r="Q97" s="117">
        <f t="shared" si="3"/>
        <v>0</v>
      </c>
      <c r="R97" s="118">
        <f t="shared" si="4"/>
        <v>0</v>
      </c>
      <c r="S97" s="119">
        <f t="shared" si="5"/>
        <v>0</v>
      </c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</row>
    <row r="98" spans="2:35" ht="21" thickBot="1" x14ac:dyDescent="0.3">
      <c r="B98" s="341">
        <v>85</v>
      </c>
      <c r="C98" s="94" t="s">
        <v>122</v>
      </c>
      <c r="D98" s="95">
        <v>889</v>
      </c>
      <c r="E98" s="95" t="s">
        <v>38</v>
      </c>
      <c r="F98" s="59">
        <v>0</v>
      </c>
      <c r="G98" s="59">
        <v>50</v>
      </c>
      <c r="H98" s="121">
        <v>0</v>
      </c>
      <c r="I98" s="44">
        <v>0</v>
      </c>
      <c r="J98" s="54">
        <v>0</v>
      </c>
      <c r="K98" s="44">
        <v>0</v>
      </c>
      <c r="L98" s="44">
        <v>0</v>
      </c>
      <c r="M98" s="54">
        <v>0</v>
      </c>
      <c r="N98" s="44">
        <v>0</v>
      </c>
      <c r="O98" s="254">
        <f>SUM(F98:N98)</f>
        <v>50</v>
      </c>
      <c r="P98" s="196" t="str">
        <f>IF(COUNTIF($F98:$N98,"&gt;1")&lt;5,"NA",(SUM($F98:$N98)-SUM(SMALL($F98:$N98,{1,2}))))</f>
        <v>NA</v>
      </c>
      <c r="Q98" s="117">
        <f t="shared" si="3"/>
        <v>0</v>
      </c>
      <c r="R98" s="118">
        <f t="shared" si="4"/>
        <v>0</v>
      </c>
      <c r="S98" s="119">
        <f t="shared" si="5"/>
        <v>0</v>
      </c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</row>
    <row r="99" spans="2:35" ht="21" thickBot="1" x14ac:dyDescent="0.3">
      <c r="B99" s="341">
        <v>86</v>
      </c>
      <c r="C99" s="94" t="s">
        <v>119</v>
      </c>
      <c r="D99" s="95">
        <v>888</v>
      </c>
      <c r="E99" s="95" t="s">
        <v>118</v>
      </c>
      <c r="F99" s="59">
        <v>50</v>
      </c>
      <c r="G99" s="59">
        <v>0</v>
      </c>
      <c r="H99" s="121">
        <v>0</v>
      </c>
      <c r="I99" s="44">
        <v>0</v>
      </c>
      <c r="J99" s="149">
        <v>0</v>
      </c>
      <c r="K99" s="44">
        <v>0</v>
      </c>
      <c r="L99" s="44">
        <v>0</v>
      </c>
      <c r="M99" s="54">
        <v>0</v>
      </c>
      <c r="N99" s="44">
        <v>0</v>
      </c>
      <c r="O99" s="254">
        <f>SUM(F99:N99)</f>
        <v>50</v>
      </c>
      <c r="P99" s="196" t="str">
        <f>IF(COUNTIF($F99:$N99,"&gt;1")&lt;5,"NA",(SUM($F99:$N99)-SUM(SMALL($F99:$N99,{1,2}))))</f>
        <v>NA</v>
      </c>
      <c r="Q99" s="117">
        <f t="shared" si="3"/>
        <v>0</v>
      </c>
      <c r="R99" s="118">
        <f t="shared" si="4"/>
        <v>0</v>
      </c>
      <c r="S99" s="119">
        <f t="shared" si="5"/>
        <v>0</v>
      </c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</row>
    <row r="100" spans="2:35" ht="21" thickBot="1" x14ac:dyDescent="0.3">
      <c r="B100" s="341">
        <v>87</v>
      </c>
      <c r="C100" s="94" t="s">
        <v>123</v>
      </c>
      <c r="D100" s="95">
        <v>555</v>
      </c>
      <c r="E100" s="95" t="s">
        <v>98</v>
      </c>
      <c r="F100" s="59">
        <v>50</v>
      </c>
      <c r="G100" s="59">
        <v>0</v>
      </c>
      <c r="H100" s="120">
        <v>0</v>
      </c>
      <c r="I100" s="44">
        <v>0</v>
      </c>
      <c r="J100" s="54">
        <v>0</v>
      </c>
      <c r="K100" s="44">
        <v>0</v>
      </c>
      <c r="L100" s="44">
        <v>0</v>
      </c>
      <c r="M100" s="54">
        <v>0</v>
      </c>
      <c r="N100" s="44">
        <v>0</v>
      </c>
      <c r="O100" s="254">
        <f>SUM(F100:N100)</f>
        <v>50</v>
      </c>
      <c r="P100" s="196" t="str">
        <f>IF(COUNTIF($F100:$N100,"&gt;1")&lt;5,"NA",(SUM($F100:$N100)-SUM(SMALL($F100:$N100,{1,2}))))</f>
        <v>NA</v>
      </c>
      <c r="Q100" s="117">
        <f t="shared" si="3"/>
        <v>0</v>
      </c>
      <c r="R100" s="118">
        <f t="shared" si="4"/>
        <v>0</v>
      </c>
      <c r="S100" s="119">
        <f t="shared" si="5"/>
        <v>0</v>
      </c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</row>
    <row r="101" spans="2:35" ht="21" thickBot="1" x14ac:dyDescent="0.3">
      <c r="B101" s="341">
        <v>88</v>
      </c>
      <c r="C101" s="94" t="s">
        <v>124</v>
      </c>
      <c r="D101" s="95">
        <v>213</v>
      </c>
      <c r="E101" s="95" t="s">
        <v>45</v>
      </c>
      <c r="F101" s="59">
        <v>50</v>
      </c>
      <c r="G101" s="59">
        <v>0</v>
      </c>
      <c r="H101" s="120">
        <v>0</v>
      </c>
      <c r="I101" s="44">
        <v>0</v>
      </c>
      <c r="J101" s="54">
        <v>0</v>
      </c>
      <c r="K101" s="44">
        <v>0</v>
      </c>
      <c r="L101" s="44">
        <v>0</v>
      </c>
      <c r="M101" s="54">
        <v>0</v>
      </c>
      <c r="N101" s="44">
        <v>0</v>
      </c>
      <c r="O101" s="254">
        <f>SUM(F101:N101)</f>
        <v>50</v>
      </c>
      <c r="P101" s="196" t="str">
        <f>IF(COUNTIF($F101:$N101,"&gt;1")&lt;5,"NA",(SUM($F101:$N101)-SUM(SMALL($F101:$N101,{1,2}))))</f>
        <v>NA</v>
      </c>
      <c r="Q101" s="117">
        <f t="shared" si="3"/>
        <v>0</v>
      </c>
      <c r="R101" s="118">
        <f t="shared" si="4"/>
        <v>0</v>
      </c>
      <c r="S101" s="119">
        <f t="shared" si="5"/>
        <v>0</v>
      </c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</row>
    <row r="102" spans="2:35" ht="21" thickBot="1" x14ac:dyDescent="0.3">
      <c r="B102" s="341">
        <v>89</v>
      </c>
      <c r="C102" s="94" t="s">
        <v>125</v>
      </c>
      <c r="D102" s="95">
        <v>1705</v>
      </c>
      <c r="E102" s="95" t="s">
        <v>126</v>
      </c>
      <c r="F102" s="59">
        <v>50</v>
      </c>
      <c r="G102" s="59">
        <v>0</v>
      </c>
      <c r="H102" s="120">
        <v>0</v>
      </c>
      <c r="I102" s="44">
        <v>0</v>
      </c>
      <c r="J102" s="149">
        <v>0</v>
      </c>
      <c r="K102" s="44">
        <v>0</v>
      </c>
      <c r="L102" s="44">
        <v>0</v>
      </c>
      <c r="M102" s="54">
        <v>0</v>
      </c>
      <c r="N102" s="44">
        <v>0</v>
      </c>
      <c r="O102" s="254">
        <f>SUM(F102:N102)</f>
        <v>50</v>
      </c>
      <c r="P102" s="196" t="str">
        <f>IF(COUNTIF($F102:$N102,"&gt;1")&lt;5,"NA",(SUM($F102:$N102)-SUM(SMALL($F102:$N102,{1,2}))))</f>
        <v>NA</v>
      </c>
      <c r="Q102" s="117">
        <f t="shared" si="3"/>
        <v>0</v>
      </c>
      <c r="R102" s="118">
        <f t="shared" si="4"/>
        <v>0</v>
      </c>
      <c r="S102" s="119">
        <f t="shared" si="5"/>
        <v>0</v>
      </c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</row>
    <row r="103" spans="2:35" ht="21" thickBot="1" x14ac:dyDescent="0.3">
      <c r="B103" s="341">
        <v>90</v>
      </c>
      <c r="C103" s="94" t="s">
        <v>127</v>
      </c>
      <c r="D103" s="95">
        <v>529</v>
      </c>
      <c r="E103" s="95" t="s">
        <v>81</v>
      </c>
      <c r="F103" s="59">
        <v>50</v>
      </c>
      <c r="G103" s="59">
        <v>0</v>
      </c>
      <c r="H103" s="120">
        <v>0</v>
      </c>
      <c r="I103" s="44">
        <v>0</v>
      </c>
      <c r="J103" s="54">
        <v>0</v>
      </c>
      <c r="K103" s="44">
        <v>0</v>
      </c>
      <c r="L103" s="44">
        <v>0</v>
      </c>
      <c r="M103" s="54">
        <v>0</v>
      </c>
      <c r="N103" s="44">
        <v>0</v>
      </c>
      <c r="O103" s="254">
        <f>SUM(F103:N103)</f>
        <v>50</v>
      </c>
      <c r="P103" s="196" t="str">
        <f>IF(COUNTIF($F103:$N103,"&gt;1")&lt;5,"NA",(SUM($F103:$N103)-SUM(SMALL($F103:$N103,{1,2}))))</f>
        <v>NA</v>
      </c>
      <c r="Q103" s="117">
        <f t="shared" si="3"/>
        <v>0</v>
      </c>
      <c r="R103" s="118">
        <f t="shared" si="4"/>
        <v>0</v>
      </c>
      <c r="S103" s="119">
        <f t="shared" si="5"/>
        <v>0</v>
      </c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</row>
    <row r="104" spans="2:35" ht="21" thickBot="1" x14ac:dyDescent="0.3">
      <c r="B104" s="341">
        <v>91</v>
      </c>
      <c r="C104" s="94" t="s">
        <v>128</v>
      </c>
      <c r="D104" s="95">
        <v>234</v>
      </c>
      <c r="E104" s="95" t="s">
        <v>81</v>
      </c>
      <c r="F104" s="59">
        <v>50</v>
      </c>
      <c r="G104" s="59">
        <v>0</v>
      </c>
      <c r="H104" s="120">
        <v>0</v>
      </c>
      <c r="I104" s="44">
        <v>0</v>
      </c>
      <c r="J104" s="54">
        <v>0</v>
      </c>
      <c r="K104" s="44">
        <v>0</v>
      </c>
      <c r="L104" s="44">
        <v>0</v>
      </c>
      <c r="M104" s="54">
        <v>0</v>
      </c>
      <c r="N104" s="44">
        <v>0</v>
      </c>
      <c r="O104" s="254">
        <f>SUM(F104:N104)</f>
        <v>50</v>
      </c>
      <c r="P104" s="196" t="str">
        <f>IF(COUNTIF($F104:$N104,"&gt;1")&lt;5,"NA",(SUM($F104:$N104)-SUM(SMALL($F104:$N104,{1,2}))))</f>
        <v>NA</v>
      </c>
      <c r="Q104" s="117">
        <f t="shared" si="3"/>
        <v>0</v>
      </c>
      <c r="R104" s="118">
        <f t="shared" si="4"/>
        <v>0</v>
      </c>
      <c r="S104" s="119">
        <f t="shared" si="5"/>
        <v>0</v>
      </c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</row>
    <row r="105" spans="2:35" ht="21" thickBot="1" x14ac:dyDescent="0.3">
      <c r="B105" s="341">
        <v>92</v>
      </c>
      <c r="C105" s="94" t="s">
        <v>129</v>
      </c>
      <c r="D105" s="95">
        <v>349</v>
      </c>
      <c r="E105" s="95" t="s">
        <v>118</v>
      </c>
      <c r="F105" s="59">
        <v>50</v>
      </c>
      <c r="G105" s="59">
        <v>0</v>
      </c>
      <c r="H105" s="120">
        <v>0</v>
      </c>
      <c r="I105" s="44">
        <v>0</v>
      </c>
      <c r="J105" s="149">
        <v>0</v>
      </c>
      <c r="K105" s="44">
        <v>0</v>
      </c>
      <c r="L105" s="44">
        <v>0</v>
      </c>
      <c r="M105" s="54">
        <v>0</v>
      </c>
      <c r="N105" s="44">
        <v>0</v>
      </c>
      <c r="O105" s="254">
        <f>SUM(F105:N105)</f>
        <v>50</v>
      </c>
      <c r="P105" s="196" t="str">
        <f>IF(COUNTIF($F105:$N105,"&gt;1")&lt;5,"NA",(SUM($F105:$N105)-SUM(SMALL($F105:$N105,{1,2}))))</f>
        <v>NA</v>
      </c>
      <c r="Q105" s="117">
        <f t="shared" si="3"/>
        <v>0</v>
      </c>
      <c r="R105" s="118">
        <f t="shared" si="4"/>
        <v>0</v>
      </c>
      <c r="S105" s="119">
        <f t="shared" si="5"/>
        <v>0</v>
      </c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</row>
    <row r="106" spans="2:35" ht="20.399999999999999" customHeight="1" thickBot="1" x14ac:dyDescent="0.3">
      <c r="B106" s="341">
        <v>93</v>
      </c>
      <c r="C106" s="94" t="s">
        <v>117</v>
      </c>
      <c r="D106" s="95">
        <v>253</v>
      </c>
      <c r="E106" s="95" t="s">
        <v>118</v>
      </c>
      <c r="F106" s="59">
        <v>50</v>
      </c>
      <c r="G106" s="59">
        <v>0</v>
      </c>
      <c r="H106" s="121">
        <v>0</v>
      </c>
      <c r="I106" s="44">
        <v>0</v>
      </c>
      <c r="J106" s="54">
        <v>0</v>
      </c>
      <c r="K106" s="44">
        <v>0</v>
      </c>
      <c r="L106" s="44">
        <v>0</v>
      </c>
      <c r="M106" s="54">
        <v>0</v>
      </c>
      <c r="N106" s="44">
        <f>VLOOKUP(C106,'[1]Sera OA Results'!$C$4:$D$81,2,0)</f>
        <v>0</v>
      </c>
      <c r="O106" s="254">
        <f>SUM(F106:N106)</f>
        <v>50</v>
      </c>
      <c r="P106" s="196" t="str">
        <f>IF(COUNTIF($F106:$N106,"&gt;1")&lt;5,"NA",(SUM($F106:$N106)-SUM(SMALL($F106:$N106,{1,2}))))</f>
        <v>NA</v>
      </c>
      <c r="Q106" s="117">
        <f t="shared" si="3"/>
        <v>0</v>
      </c>
      <c r="R106" s="118">
        <f t="shared" si="4"/>
        <v>0</v>
      </c>
      <c r="S106" s="119">
        <f t="shared" si="5"/>
        <v>0</v>
      </c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  <c r="AI106" s="177"/>
    </row>
    <row r="107" spans="2:35" ht="20.399999999999999" customHeight="1" thickBot="1" x14ac:dyDescent="0.3">
      <c r="B107" s="341">
        <v>94</v>
      </c>
      <c r="C107" s="94" t="s">
        <v>142</v>
      </c>
      <c r="D107" s="95">
        <v>515</v>
      </c>
      <c r="E107" s="95" t="s">
        <v>32</v>
      </c>
      <c r="F107" s="59">
        <v>10</v>
      </c>
      <c r="G107" s="59">
        <v>39</v>
      </c>
      <c r="H107" s="121">
        <v>0</v>
      </c>
      <c r="I107" s="44">
        <v>0</v>
      </c>
      <c r="J107" s="149">
        <v>0</v>
      </c>
      <c r="K107" s="44">
        <v>0</v>
      </c>
      <c r="L107" s="44">
        <v>0</v>
      </c>
      <c r="M107" s="54">
        <v>0</v>
      </c>
      <c r="N107" s="44">
        <v>0</v>
      </c>
      <c r="O107" s="254">
        <f>SUM(F107:N107)</f>
        <v>49</v>
      </c>
      <c r="P107" s="196" t="str">
        <f>IF(COUNTIF($F107:$N107,"&gt;1")&lt;5,"NA",(SUM($F107:$N107)-SUM(SMALL($F107:$N107,{1,2}))))</f>
        <v>NA</v>
      </c>
      <c r="Q107" s="117">
        <f t="shared" si="3"/>
        <v>0</v>
      </c>
      <c r="R107" s="118">
        <f t="shared" si="4"/>
        <v>0</v>
      </c>
      <c r="S107" s="119">
        <f t="shared" si="5"/>
        <v>0</v>
      </c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</row>
    <row r="108" spans="2:35" ht="21" thickBot="1" x14ac:dyDescent="0.3">
      <c r="B108" s="341">
        <v>95</v>
      </c>
      <c r="C108" s="94" t="s">
        <v>155</v>
      </c>
      <c r="D108" s="95">
        <v>338</v>
      </c>
      <c r="E108" s="95" t="s">
        <v>45</v>
      </c>
      <c r="F108" s="59">
        <v>0</v>
      </c>
      <c r="G108" s="59">
        <v>0</v>
      </c>
      <c r="H108" s="121">
        <v>0</v>
      </c>
      <c r="I108" s="44">
        <v>0</v>
      </c>
      <c r="J108" s="54">
        <v>0</v>
      </c>
      <c r="K108" s="44">
        <v>8</v>
      </c>
      <c r="L108" s="44">
        <v>5</v>
      </c>
      <c r="M108" s="54">
        <v>14</v>
      </c>
      <c r="N108" s="44">
        <f>VLOOKUP(C108,'[1]Sera OA Results'!$C$4:$D$81,2,0)</f>
        <v>16</v>
      </c>
      <c r="O108" s="254">
        <f>SUM(F108:N108)</f>
        <v>43</v>
      </c>
      <c r="P108" s="196" t="str">
        <f>IF(COUNTIF($F108:$N108,"&gt;1")&lt;5,"NA",(SUM($F108:$N108)-SUM(SMALL($F108:$N108,{1,2}))))</f>
        <v>NA</v>
      </c>
      <c r="Q108" s="117">
        <f t="shared" si="3"/>
        <v>0</v>
      </c>
      <c r="R108" s="118">
        <f t="shared" si="4"/>
        <v>0</v>
      </c>
      <c r="S108" s="119">
        <f t="shared" si="5"/>
        <v>0</v>
      </c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</row>
    <row r="109" spans="2:35" ht="20.399999999999999" customHeight="1" thickBot="1" x14ac:dyDescent="0.3">
      <c r="B109" s="341">
        <v>96</v>
      </c>
      <c r="C109" s="94" t="s">
        <v>145</v>
      </c>
      <c r="D109" s="95">
        <v>795</v>
      </c>
      <c r="E109" s="95" t="s">
        <v>56</v>
      </c>
      <c r="F109" s="59">
        <v>27</v>
      </c>
      <c r="G109" s="59">
        <v>0</v>
      </c>
      <c r="H109" s="121">
        <v>0</v>
      </c>
      <c r="I109" s="44">
        <v>0</v>
      </c>
      <c r="J109" s="54">
        <v>0</v>
      </c>
      <c r="K109" s="44">
        <v>16</v>
      </c>
      <c r="L109" s="44">
        <v>0</v>
      </c>
      <c r="M109" s="54">
        <v>0</v>
      </c>
      <c r="N109" s="44">
        <v>0</v>
      </c>
      <c r="O109" s="254">
        <f>SUM(F109:N109)</f>
        <v>43</v>
      </c>
      <c r="P109" s="196" t="str">
        <f>IF(COUNTIF($F109:$N109,"&gt;1")&lt;5,"NA",(SUM($F109:$N109)-SUM(SMALL($F109:$N109,{1,2}))))</f>
        <v>NA</v>
      </c>
      <c r="Q109" s="117">
        <f t="shared" si="3"/>
        <v>0</v>
      </c>
      <c r="R109" s="118">
        <f t="shared" si="4"/>
        <v>0</v>
      </c>
      <c r="S109" s="119">
        <f t="shared" si="5"/>
        <v>0</v>
      </c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</row>
    <row r="110" spans="2:35" ht="20.399999999999999" customHeight="1" thickBot="1" x14ac:dyDescent="0.3">
      <c r="B110" s="341">
        <v>97</v>
      </c>
      <c r="C110" s="94" t="s">
        <v>161</v>
      </c>
      <c r="D110" s="95">
        <v>178</v>
      </c>
      <c r="E110" s="95" t="s">
        <v>43</v>
      </c>
      <c r="F110" s="59">
        <v>0</v>
      </c>
      <c r="G110" s="59">
        <v>0</v>
      </c>
      <c r="H110" s="121">
        <v>0</v>
      </c>
      <c r="I110" s="44">
        <v>9</v>
      </c>
      <c r="J110" s="54">
        <v>0</v>
      </c>
      <c r="K110" s="44">
        <v>0</v>
      </c>
      <c r="L110" s="44">
        <v>11</v>
      </c>
      <c r="M110" s="54">
        <v>0</v>
      </c>
      <c r="N110" s="44">
        <f>VLOOKUP(C110,'[1]Sera OA Results'!$C$4:$D$81,2,0)</f>
        <v>21</v>
      </c>
      <c r="O110" s="254">
        <f>SUM(F110:N110)</f>
        <v>41</v>
      </c>
      <c r="P110" s="196" t="str">
        <f>IF(COUNTIF($F110:$N110,"&gt;1")&lt;5,"NA",(SUM($F110:$N110)-SUM(SMALL($F110:$N110,{1,2}))))</f>
        <v>NA</v>
      </c>
      <c r="Q110" s="117">
        <f t="shared" si="3"/>
        <v>0</v>
      </c>
      <c r="R110" s="118">
        <f t="shared" si="4"/>
        <v>0</v>
      </c>
      <c r="S110" s="119">
        <f t="shared" si="5"/>
        <v>0</v>
      </c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</row>
    <row r="111" spans="2:35" ht="21" thickBot="1" x14ac:dyDescent="0.3">
      <c r="B111" s="341">
        <v>98</v>
      </c>
      <c r="C111" s="94" t="s">
        <v>146</v>
      </c>
      <c r="D111" s="95">
        <v>595</v>
      </c>
      <c r="E111" s="95" t="s">
        <v>32</v>
      </c>
      <c r="F111" s="59">
        <v>0</v>
      </c>
      <c r="G111" s="59">
        <v>0</v>
      </c>
      <c r="H111" s="121">
        <v>0</v>
      </c>
      <c r="I111" s="44">
        <v>0</v>
      </c>
      <c r="J111" s="54">
        <v>37</v>
      </c>
      <c r="K111" s="44">
        <v>0</v>
      </c>
      <c r="L111" s="44">
        <v>0</v>
      </c>
      <c r="M111" s="54">
        <v>0</v>
      </c>
      <c r="N111" s="44">
        <v>0</v>
      </c>
      <c r="O111" s="254">
        <f>SUM(F111:N111)</f>
        <v>37</v>
      </c>
      <c r="P111" s="196" t="str">
        <f>IF(COUNTIF($F111:$N111,"&gt;1")&lt;5,"NA",(SUM($F111:$N111)-SUM(SMALL($F111:$N111,{1,2}))))</f>
        <v>NA</v>
      </c>
      <c r="Q111" s="117">
        <f t="shared" si="3"/>
        <v>0</v>
      </c>
      <c r="R111" s="118">
        <f t="shared" si="4"/>
        <v>0</v>
      </c>
      <c r="S111" s="119">
        <f t="shared" si="5"/>
        <v>0</v>
      </c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</row>
    <row r="112" spans="2:35" ht="21" thickBot="1" x14ac:dyDescent="0.3">
      <c r="B112" s="341">
        <v>99</v>
      </c>
      <c r="C112" s="94" t="s">
        <v>147</v>
      </c>
      <c r="D112" s="95">
        <v>162</v>
      </c>
      <c r="E112" s="95" t="s">
        <v>105</v>
      </c>
      <c r="F112" s="59">
        <v>0</v>
      </c>
      <c r="G112" s="59">
        <v>0</v>
      </c>
      <c r="H112" s="121">
        <v>0</v>
      </c>
      <c r="I112" s="44">
        <v>0</v>
      </c>
      <c r="J112" s="54">
        <v>0</v>
      </c>
      <c r="K112" s="44">
        <v>9</v>
      </c>
      <c r="L112" s="44">
        <v>27</v>
      </c>
      <c r="M112" s="54">
        <v>0</v>
      </c>
      <c r="N112" s="44">
        <v>0</v>
      </c>
      <c r="O112" s="254">
        <f>SUM(F112:N112)</f>
        <v>36</v>
      </c>
      <c r="P112" s="196" t="str">
        <f>IF(COUNTIF($F112:$N112,"&gt;1")&lt;5,"NA",(SUM($F112:$N112)-SUM(SMALL($F112:$N112,{1,2}))))</f>
        <v>NA</v>
      </c>
      <c r="Q112" s="117">
        <f t="shared" si="3"/>
        <v>0</v>
      </c>
      <c r="R112" s="118">
        <f t="shared" si="4"/>
        <v>0</v>
      </c>
      <c r="S112" s="119">
        <f t="shared" si="5"/>
        <v>0</v>
      </c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</row>
    <row r="113" spans="2:35" ht="21" thickBot="1" x14ac:dyDescent="0.3">
      <c r="B113" s="341">
        <v>100</v>
      </c>
      <c r="C113" s="94" t="s">
        <v>148</v>
      </c>
      <c r="D113" s="95">
        <v>71</v>
      </c>
      <c r="E113" s="95" t="s">
        <v>47</v>
      </c>
      <c r="F113" s="59">
        <v>0</v>
      </c>
      <c r="G113" s="59">
        <v>0</v>
      </c>
      <c r="H113" s="121">
        <v>0</v>
      </c>
      <c r="I113" s="44">
        <v>0</v>
      </c>
      <c r="J113" s="54">
        <v>0</v>
      </c>
      <c r="K113" s="44">
        <v>34</v>
      </c>
      <c r="L113" s="44">
        <v>0</v>
      </c>
      <c r="M113" s="54">
        <v>0</v>
      </c>
      <c r="N113" s="44">
        <f>VLOOKUP(C113,'[1]Sera OA Results'!$C$4:$D$81,2,0)</f>
        <v>0</v>
      </c>
      <c r="O113" s="254">
        <f>SUM(F113:N113)</f>
        <v>34</v>
      </c>
      <c r="P113" s="196" t="str">
        <f>IF(COUNTIF($F113:$N113,"&gt;1")&lt;5,"NA",(SUM($F113:$N113)-SUM(SMALL($F113:$N113,{1,2}))))</f>
        <v>NA</v>
      </c>
      <c r="Q113" s="117">
        <f t="shared" si="3"/>
        <v>0</v>
      </c>
      <c r="R113" s="118">
        <f t="shared" si="4"/>
        <v>0</v>
      </c>
      <c r="S113" s="119">
        <f t="shared" si="5"/>
        <v>0</v>
      </c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</row>
    <row r="114" spans="2:35" ht="21" thickBot="1" x14ac:dyDescent="0.3">
      <c r="B114" s="341">
        <v>101</v>
      </c>
      <c r="C114" s="94" t="s">
        <v>160</v>
      </c>
      <c r="D114" s="95">
        <v>1218</v>
      </c>
      <c r="E114" s="95" t="s">
        <v>52</v>
      </c>
      <c r="F114" s="59">
        <v>0</v>
      </c>
      <c r="G114" s="59">
        <v>0</v>
      </c>
      <c r="H114" s="121">
        <v>0</v>
      </c>
      <c r="I114" s="44">
        <v>20</v>
      </c>
      <c r="J114" s="54">
        <v>0</v>
      </c>
      <c r="K114" s="44">
        <v>0</v>
      </c>
      <c r="L114" s="44">
        <v>0</v>
      </c>
      <c r="M114" s="54">
        <v>0</v>
      </c>
      <c r="N114" s="44">
        <f>VLOOKUP(C114,'[1]Sera OA Results'!$C$4:$D$81,2,0)</f>
        <v>13</v>
      </c>
      <c r="O114" s="254">
        <f>SUM(F114:N114)</f>
        <v>33</v>
      </c>
      <c r="P114" s="196" t="str">
        <f>IF(COUNTIF($F114:$N114,"&gt;1")&lt;5,"NA",(SUM($F114:$N114)-SUM(SMALL($F114:$N114,{1,2}))))</f>
        <v>NA</v>
      </c>
      <c r="Q114" s="117">
        <f t="shared" si="3"/>
        <v>0</v>
      </c>
      <c r="R114" s="118">
        <f t="shared" si="4"/>
        <v>0</v>
      </c>
      <c r="S114" s="119">
        <f t="shared" si="5"/>
        <v>0</v>
      </c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7"/>
    </row>
    <row r="115" spans="2:35" ht="21" thickBot="1" x14ac:dyDescent="0.3">
      <c r="B115" s="341">
        <v>102</v>
      </c>
      <c r="C115" s="94" t="s">
        <v>149</v>
      </c>
      <c r="D115" s="95">
        <v>1980</v>
      </c>
      <c r="E115" s="95" t="s">
        <v>138</v>
      </c>
      <c r="F115" s="59">
        <v>0</v>
      </c>
      <c r="G115" s="59">
        <v>0</v>
      </c>
      <c r="H115" s="121">
        <v>12</v>
      </c>
      <c r="I115" s="44">
        <v>0</v>
      </c>
      <c r="J115" s="54">
        <v>12</v>
      </c>
      <c r="K115" s="44">
        <v>2</v>
      </c>
      <c r="L115" s="44">
        <v>0</v>
      </c>
      <c r="M115" s="54">
        <v>6</v>
      </c>
      <c r="N115" s="44">
        <f>VLOOKUP(C115,'[1]Sera OA Results'!$C$4:$D$81,2,0)</f>
        <v>0</v>
      </c>
      <c r="O115" s="254">
        <f>SUM(F115:N115)</f>
        <v>32</v>
      </c>
      <c r="P115" s="196" t="str">
        <f>IF(COUNTIF($F115:$N115,"&gt;1")&lt;5,"NA",(SUM($F115:$N115)-SUM(SMALL($F115:$N115,{1,2}))))</f>
        <v>NA</v>
      </c>
      <c r="Q115" s="117">
        <f t="shared" si="3"/>
        <v>0</v>
      </c>
      <c r="R115" s="118">
        <f t="shared" si="4"/>
        <v>0</v>
      </c>
      <c r="S115" s="119">
        <f t="shared" si="5"/>
        <v>0</v>
      </c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</row>
    <row r="116" spans="2:35" ht="20.399999999999999" customHeight="1" thickBot="1" x14ac:dyDescent="0.3">
      <c r="B116" s="341">
        <v>103</v>
      </c>
      <c r="C116" s="94" t="s">
        <v>150</v>
      </c>
      <c r="D116" s="95">
        <v>982</v>
      </c>
      <c r="E116" s="95" t="s">
        <v>45</v>
      </c>
      <c r="F116" s="59">
        <v>0</v>
      </c>
      <c r="G116" s="59">
        <v>14</v>
      </c>
      <c r="H116" s="121">
        <v>0</v>
      </c>
      <c r="I116" s="44">
        <v>0</v>
      </c>
      <c r="J116" s="149">
        <v>0</v>
      </c>
      <c r="K116" s="44">
        <v>17</v>
      </c>
      <c r="L116" s="44">
        <v>0</v>
      </c>
      <c r="M116" s="54">
        <v>0</v>
      </c>
      <c r="N116" s="44">
        <v>0</v>
      </c>
      <c r="O116" s="254">
        <f>SUM(F116:N116)</f>
        <v>31</v>
      </c>
      <c r="P116" s="196" t="str">
        <f>IF(COUNTIF($F116:$N116,"&gt;1")&lt;5,"NA",(SUM($F116:$N116)-SUM(SMALL($F116:$N116,{1,2}))))</f>
        <v>NA</v>
      </c>
      <c r="Q116" s="117">
        <f t="shared" si="3"/>
        <v>0</v>
      </c>
      <c r="R116" s="118">
        <f t="shared" si="4"/>
        <v>0</v>
      </c>
      <c r="S116" s="119">
        <f t="shared" si="5"/>
        <v>0</v>
      </c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</row>
    <row r="117" spans="2:35" ht="21" thickBot="1" x14ac:dyDescent="0.3">
      <c r="B117" s="341">
        <v>104</v>
      </c>
      <c r="C117" s="94" t="s">
        <v>153</v>
      </c>
      <c r="D117" s="95">
        <v>1512</v>
      </c>
      <c r="E117" s="95" t="s">
        <v>56</v>
      </c>
      <c r="F117" s="59">
        <v>0</v>
      </c>
      <c r="G117" s="59">
        <v>9</v>
      </c>
      <c r="H117" s="121">
        <v>19</v>
      </c>
      <c r="I117" s="44">
        <v>0</v>
      </c>
      <c r="J117" s="54">
        <v>0</v>
      </c>
      <c r="K117" s="44">
        <v>0</v>
      </c>
      <c r="L117" s="44">
        <v>0</v>
      </c>
      <c r="M117" s="54">
        <v>0</v>
      </c>
      <c r="N117" s="44">
        <v>0</v>
      </c>
      <c r="O117" s="254">
        <f>SUM(F117:N117)</f>
        <v>28</v>
      </c>
      <c r="P117" s="196" t="str">
        <f>IF(COUNTIF($F117:$N117,"&gt;1")&lt;5,"NA",(SUM($F117:$N117)-SUM(SMALL($F117:$N117,{1,2}))))</f>
        <v>NA</v>
      </c>
      <c r="Q117" s="117">
        <f t="shared" si="3"/>
        <v>0</v>
      </c>
      <c r="R117" s="118">
        <f t="shared" si="4"/>
        <v>0</v>
      </c>
      <c r="S117" s="119">
        <f t="shared" si="5"/>
        <v>0</v>
      </c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</row>
    <row r="118" spans="2:35" ht="21" thickBot="1" x14ac:dyDescent="0.3">
      <c r="B118" s="341">
        <v>105</v>
      </c>
      <c r="C118" s="94" t="s">
        <v>154</v>
      </c>
      <c r="D118" s="95">
        <v>510</v>
      </c>
      <c r="E118" s="95" t="s">
        <v>138</v>
      </c>
      <c r="F118" s="59">
        <v>17</v>
      </c>
      <c r="G118" s="59">
        <v>0</v>
      </c>
      <c r="H118" s="121">
        <v>0</v>
      </c>
      <c r="I118" s="44">
        <v>0</v>
      </c>
      <c r="J118" s="54">
        <v>10</v>
      </c>
      <c r="K118" s="44">
        <v>0</v>
      </c>
      <c r="L118" s="44">
        <v>0</v>
      </c>
      <c r="M118" s="54">
        <v>0</v>
      </c>
      <c r="N118" s="44">
        <v>0</v>
      </c>
      <c r="O118" s="254">
        <f>SUM(F118:N118)</f>
        <v>27</v>
      </c>
      <c r="P118" s="196" t="str">
        <f>IF(COUNTIF($F118:$N118,"&gt;1")&lt;5,"NA",(SUM($F118:$N118)-SUM(SMALL($F118:$N118,{1,2}))))</f>
        <v>NA</v>
      </c>
      <c r="Q118" s="117">
        <f t="shared" si="3"/>
        <v>0</v>
      </c>
      <c r="R118" s="118">
        <f t="shared" si="4"/>
        <v>0</v>
      </c>
      <c r="S118" s="119">
        <f t="shared" si="5"/>
        <v>0</v>
      </c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</row>
    <row r="119" spans="2:35" ht="20.399999999999999" customHeight="1" thickBot="1" x14ac:dyDescent="0.3">
      <c r="B119" s="341">
        <v>106</v>
      </c>
      <c r="C119" s="94" t="s">
        <v>173</v>
      </c>
      <c r="D119" s="95">
        <v>556</v>
      </c>
      <c r="E119" s="95" t="s">
        <v>54</v>
      </c>
      <c r="F119" s="59">
        <v>0</v>
      </c>
      <c r="G119" s="59">
        <v>11</v>
      </c>
      <c r="H119" s="121">
        <v>0</v>
      </c>
      <c r="I119" s="44">
        <v>0</v>
      </c>
      <c r="J119" s="149">
        <v>0</v>
      </c>
      <c r="K119" s="44">
        <v>0</v>
      </c>
      <c r="L119" s="44">
        <v>0</v>
      </c>
      <c r="M119" s="54">
        <v>0</v>
      </c>
      <c r="N119" s="44">
        <f>VLOOKUP(C119,'[1]Sera OA Results'!$C$4:$D$81,2,0)</f>
        <v>15</v>
      </c>
      <c r="O119" s="254">
        <f>SUM(F119:N119)</f>
        <v>26</v>
      </c>
      <c r="P119" s="196" t="str">
        <f>IF(COUNTIF($F119:$N119,"&gt;1")&lt;5,"NA",(SUM($F119:$N119)-SUM(SMALL($F119:$N119,{1,2}))))</f>
        <v>NA</v>
      </c>
      <c r="Q119" s="117">
        <f t="shared" si="3"/>
        <v>0</v>
      </c>
      <c r="R119" s="118">
        <f t="shared" si="4"/>
        <v>0</v>
      </c>
      <c r="S119" s="119">
        <f t="shared" si="5"/>
        <v>0</v>
      </c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</row>
    <row r="120" spans="2:35" ht="20.399999999999999" customHeight="1" thickBot="1" x14ac:dyDescent="0.3">
      <c r="B120" s="341">
        <v>107</v>
      </c>
      <c r="C120" s="94" t="s">
        <v>158</v>
      </c>
      <c r="D120" s="95">
        <v>533</v>
      </c>
      <c r="E120" s="95" t="s">
        <v>45</v>
      </c>
      <c r="F120" s="59">
        <v>0</v>
      </c>
      <c r="G120" s="59">
        <v>0</v>
      </c>
      <c r="H120" s="121">
        <v>0</v>
      </c>
      <c r="I120" s="44">
        <v>0</v>
      </c>
      <c r="J120" s="54">
        <v>25</v>
      </c>
      <c r="K120" s="44">
        <v>0</v>
      </c>
      <c r="L120" s="44">
        <v>0</v>
      </c>
      <c r="M120" s="54">
        <v>0</v>
      </c>
      <c r="N120" s="44">
        <v>0</v>
      </c>
      <c r="O120" s="254">
        <f>SUM(F120:N120)</f>
        <v>25</v>
      </c>
      <c r="P120" s="196" t="str">
        <f>IF(COUNTIF($F120:$N120,"&gt;1")&lt;5,"NA",(SUM($F120:$N120)-SUM(SMALL($F120:$N120,{1,2}))))</f>
        <v>NA</v>
      </c>
      <c r="Q120" s="117">
        <f t="shared" si="3"/>
        <v>0</v>
      </c>
      <c r="R120" s="118">
        <f t="shared" si="4"/>
        <v>0</v>
      </c>
      <c r="S120" s="119">
        <f t="shared" si="5"/>
        <v>0</v>
      </c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</row>
    <row r="121" spans="2:35" ht="21" thickBot="1" x14ac:dyDescent="0.3">
      <c r="B121" s="341">
        <v>108</v>
      </c>
      <c r="C121" s="94" t="s">
        <v>156</v>
      </c>
      <c r="D121" s="95">
        <v>432</v>
      </c>
      <c r="E121" s="95" t="s">
        <v>32</v>
      </c>
      <c r="F121" s="59">
        <v>0</v>
      </c>
      <c r="G121" s="59">
        <v>25</v>
      </c>
      <c r="H121" s="121">
        <v>0</v>
      </c>
      <c r="I121" s="44">
        <v>0</v>
      </c>
      <c r="J121" s="54">
        <v>0</v>
      </c>
      <c r="K121" s="44">
        <v>0</v>
      </c>
      <c r="L121" s="44">
        <v>0</v>
      </c>
      <c r="M121" s="54">
        <v>0</v>
      </c>
      <c r="N121" s="44">
        <v>0</v>
      </c>
      <c r="O121" s="254">
        <f>SUM(F121:N121)</f>
        <v>25</v>
      </c>
      <c r="P121" s="196" t="str">
        <f>IF(COUNTIF($F121:$N121,"&gt;1")&lt;5,"NA",(SUM($F121:$N121)-SUM(SMALL($F121:$N121,{1,2}))))</f>
        <v>NA</v>
      </c>
      <c r="Q121" s="117">
        <f t="shared" si="3"/>
        <v>0</v>
      </c>
      <c r="R121" s="118">
        <f t="shared" si="4"/>
        <v>0</v>
      </c>
      <c r="S121" s="119">
        <f t="shared" si="5"/>
        <v>0</v>
      </c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</row>
    <row r="122" spans="2:35" ht="20.399999999999999" customHeight="1" thickBot="1" x14ac:dyDescent="0.3">
      <c r="B122" s="341">
        <v>109</v>
      </c>
      <c r="C122" s="94" t="s">
        <v>157</v>
      </c>
      <c r="D122" s="95">
        <v>469</v>
      </c>
      <c r="E122" s="95" t="s">
        <v>45</v>
      </c>
      <c r="F122" s="59">
        <v>25</v>
      </c>
      <c r="G122" s="59">
        <v>0</v>
      </c>
      <c r="H122" s="121">
        <v>0</v>
      </c>
      <c r="I122" s="44">
        <v>0</v>
      </c>
      <c r="J122" s="54">
        <v>0</v>
      </c>
      <c r="K122" s="44">
        <v>0</v>
      </c>
      <c r="L122" s="44">
        <v>0</v>
      </c>
      <c r="M122" s="54">
        <v>0</v>
      </c>
      <c r="N122" s="44">
        <v>0</v>
      </c>
      <c r="O122" s="254">
        <f>SUM(F122:N122)</f>
        <v>25</v>
      </c>
      <c r="P122" s="196" t="str">
        <f>IF(COUNTIF($F122:$N122,"&gt;1")&lt;5,"NA",(SUM($F122:$N122)-SUM(SMALL($F122:$N122,{1,2}))))</f>
        <v>NA</v>
      </c>
      <c r="Q122" s="117">
        <f t="shared" si="3"/>
        <v>0</v>
      </c>
      <c r="R122" s="118">
        <f t="shared" si="4"/>
        <v>0</v>
      </c>
      <c r="S122" s="119">
        <f t="shared" si="5"/>
        <v>0</v>
      </c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</row>
    <row r="123" spans="2:35" ht="21" thickBot="1" x14ac:dyDescent="0.3">
      <c r="B123" s="341">
        <v>110</v>
      </c>
      <c r="C123" s="94" t="s">
        <v>159</v>
      </c>
      <c r="D123" s="95">
        <v>218</v>
      </c>
      <c r="E123" s="95" t="s">
        <v>56</v>
      </c>
      <c r="F123" s="59">
        <v>0</v>
      </c>
      <c r="G123" s="59">
        <v>21</v>
      </c>
      <c r="H123" s="121">
        <v>0</v>
      </c>
      <c r="I123" s="44">
        <v>0</v>
      </c>
      <c r="J123" s="54">
        <v>0</v>
      </c>
      <c r="K123" s="44">
        <v>0</v>
      </c>
      <c r="L123" s="44">
        <v>1</v>
      </c>
      <c r="M123" s="54">
        <v>0</v>
      </c>
      <c r="N123" s="44">
        <v>0</v>
      </c>
      <c r="O123" s="254">
        <f>SUM(F123:N123)</f>
        <v>22</v>
      </c>
      <c r="P123" s="196" t="str">
        <f>IF(COUNTIF($F123:$N123,"&gt;1")&lt;5,"NA",(SUM($F123:$N123)-SUM(SMALL($F123:$N123,{1,2}))))</f>
        <v>NA</v>
      </c>
      <c r="Q123" s="117">
        <f t="shared" si="3"/>
        <v>0</v>
      </c>
      <c r="R123" s="118">
        <f t="shared" si="4"/>
        <v>0</v>
      </c>
      <c r="S123" s="119">
        <f t="shared" si="5"/>
        <v>0</v>
      </c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</row>
    <row r="124" spans="2:35" ht="21" thickBot="1" x14ac:dyDescent="0.3">
      <c r="B124" s="341">
        <v>111</v>
      </c>
      <c r="C124" s="94" t="s">
        <v>162</v>
      </c>
      <c r="D124" s="95">
        <v>236</v>
      </c>
      <c r="E124" s="95" t="s">
        <v>52</v>
      </c>
      <c r="F124" s="59">
        <v>19</v>
      </c>
      <c r="G124" s="59">
        <v>0</v>
      </c>
      <c r="H124" s="121">
        <v>0</v>
      </c>
      <c r="I124" s="44">
        <v>0</v>
      </c>
      <c r="J124" s="54">
        <v>0</v>
      </c>
      <c r="K124" s="44">
        <v>0</v>
      </c>
      <c r="L124" s="44">
        <v>0</v>
      </c>
      <c r="M124" s="54">
        <v>0</v>
      </c>
      <c r="N124" s="44">
        <v>0</v>
      </c>
      <c r="O124" s="254">
        <f>SUM(F124:N124)</f>
        <v>19</v>
      </c>
      <c r="P124" s="196" t="str">
        <f>IF(COUNTIF($F124:$N124,"&gt;1")&lt;5,"NA",(SUM($F124:$N124)-SUM(SMALL($F124:$N124,{1,2}))))</f>
        <v>NA</v>
      </c>
      <c r="Q124" s="117">
        <f t="shared" si="3"/>
        <v>0</v>
      </c>
      <c r="R124" s="118">
        <f t="shared" si="4"/>
        <v>0</v>
      </c>
      <c r="S124" s="119">
        <f t="shared" si="5"/>
        <v>0</v>
      </c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</row>
    <row r="125" spans="2:35" ht="21" thickBot="1" x14ac:dyDescent="0.3">
      <c r="B125" s="341">
        <v>112</v>
      </c>
      <c r="C125" s="94" t="s">
        <v>163</v>
      </c>
      <c r="D125" s="95">
        <v>549</v>
      </c>
      <c r="E125" s="95" t="s">
        <v>43</v>
      </c>
      <c r="F125" s="59">
        <v>0</v>
      </c>
      <c r="G125" s="59">
        <v>18</v>
      </c>
      <c r="H125" s="121">
        <v>0</v>
      </c>
      <c r="I125" s="44">
        <v>0</v>
      </c>
      <c r="J125" s="54">
        <v>0</v>
      </c>
      <c r="K125" s="44">
        <v>0</v>
      </c>
      <c r="L125" s="44">
        <v>0</v>
      </c>
      <c r="M125" s="54">
        <v>0</v>
      </c>
      <c r="N125" s="44">
        <v>0</v>
      </c>
      <c r="O125" s="254">
        <f>SUM(F125:N125)</f>
        <v>18</v>
      </c>
      <c r="P125" s="196" t="str">
        <f>IF(COUNTIF($F125:$N125,"&gt;1")&lt;5,"NA",(SUM($F125:$N125)-SUM(SMALL($F125:$N125,{1,2}))))</f>
        <v>NA</v>
      </c>
      <c r="Q125" s="117">
        <f t="shared" si="3"/>
        <v>0</v>
      </c>
      <c r="R125" s="118">
        <f t="shared" si="4"/>
        <v>0</v>
      </c>
      <c r="S125" s="119">
        <f t="shared" si="5"/>
        <v>0</v>
      </c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</row>
    <row r="126" spans="2:35" ht="21" thickBot="1" x14ac:dyDescent="0.3">
      <c r="B126" s="341">
        <v>113</v>
      </c>
      <c r="C126" s="94" t="s">
        <v>164</v>
      </c>
      <c r="D126" s="95">
        <v>507</v>
      </c>
      <c r="E126" s="95" t="s">
        <v>81</v>
      </c>
      <c r="F126" s="59">
        <v>18</v>
      </c>
      <c r="G126" s="59">
        <v>0</v>
      </c>
      <c r="H126" s="121">
        <v>0</v>
      </c>
      <c r="I126" s="44">
        <v>0</v>
      </c>
      <c r="J126" s="54">
        <v>0</v>
      </c>
      <c r="K126" s="44">
        <v>0</v>
      </c>
      <c r="L126" s="44">
        <v>0</v>
      </c>
      <c r="M126" s="54">
        <v>0</v>
      </c>
      <c r="N126" s="44">
        <v>0</v>
      </c>
      <c r="O126" s="254">
        <f>SUM(F126:N126)</f>
        <v>18</v>
      </c>
      <c r="P126" s="196" t="str">
        <f>IF(COUNTIF($F126:$N126,"&gt;1")&lt;5,"NA",(SUM($F126:$N126)-SUM(SMALL($F126:$N126,{1,2}))))</f>
        <v>NA</v>
      </c>
      <c r="Q126" s="117">
        <f t="shared" si="3"/>
        <v>0</v>
      </c>
      <c r="R126" s="118">
        <f t="shared" si="4"/>
        <v>0</v>
      </c>
      <c r="S126" s="119">
        <f t="shared" si="5"/>
        <v>0</v>
      </c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</row>
    <row r="127" spans="2:35" ht="21" thickBot="1" x14ac:dyDescent="0.3">
      <c r="B127" s="341">
        <v>114</v>
      </c>
      <c r="C127" s="94" t="s">
        <v>166</v>
      </c>
      <c r="D127" s="95">
        <v>1091</v>
      </c>
      <c r="E127" s="95" t="s">
        <v>56</v>
      </c>
      <c r="F127" s="59">
        <v>0</v>
      </c>
      <c r="G127" s="59">
        <v>0</v>
      </c>
      <c r="H127" s="121">
        <v>0</v>
      </c>
      <c r="I127" s="44">
        <v>0</v>
      </c>
      <c r="J127" s="54">
        <v>7</v>
      </c>
      <c r="K127" s="44">
        <v>1</v>
      </c>
      <c r="L127" s="44">
        <v>9</v>
      </c>
      <c r="M127" s="54">
        <v>0</v>
      </c>
      <c r="N127" s="44">
        <v>0</v>
      </c>
      <c r="O127" s="254">
        <f>SUM(F127:N127)</f>
        <v>17</v>
      </c>
      <c r="P127" s="196" t="str">
        <f>IF(COUNTIF($F127:$N127,"&gt;1")&lt;5,"NA",(SUM($F127:$N127)-SUM(SMALL($F127:$N127,{1,2}))))</f>
        <v>NA</v>
      </c>
      <c r="Q127" s="117">
        <f t="shared" si="3"/>
        <v>0</v>
      </c>
      <c r="R127" s="118">
        <f t="shared" si="4"/>
        <v>0</v>
      </c>
      <c r="S127" s="119">
        <f t="shared" si="5"/>
        <v>0</v>
      </c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</row>
    <row r="128" spans="2:35" ht="20.399999999999999" customHeight="1" thickBot="1" x14ac:dyDescent="0.3">
      <c r="B128" s="341">
        <v>115</v>
      </c>
      <c r="C128" s="94" t="s">
        <v>169</v>
      </c>
      <c r="D128" s="95">
        <v>758</v>
      </c>
      <c r="E128" s="95" t="s">
        <v>105</v>
      </c>
      <c r="F128" s="59">
        <v>0</v>
      </c>
      <c r="G128" s="59">
        <v>0</v>
      </c>
      <c r="H128" s="121">
        <v>0</v>
      </c>
      <c r="I128" s="44">
        <v>0</v>
      </c>
      <c r="J128" s="149">
        <v>0</v>
      </c>
      <c r="K128" s="44">
        <v>0</v>
      </c>
      <c r="L128" s="44">
        <v>16</v>
      </c>
      <c r="M128" s="54">
        <v>0</v>
      </c>
      <c r="N128" s="44">
        <v>0</v>
      </c>
      <c r="O128" s="254">
        <f>SUM(F128:N128)</f>
        <v>16</v>
      </c>
      <c r="P128" s="196" t="str">
        <f>IF(COUNTIF($F128:$N128,"&gt;1")&lt;5,"NA",(SUM($F128:$N128)-SUM(SMALL($F128:$N128,{1,2}))))</f>
        <v>NA</v>
      </c>
      <c r="Q128" s="117">
        <f t="shared" si="3"/>
        <v>0</v>
      </c>
      <c r="R128" s="118">
        <f t="shared" si="4"/>
        <v>0</v>
      </c>
      <c r="S128" s="119">
        <f t="shared" si="5"/>
        <v>0</v>
      </c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</row>
    <row r="129" spans="2:35" ht="20.399999999999999" customHeight="1" thickBot="1" x14ac:dyDescent="0.3">
      <c r="B129" s="341">
        <v>116</v>
      </c>
      <c r="C129" s="94" t="s">
        <v>167</v>
      </c>
      <c r="D129" s="95">
        <v>1017</v>
      </c>
      <c r="E129" s="95" t="s">
        <v>43</v>
      </c>
      <c r="F129" s="59">
        <v>0</v>
      </c>
      <c r="G129" s="59">
        <v>16</v>
      </c>
      <c r="H129" s="121">
        <v>0</v>
      </c>
      <c r="I129" s="44">
        <v>0</v>
      </c>
      <c r="J129" s="54">
        <v>0</v>
      </c>
      <c r="K129" s="44">
        <v>0</v>
      </c>
      <c r="L129" s="44">
        <v>0</v>
      </c>
      <c r="M129" s="54">
        <v>0</v>
      </c>
      <c r="N129" s="44">
        <v>0</v>
      </c>
      <c r="O129" s="254">
        <f>SUM(F129:N129)</f>
        <v>16</v>
      </c>
      <c r="P129" s="196" t="str">
        <f>IF(COUNTIF($F129:$N129,"&gt;1")&lt;5,"NA",(SUM($F129:$N129)-SUM(SMALL($F129:$N129,{1,2}))))</f>
        <v>NA</v>
      </c>
      <c r="Q129" s="117">
        <f t="shared" si="3"/>
        <v>0</v>
      </c>
      <c r="R129" s="118">
        <f t="shared" si="4"/>
        <v>0</v>
      </c>
      <c r="S129" s="119">
        <f t="shared" si="5"/>
        <v>0</v>
      </c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</row>
    <row r="130" spans="2:35" ht="20.399999999999999" customHeight="1" thickBot="1" x14ac:dyDescent="0.3">
      <c r="B130" s="341">
        <v>117</v>
      </c>
      <c r="C130" s="94" t="s">
        <v>168</v>
      </c>
      <c r="D130" s="95">
        <v>461</v>
      </c>
      <c r="E130" s="95" t="s">
        <v>81</v>
      </c>
      <c r="F130" s="59">
        <v>16</v>
      </c>
      <c r="G130" s="59">
        <v>0</v>
      </c>
      <c r="H130" s="121">
        <v>0</v>
      </c>
      <c r="I130" s="44">
        <v>0</v>
      </c>
      <c r="J130" s="149">
        <v>0</v>
      </c>
      <c r="K130" s="44">
        <v>0</v>
      </c>
      <c r="L130" s="44">
        <v>0</v>
      </c>
      <c r="M130" s="54">
        <v>0</v>
      </c>
      <c r="N130" s="44">
        <v>0</v>
      </c>
      <c r="O130" s="254">
        <f>SUM(F130:N130)</f>
        <v>16</v>
      </c>
      <c r="P130" s="196" t="str">
        <f>IF(COUNTIF($F130:$N130,"&gt;1")&lt;5,"NA",(SUM($F130:$N130)-SUM(SMALL($F130:$N130,{1,2}))))</f>
        <v>NA</v>
      </c>
      <c r="Q130" s="117">
        <f t="shared" si="3"/>
        <v>0</v>
      </c>
      <c r="R130" s="118">
        <f t="shared" si="4"/>
        <v>0</v>
      </c>
      <c r="S130" s="119">
        <f t="shared" si="5"/>
        <v>0</v>
      </c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</row>
    <row r="131" spans="2:35" ht="20.399999999999999" customHeight="1" thickBot="1" x14ac:dyDescent="0.3">
      <c r="B131" s="341">
        <v>118</v>
      </c>
      <c r="C131" s="94" t="s">
        <v>170</v>
      </c>
      <c r="D131" s="95">
        <v>346</v>
      </c>
      <c r="E131" s="95" t="s">
        <v>47</v>
      </c>
      <c r="F131" s="59">
        <v>0</v>
      </c>
      <c r="G131" s="59">
        <v>15</v>
      </c>
      <c r="H131" s="121">
        <v>0</v>
      </c>
      <c r="I131" s="44">
        <v>0</v>
      </c>
      <c r="J131" s="54">
        <v>0</v>
      </c>
      <c r="K131" s="44">
        <v>0</v>
      </c>
      <c r="L131" s="44">
        <v>0</v>
      </c>
      <c r="M131" s="54">
        <v>0</v>
      </c>
      <c r="N131" s="44">
        <v>0</v>
      </c>
      <c r="O131" s="254">
        <f>SUM(F131:N131)</f>
        <v>15</v>
      </c>
      <c r="P131" s="196" t="str">
        <f>IF(COUNTIF($F131:$N131,"&gt;1")&lt;5,"NA",(SUM($F131:$N131)-SUM(SMALL($F131:$N131,{1,2}))))</f>
        <v>NA</v>
      </c>
      <c r="Q131" s="117">
        <f t="shared" si="3"/>
        <v>0</v>
      </c>
      <c r="R131" s="118">
        <f t="shared" si="4"/>
        <v>0</v>
      </c>
      <c r="S131" s="119">
        <f t="shared" si="5"/>
        <v>0</v>
      </c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</row>
    <row r="132" spans="2:35" ht="20.399999999999999" customHeight="1" thickBot="1" x14ac:dyDescent="0.3">
      <c r="B132" s="341">
        <v>119</v>
      </c>
      <c r="C132" s="94" t="s">
        <v>171</v>
      </c>
      <c r="D132" s="95">
        <v>1461</v>
      </c>
      <c r="E132" s="95" t="s">
        <v>43</v>
      </c>
      <c r="F132" s="59">
        <v>0</v>
      </c>
      <c r="G132" s="59">
        <v>0</v>
      </c>
      <c r="H132" s="121">
        <v>14</v>
      </c>
      <c r="I132" s="44">
        <v>0</v>
      </c>
      <c r="J132" s="54">
        <v>0</v>
      </c>
      <c r="K132" s="44">
        <v>0</v>
      </c>
      <c r="L132" s="44">
        <v>0</v>
      </c>
      <c r="M132" s="54">
        <v>0</v>
      </c>
      <c r="N132" s="44">
        <v>0</v>
      </c>
      <c r="O132" s="254">
        <f>SUM(F132:N132)</f>
        <v>14</v>
      </c>
      <c r="P132" s="196" t="str">
        <f>IF(COUNTIF($F132:$N132,"&gt;1")&lt;5,"NA",(SUM($F132:$N132)-SUM(SMALL($F132:$N132,{1,2}))))</f>
        <v>NA</v>
      </c>
      <c r="Q132" s="117">
        <f t="shared" si="3"/>
        <v>0</v>
      </c>
      <c r="R132" s="118">
        <f t="shared" si="4"/>
        <v>0</v>
      </c>
      <c r="S132" s="119">
        <f t="shared" si="5"/>
        <v>0</v>
      </c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</row>
    <row r="133" spans="2:35" ht="20.399999999999999" customHeight="1" thickBot="1" x14ac:dyDescent="0.3">
      <c r="B133" s="341">
        <v>120</v>
      </c>
      <c r="C133" s="94" t="s">
        <v>172</v>
      </c>
      <c r="D133" s="95">
        <v>739</v>
      </c>
      <c r="E133" s="95" t="s">
        <v>105</v>
      </c>
      <c r="F133" s="59">
        <v>0</v>
      </c>
      <c r="G133" s="59">
        <v>13</v>
      </c>
      <c r="H133" s="121">
        <v>0</v>
      </c>
      <c r="I133" s="44">
        <v>0</v>
      </c>
      <c r="J133" s="54">
        <v>0</v>
      </c>
      <c r="K133" s="44">
        <v>0</v>
      </c>
      <c r="L133" s="44">
        <v>0</v>
      </c>
      <c r="M133" s="54">
        <v>0</v>
      </c>
      <c r="N133" s="44">
        <f>VLOOKUP(C133,'[1]Sera OA Results'!$C$4:$D$81,2,0)</f>
        <v>0</v>
      </c>
      <c r="O133" s="254">
        <f>SUM(F133:N133)</f>
        <v>13</v>
      </c>
      <c r="P133" s="196" t="str">
        <f>IF(COUNTIF($F133:$N133,"&gt;1")&lt;5,"NA",(SUM($F133:$N133)-SUM(SMALL($F133:$N133,{1,2}))))</f>
        <v>NA</v>
      </c>
      <c r="Q133" s="117">
        <f t="shared" si="3"/>
        <v>0</v>
      </c>
      <c r="R133" s="118">
        <f t="shared" si="4"/>
        <v>0</v>
      </c>
      <c r="S133" s="119">
        <f t="shared" si="5"/>
        <v>0</v>
      </c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</row>
    <row r="134" spans="2:35" ht="20.399999999999999" customHeight="1" thickBot="1" x14ac:dyDescent="0.3">
      <c r="B134" s="341">
        <v>121</v>
      </c>
      <c r="C134" s="94" t="s">
        <v>174</v>
      </c>
      <c r="D134" s="95">
        <v>539</v>
      </c>
      <c r="E134" s="95" t="s">
        <v>32</v>
      </c>
      <c r="F134" s="59">
        <v>11</v>
      </c>
      <c r="G134" s="59">
        <v>0</v>
      </c>
      <c r="H134" s="121">
        <v>0</v>
      </c>
      <c r="I134" s="44">
        <v>0</v>
      </c>
      <c r="J134" s="54">
        <v>0</v>
      </c>
      <c r="K134" s="44">
        <v>0</v>
      </c>
      <c r="L134" s="44">
        <v>0</v>
      </c>
      <c r="M134" s="54">
        <v>0</v>
      </c>
      <c r="N134" s="44">
        <v>0</v>
      </c>
      <c r="O134" s="254">
        <f>SUM(F134:N134)</f>
        <v>11</v>
      </c>
      <c r="P134" s="196" t="str">
        <f>IF(COUNTIF($F134:$N134,"&gt;1")&lt;5,"NA",(SUM($F134:$N134)-SUM(SMALL($F134:$N134,{1,2}))))</f>
        <v>NA</v>
      </c>
      <c r="Q134" s="117">
        <f t="shared" si="3"/>
        <v>0</v>
      </c>
      <c r="R134" s="118">
        <f t="shared" si="4"/>
        <v>0</v>
      </c>
      <c r="S134" s="119">
        <f t="shared" si="5"/>
        <v>0</v>
      </c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</row>
    <row r="135" spans="2:35" ht="20.399999999999999" customHeight="1" thickBot="1" x14ac:dyDescent="0.3">
      <c r="B135" s="341">
        <v>122</v>
      </c>
      <c r="C135" s="94" t="s">
        <v>219</v>
      </c>
      <c r="D135" s="95">
        <v>207</v>
      </c>
      <c r="E135" s="95" t="s">
        <v>64</v>
      </c>
      <c r="F135" s="59">
        <v>0</v>
      </c>
      <c r="G135" s="59">
        <v>0</v>
      </c>
      <c r="H135" s="121">
        <v>0</v>
      </c>
      <c r="I135" s="44">
        <v>0</v>
      </c>
      <c r="J135" s="54">
        <v>0</v>
      </c>
      <c r="K135" s="44">
        <v>0</v>
      </c>
      <c r="L135" s="44">
        <v>0</v>
      </c>
      <c r="M135" s="54">
        <v>0</v>
      </c>
      <c r="N135" s="44">
        <f>VLOOKUP(C135,'[1]Sera OA Results'!$C$4:$D$81,2,0)</f>
        <v>10</v>
      </c>
      <c r="O135" s="254">
        <f>SUM(F135:N135)</f>
        <v>10</v>
      </c>
      <c r="P135" s="196" t="str">
        <f>IF(COUNTIF($F135:$N135,"&gt;1")&lt;5,"NA",(SUM($F135:$N135)-SUM(SMALL($F135:$N135,{1,2}))))</f>
        <v>NA</v>
      </c>
      <c r="Q135" s="117">
        <f t="shared" si="3"/>
        <v>0</v>
      </c>
      <c r="R135" s="118">
        <f t="shared" si="4"/>
        <v>0</v>
      </c>
      <c r="S135" s="119">
        <f t="shared" si="5"/>
        <v>0</v>
      </c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</row>
    <row r="136" spans="2:35" ht="20.399999999999999" customHeight="1" thickBot="1" x14ac:dyDescent="0.3">
      <c r="B136" s="341">
        <v>123</v>
      </c>
      <c r="C136" s="94" t="s">
        <v>175</v>
      </c>
      <c r="D136" s="95">
        <v>557</v>
      </c>
      <c r="E136" s="95" t="s">
        <v>126</v>
      </c>
      <c r="F136" s="59">
        <v>0</v>
      </c>
      <c r="G136" s="59">
        <v>0</v>
      </c>
      <c r="H136" s="121">
        <v>0</v>
      </c>
      <c r="I136" s="44">
        <v>0</v>
      </c>
      <c r="J136" s="54">
        <v>5</v>
      </c>
      <c r="K136" s="44">
        <v>0</v>
      </c>
      <c r="L136" s="44">
        <v>0</v>
      </c>
      <c r="M136" s="116">
        <v>5</v>
      </c>
      <c r="N136" s="44">
        <v>0</v>
      </c>
      <c r="O136" s="254">
        <f>SUM(F136:N136)</f>
        <v>10</v>
      </c>
      <c r="P136" s="196" t="str">
        <f>IF(COUNTIF($F136:$N136,"&gt;1")&lt;5,"NA",(SUM($F136:$N136)-SUM(SMALL($F136:$N136,{1,2}))))</f>
        <v>NA</v>
      </c>
      <c r="Q136" s="117">
        <f t="shared" si="3"/>
        <v>0</v>
      </c>
      <c r="R136" s="118">
        <f t="shared" si="4"/>
        <v>0</v>
      </c>
      <c r="S136" s="119">
        <f t="shared" si="5"/>
        <v>0</v>
      </c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</row>
    <row r="137" spans="2:35" ht="21" thickBot="1" x14ac:dyDescent="0.3">
      <c r="B137" s="341">
        <v>124</v>
      </c>
      <c r="C137" s="94" t="s">
        <v>195</v>
      </c>
      <c r="D137" s="95">
        <v>204</v>
      </c>
      <c r="E137" s="95" t="s">
        <v>138</v>
      </c>
      <c r="F137" s="59">
        <v>0</v>
      </c>
      <c r="G137" s="59">
        <v>0</v>
      </c>
      <c r="H137" s="121">
        <v>0</v>
      </c>
      <c r="I137" s="44">
        <v>0</v>
      </c>
      <c r="J137" s="149">
        <v>0</v>
      </c>
      <c r="K137" s="44">
        <v>0</v>
      </c>
      <c r="L137" s="44">
        <v>0</v>
      </c>
      <c r="M137" s="54">
        <v>0</v>
      </c>
      <c r="N137" s="44">
        <f>VLOOKUP(C137,'[1]Sera OA Results'!$C$4:$D$81,2,0)</f>
        <v>9</v>
      </c>
      <c r="O137" s="254">
        <f>SUM(F137:N137)</f>
        <v>9</v>
      </c>
      <c r="P137" s="196" t="str">
        <f>IF(COUNTIF($F137:$N137,"&gt;1")&lt;5,"NA",(SUM($F137:$N137)-SUM(SMALL($F137:$N137,{1,2}))))</f>
        <v>NA</v>
      </c>
      <c r="Q137" s="117">
        <f t="shared" si="3"/>
        <v>0</v>
      </c>
      <c r="R137" s="118">
        <f t="shared" si="4"/>
        <v>0</v>
      </c>
      <c r="S137" s="119">
        <f t="shared" si="5"/>
        <v>0</v>
      </c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</row>
    <row r="138" spans="2:35" ht="21" thickBot="1" x14ac:dyDescent="0.3">
      <c r="B138" s="341">
        <v>125</v>
      </c>
      <c r="C138" s="94" t="s">
        <v>176</v>
      </c>
      <c r="D138" s="95">
        <v>101</v>
      </c>
      <c r="E138" s="95" t="s">
        <v>52</v>
      </c>
      <c r="F138" s="59">
        <v>0</v>
      </c>
      <c r="G138" s="59">
        <v>8</v>
      </c>
      <c r="H138" s="121">
        <v>0</v>
      </c>
      <c r="I138" s="44">
        <v>0</v>
      </c>
      <c r="J138" s="54">
        <v>0</v>
      </c>
      <c r="K138" s="44">
        <v>0</v>
      </c>
      <c r="L138" s="44">
        <v>0</v>
      </c>
      <c r="M138" s="54">
        <v>0</v>
      </c>
      <c r="N138" s="44">
        <v>0</v>
      </c>
      <c r="O138" s="254">
        <f>SUM(F138:N138)</f>
        <v>8</v>
      </c>
      <c r="P138" s="196" t="str">
        <f>IF(COUNTIF($F138:$N138,"&gt;1")&lt;5,"NA",(SUM($F138:$N138)-SUM(SMALL($F138:$N138,{1,2}))))</f>
        <v>NA</v>
      </c>
      <c r="Q138" s="117">
        <f t="shared" si="3"/>
        <v>0</v>
      </c>
      <c r="R138" s="118">
        <f t="shared" si="4"/>
        <v>0</v>
      </c>
      <c r="S138" s="119">
        <f t="shared" si="5"/>
        <v>0</v>
      </c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</row>
    <row r="139" spans="2:35" ht="21" thickBot="1" x14ac:dyDescent="0.3">
      <c r="B139" s="341">
        <v>126</v>
      </c>
      <c r="C139" s="94" t="s">
        <v>177</v>
      </c>
      <c r="D139" s="95">
        <v>854</v>
      </c>
      <c r="E139" s="95" t="s">
        <v>50</v>
      </c>
      <c r="F139" s="59">
        <v>0</v>
      </c>
      <c r="G139" s="59">
        <v>0</v>
      </c>
      <c r="H139" s="121">
        <v>0</v>
      </c>
      <c r="I139" s="44">
        <v>5</v>
      </c>
      <c r="J139" s="54">
        <v>0</v>
      </c>
      <c r="K139" s="44">
        <v>0</v>
      </c>
      <c r="L139" s="44">
        <v>0</v>
      </c>
      <c r="M139" s="54">
        <v>0</v>
      </c>
      <c r="N139" s="44">
        <f>VLOOKUP(C139,'[1]Sera OA Results'!$C$4:$D$81,2,0)</f>
        <v>0</v>
      </c>
      <c r="O139" s="254">
        <f>SUM(F139:N139)</f>
        <v>5</v>
      </c>
      <c r="P139" s="196" t="str">
        <f>IF(COUNTIF($F139:$N139,"&gt;1")&lt;5,"NA",(SUM($F139:$N139)-SUM(SMALL($F139:$N139,{1,2}))))</f>
        <v>NA</v>
      </c>
      <c r="Q139" s="117">
        <f t="shared" si="3"/>
        <v>0</v>
      </c>
      <c r="R139" s="118">
        <f t="shared" si="4"/>
        <v>0</v>
      </c>
      <c r="S139" s="119">
        <f t="shared" si="5"/>
        <v>0</v>
      </c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</row>
    <row r="140" spans="2:35" ht="21" thickBot="1" x14ac:dyDescent="0.3">
      <c r="B140" s="341">
        <v>127</v>
      </c>
      <c r="C140" s="94" t="s">
        <v>178</v>
      </c>
      <c r="D140" s="95">
        <v>1311</v>
      </c>
      <c r="E140" s="95" t="s">
        <v>138</v>
      </c>
      <c r="F140" s="59">
        <v>0</v>
      </c>
      <c r="G140" s="59">
        <v>0</v>
      </c>
      <c r="H140" s="121">
        <v>0</v>
      </c>
      <c r="I140" s="44">
        <v>0</v>
      </c>
      <c r="J140" s="54">
        <v>0</v>
      </c>
      <c r="K140" s="44">
        <v>5</v>
      </c>
      <c r="L140" s="44">
        <v>0</v>
      </c>
      <c r="M140" s="54">
        <v>0</v>
      </c>
      <c r="N140" s="44">
        <v>0</v>
      </c>
      <c r="O140" s="254">
        <f>SUM(F140:N140)</f>
        <v>5</v>
      </c>
      <c r="P140" s="196" t="str">
        <f>IF(COUNTIF($F140:$N140,"&gt;1")&lt;5,"NA",(SUM($F140:$N140)-SUM(SMALL($F140:$N140,{1,2}))))</f>
        <v>NA</v>
      </c>
      <c r="Q140" s="117">
        <f t="shared" si="3"/>
        <v>0</v>
      </c>
      <c r="R140" s="118">
        <f t="shared" si="4"/>
        <v>0</v>
      </c>
      <c r="S140" s="119">
        <f t="shared" si="5"/>
        <v>0</v>
      </c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177"/>
      <c r="AH140" s="177"/>
      <c r="AI140" s="177"/>
    </row>
    <row r="141" spans="2:35" ht="21" thickBot="1" x14ac:dyDescent="0.3">
      <c r="B141" s="341">
        <v>128</v>
      </c>
      <c r="C141" s="94" t="s">
        <v>179</v>
      </c>
      <c r="D141" s="95">
        <v>413</v>
      </c>
      <c r="E141" s="95" t="s">
        <v>38</v>
      </c>
      <c r="F141" s="59">
        <v>0</v>
      </c>
      <c r="G141" s="59">
        <v>0</v>
      </c>
      <c r="H141" s="121">
        <v>0</v>
      </c>
      <c r="I141" s="44">
        <v>0</v>
      </c>
      <c r="J141" s="54">
        <v>4</v>
      </c>
      <c r="K141" s="44">
        <v>0</v>
      </c>
      <c r="L141" s="44">
        <v>0</v>
      </c>
      <c r="M141" s="54">
        <v>0</v>
      </c>
      <c r="N141" s="44">
        <v>0</v>
      </c>
      <c r="O141" s="254">
        <f>SUM(F141:N141)</f>
        <v>4</v>
      </c>
      <c r="P141" s="196" t="str">
        <f>IF(COUNTIF($F141:$N141,"&gt;1")&lt;5,"NA",(SUM($F141:$N141)-SUM(SMALL($F141:$N141,{1,2}))))</f>
        <v>NA</v>
      </c>
      <c r="Q141" s="117">
        <f t="shared" si="3"/>
        <v>0</v>
      </c>
      <c r="R141" s="118">
        <f t="shared" si="4"/>
        <v>0</v>
      </c>
      <c r="S141" s="119">
        <f t="shared" si="5"/>
        <v>0</v>
      </c>
      <c r="T141" s="177"/>
      <c r="U141" s="177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  <c r="AI141" s="177"/>
    </row>
    <row r="142" spans="2:35" ht="21" thickBot="1" x14ac:dyDescent="0.3">
      <c r="B142" s="341">
        <v>129</v>
      </c>
      <c r="C142" s="94" t="s">
        <v>180</v>
      </c>
      <c r="D142" s="95">
        <v>359</v>
      </c>
      <c r="E142" s="95" t="s">
        <v>105</v>
      </c>
      <c r="F142" s="59">
        <v>0</v>
      </c>
      <c r="G142" s="59">
        <v>0</v>
      </c>
      <c r="H142" s="121">
        <v>0</v>
      </c>
      <c r="I142" s="44">
        <v>0</v>
      </c>
      <c r="J142" s="54">
        <v>0</v>
      </c>
      <c r="K142" s="44">
        <v>0</v>
      </c>
      <c r="L142" s="44">
        <v>4</v>
      </c>
      <c r="M142" s="54">
        <v>0</v>
      </c>
      <c r="N142" s="44">
        <v>0</v>
      </c>
      <c r="O142" s="254">
        <f>SUM(F142:N142)</f>
        <v>4</v>
      </c>
      <c r="P142" s="196" t="str">
        <f>IF(COUNTIF($F142:$N142,"&gt;1")&lt;5,"NA",(SUM($F142:$N142)-SUM(SMALL($F142:$N142,{1,2}))))</f>
        <v>NA</v>
      </c>
      <c r="Q142" s="117">
        <f t="shared" si="3"/>
        <v>0</v>
      </c>
      <c r="R142" s="118">
        <f t="shared" si="4"/>
        <v>0</v>
      </c>
      <c r="S142" s="119">
        <f t="shared" si="5"/>
        <v>0</v>
      </c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  <c r="AI142" s="177"/>
    </row>
    <row r="143" spans="2:35" ht="21" thickBot="1" x14ac:dyDescent="0.3">
      <c r="B143" s="341">
        <v>130</v>
      </c>
      <c r="C143" s="94" t="s">
        <v>222</v>
      </c>
      <c r="D143" s="95">
        <v>1161</v>
      </c>
      <c r="E143" s="95" t="s">
        <v>52</v>
      </c>
      <c r="F143" s="59">
        <v>0</v>
      </c>
      <c r="G143" s="59">
        <v>0</v>
      </c>
      <c r="H143" s="121">
        <v>0</v>
      </c>
      <c r="I143" s="44">
        <v>0</v>
      </c>
      <c r="J143" s="54">
        <v>0</v>
      </c>
      <c r="K143" s="44">
        <v>0</v>
      </c>
      <c r="L143" s="44">
        <v>0</v>
      </c>
      <c r="M143" s="54">
        <v>0</v>
      </c>
      <c r="N143" s="44">
        <f>VLOOKUP(C143,'[1]Sera OA Results'!$C$4:$D$81,2,0)</f>
        <v>3</v>
      </c>
      <c r="O143" s="254">
        <f>SUM(F143:N143)</f>
        <v>3</v>
      </c>
      <c r="P143" s="196" t="str">
        <f>IF(COUNTIF($F143:$N143,"&gt;1")&lt;5,"NA",(SUM($F143:$N143)-SUM(SMALL($F143:$N143,{1,2}))))</f>
        <v>NA</v>
      </c>
      <c r="Q143" s="117">
        <f t="shared" ref="Q143:Q202" si="6">SMALL(F143:N143,1)</f>
        <v>0</v>
      </c>
      <c r="R143" s="118">
        <f t="shared" ref="R143:R202" si="7">SMALL(F143:N143,2)</f>
        <v>0</v>
      </c>
      <c r="S143" s="119">
        <f t="shared" ref="S143:S202" si="8">SMALL(F143:N143,3)</f>
        <v>0</v>
      </c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177"/>
      <c r="AH143" s="177"/>
      <c r="AI143" s="177"/>
    </row>
    <row r="144" spans="2:35" ht="21" thickBot="1" x14ac:dyDescent="0.3">
      <c r="B144" s="341">
        <v>131</v>
      </c>
      <c r="C144" s="94" t="s">
        <v>181</v>
      </c>
      <c r="D144" s="95">
        <v>816</v>
      </c>
      <c r="E144" s="95" t="s">
        <v>86</v>
      </c>
      <c r="F144" s="59">
        <v>0</v>
      </c>
      <c r="G144" s="59">
        <v>0</v>
      </c>
      <c r="H144" s="121">
        <v>0</v>
      </c>
      <c r="I144" s="44">
        <v>0</v>
      </c>
      <c r="J144" s="54">
        <v>0</v>
      </c>
      <c r="K144" s="44">
        <v>3</v>
      </c>
      <c r="L144" s="44">
        <v>0</v>
      </c>
      <c r="M144" s="54">
        <v>0</v>
      </c>
      <c r="N144" s="44">
        <f>VLOOKUP(C144,'[1]Sera OA Results'!$C$4:$D$81,2,0)</f>
        <v>0</v>
      </c>
      <c r="O144" s="254">
        <f>SUM(F144:N144)</f>
        <v>3</v>
      </c>
      <c r="P144" s="196" t="str">
        <f>IF(COUNTIF($F144:$N144,"&gt;1")&lt;5,"NA",(SUM($F144:$N144)-SUM(SMALL($F144:$N144,{1,2}))))</f>
        <v>NA</v>
      </c>
      <c r="Q144" s="117">
        <f t="shared" si="6"/>
        <v>0</v>
      </c>
      <c r="R144" s="118">
        <f t="shared" si="7"/>
        <v>0</v>
      </c>
      <c r="S144" s="119">
        <f t="shared" si="8"/>
        <v>0</v>
      </c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</row>
    <row r="145" spans="2:35" ht="21" thickBot="1" x14ac:dyDescent="0.3">
      <c r="B145" s="341">
        <v>132</v>
      </c>
      <c r="C145" s="94" t="s">
        <v>183</v>
      </c>
      <c r="D145" s="95">
        <v>1677</v>
      </c>
      <c r="E145" s="95" t="s">
        <v>138</v>
      </c>
      <c r="F145" s="59">
        <v>0</v>
      </c>
      <c r="G145" s="59">
        <v>0</v>
      </c>
      <c r="H145" s="121">
        <v>2</v>
      </c>
      <c r="I145" s="44">
        <v>0</v>
      </c>
      <c r="J145" s="149">
        <v>0</v>
      </c>
      <c r="K145" s="44">
        <v>0</v>
      </c>
      <c r="L145" s="44">
        <v>0</v>
      </c>
      <c r="M145" s="54">
        <v>0</v>
      </c>
      <c r="N145" s="44">
        <v>0</v>
      </c>
      <c r="O145" s="254">
        <f>SUM(F145:N145)</f>
        <v>2</v>
      </c>
      <c r="P145" s="196" t="str">
        <f>IF(COUNTIF($F145:$N145,"&gt;1")&lt;5,"NA",(SUM($F145:$N145)-SUM(SMALL($F145:$N145,{1,2}))))</f>
        <v>NA</v>
      </c>
      <c r="Q145" s="117">
        <f t="shared" si="6"/>
        <v>0</v>
      </c>
      <c r="R145" s="118">
        <f t="shared" si="7"/>
        <v>0</v>
      </c>
      <c r="S145" s="119">
        <f t="shared" si="8"/>
        <v>0</v>
      </c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177"/>
      <c r="AH145" s="177"/>
      <c r="AI145" s="177"/>
    </row>
    <row r="146" spans="2:35" ht="21" thickBot="1" x14ac:dyDescent="0.3">
      <c r="B146" s="341">
        <v>133</v>
      </c>
      <c r="C146" s="94" t="s">
        <v>184</v>
      </c>
      <c r="D146" s="95">
        <v>1690</v>
      </c>
      <c r="E146" s="95" t="s">
        <v>86</v>
      </c>
      <c r="F146" s="59">
        <v>0</v>
      </c>
      <c r="G146" s="59">
        <v>0</v>
      </c>
      <c r="H146" s="121">
        <v>0</v>
      </c>
      <c r="I146" s="44">
        <v>0</v>
      </c>
      <c r="J146" s="54">
        <v>0</v>
      </c>
      <c r="K146" s="44">
        <v>0</v>
      </c>
      <c r="L146" s="44">
        <v>0</v>
      </c>
      <c r="M146" s="54">
        <v>2</v>
      </c>
      <c r="N146" s="44">
        <v>0</v>
      </c>
      <c r="O146" s="254">
        <f>SUM(F146:N146)</f>
        <v>2</v>
      </c>
      <c r="P146" s="196" t="str">
        <f>IF(COUNTIF($F146:$N146,"&gt;1")&lt;5,"NA",(SUM($F146:$N146)-SUM(SMALL($F146:$N146,{1,2}))))</f>
        <v>NA</v>
      </c>
      <c r="Q146" s="117">
        <f t="shared" si="6"/>
        <v>0</v>
      </c>
      <c r="R146" s="118">
        <f t="shared" si="7"/>
        <v>0</v>
      </c>
      <c r="S146" s="119">
        <f t="shared" si="8"/>
        <v>0</v>
      </c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</row>
    <row r="147" spans="2:35" ht="21" thickBot="1" x14ac:dyDescent="0.3">
      <c r="B147" s="341">
        <v>134</v>
      </c>
      <c r="C147" s="94" t="s">
        <v>182</v>
      </c>
      <c r="D147" s="95">
        <v>596</v>
      </c>
      <c r="E147" s="95" t="s">
        <v>64</v>
      </c>
      <c r="F147" s="59">
        <v>0</v>
      </c>
      <c r="G147" s="59">
        <v>2</v>
      </c>
      <c r="H147" s="121">
        <v>0</v>
      </c>
      <c r="I147" s="44">
        <v>0</v>
      </c>
      <c r="J147" s="54">
        <v>0</v>
      </c>
      <c r="K147" s="44">
        <v>0</v>
      </c>
      <c r="L147" s="44">
        <v>0</v>
      </c>
      <c r="M147" s="54">
        <v>0</v>
      </c>
      <c r="N147" s="44">
        <v>0</v>
      </c>
      <c r="O147" s="254">
        <f>SUM(F147:N147)</f>
        <v>2</v>
      </c>
      <c r="P147" s="196" t="str">
        <f>IF(COUNTIF($F147:$N147,"&gt;1")&lt;5,"NA",(SUM($F147:$N147)-SUM(SMALL($F147:$N147,{1,2}))))</f>
        <v>NA</v>
      </c>
      <c r="Q147" s="117">
        <f t="shared" si="6"/>
        <v>0</v>
      </c>
      <c r="R147" s="118">
        <f t="shared" si="7"/>
        <v>0</v>
      </c>
      <c r="S147" s="119">
        <f t="shared" si="8"/>
        <v>0</v>
      </c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</row>
    <row r="148" spans="2:35" ht="21" thickBot="1" x14ac:dyDescent="0.3">
      <c r="B148" s="341">
        <v>135</v>
      </c>
      <c r="C148" s="94" t="s">
        <v>186</v>
      </c>
      <c r="D148" s="95">
        <v>1062</v>
      </c>
      <c r="E148" s="95" t="s">
        <v>64</v>
      </c>
      <c r="F148" s="59">
        <v>0</v>
      </c>
      <c r="G148" s="59">
        <v>0</v>
      </c>
      <c r="H148" s="121">
        <v>0</v>
      </c>
      <c r="I148" s="44">
        <v>1</v>
      </c>
      <c r="J148" s="54">
        <v>0</v>
      </c>
      <c r="K148" s="44">
        <v>0</v>
      </c>
      <c r="L148" s="44">
        <v>0</v>
      </c>
      <c r="M148" s="54">
        <v>0</v>
      </c>
      <c r="N148" s="44">
        <f>VLOOKUP(C148,'[1]Sera OA Results'!$C$4:$D$81,2,0)</f>
        <v>0</v>
      </c>
      <c r="O148" s="254">
        <f>SUM(F148:N148)</f>
        <v>1</v>
      </c>
      <c r="P148" s="196" t="str">
        <f>IF(COUNTIF($F148:$N148,"&gt;1")&lt;5,"NA",(SUM($F148:$N148)-SUM(SMALL($F148:$N148,{1,2}))))</f>
        <v>NA</v>
      </c>
      <c r="Q148" s="117">
        <f t="shared" si="6"/>
        <v>0</v>
      </c>
      <c r="R148" s="118">
        <f t="shared" si="7"/>
        <v>0</v>
      </c>
      <c r="S148" s="119">
        <f t="shared" si="8"/>
        <v>0</v>
      </c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</row>
    <row r="149" spans="2:35" ht="21" thickBot="1" x14ac:dyDescent="0.3">
      <c r="B149" s="341">
        <v>136</v>
      </c>
      <c r="C149" s="94" t="s">
        <v>187</v>
      </c>
      <c r="D149" s="95">
        <v>124</v>
      </c>
      <c r="E149" s="95" t="s">
        <v>105</v>
      </c>
      <c r="F149" s="59">
        <v>0</v>
      </c>
      <c r="G149" s="59">
        <v>0</v>
      </c>
      <c r="H149" s="121">
        <v>0</v>
      </c>
      <c r="I149" s="44">
        <v>0</v>
      </c>
      <c r="J149" s="54">
        <v>0</v>
      </c>
      <c r="K149" s="44">
        <v>0</v>
      </c>
      <c r="L149" s="44">
        <v>0</v>
      </c>
      <c r="M149" s="54">
        <v>1</v>
      </c>
      <c r="N149" s="44">
        <f>VLOOKUP(C149,'[1]Sera OA Results'!$C$4:$D$81,2,0)</f>
        <v>0</v>
      </c>
      <c r="O149" s="254">
        <f>SUM(F149:N149)</f>
        <v>1</v>
      </c>
      <c r="P149" s="196" t="str">
        <f>IF(COUNTIF($F149:$N149,"&gt;1")&lt;5,"NA",(SUM($F149:$N149)-SUM(SMALL($F149:$N149,{1,2}))))</f>
        <v>NA</v>
      </c>
      <c r="Q149" s="117">
        <f t="shared" si="6"/>
        <v>0</v>
      </c>
      <c r="R149" s="118">
        <f t="shared" si="7"/>
        <v>0</v>
      </c>
      <c r="S149" s="119">
        <f t="shared" si="8"/>
        <v>0</v>
      </c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177"/>
      <c r="AF149" s="177"/>
      <c r="AG149" s="177"/>
      <c r="AH149" s="177"/>
      <c r="AI149" s="177"/>
    </row>
    <row r="150" spans="2:35" ht="21" thickBot="1" x14ac:dyDescent="0.3">
      <c r="B150" s="341">
        <v>137</v>
      </c>
      <c r="C150" s="94" t="s">
        <v>185</v>
      </c>
      <c r="D150" s="95">
        <v>1854</v>
      </c>
      <c r="E150" s="95" t="s">
        <v>64</v>
      </c>
      <c r="F150" s="59">
        <v>1</v>
      </c>
      <c r="G150" s="59">
        <v>0</v>
      </c>
      <c r="H150" s="121">
        <v>0</v>
      </c>
      <c r="I150" s="44">
        <v>0</v>
      </c>
      <c r="J150" s="54">
        <v>0</v>
      </c>
      <c r="K150" s="44">
        <v>0</v>
      </c>
      <c r="L150" s="44">
        <v>0</v>
      </c>
      <c r="M150" s="54">
        <v>0</v>
      </c>
      <c r="N150" s="44">
        <v>0</v>
      </c>
      <c r="O150" s="254">
        <f>SUM(F150:N150)</f>
        <v>1</v>
      </c>
      <c r="P150" s="196" t="str">
        <f>IF(COUNTIF($F150:$N150,"&gt;1")&lt;5,"NA",(SUM($F150:$N150)-SUM(SMALL($F150:$N150,{1,2}))))</f>
        <v>NA</v>
      </c>
      <c r="Q150" s="117">
        <f t="shared" si="6"/>
        <v>0</v>
      </c>
      <c r="R150" s="118">
        <f t="shared" si="7"/>
        <v>0</v>
      </c>
      <c r="S150" s="119">
        <f t="shared" si="8"/>
        <v>0</v>
      </c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</row>
    <row r="151" spans="2:35" ht="21" thickBot="1" x14ac:dyDescent="0.3">
      <c r="B151" s="341">
        <v>138</v>
      </c>
      <c r="C151" s="94" t="s">
        <v>178</v>
      </c>
      <c r="D151" s="95">
        <v>1683</v>
      </c>
      <c r="E151" s="95" t="s">
        <v>89</v>
      </c>
      <c r="F151" s="59">
        <v>0</v>
      </c>
      <c r="G151" s="59">
        <v>0</v>
      </c>
      <c r="H151" s="121">
        <v>0</v>
      </c>
      <c r="I151" s="44">
        <v>0</v>
      </c>
      <c r="J151" s="149">
        <v>0</v>
      </c>
      <c r="K151" s="44">
        <v>0</v>
      </c>
      <c r="L151" s="44">
        <v>0</v>
      </c>
      <c r="M151" s="54">
        <v>0</v>
      </c>
      <c r="N151" s="44">
        <v>0</v>
      </c>
      <c r="O151" s="254">
        <f>SUM(F151:N151)</f>
        <v>0</v>
      </c>
      <c r="P151" s="196" t="str">
        <f>IF(COUNTIF($F151:$N151,"&gt;1")&lt;5,"NA",(SUM($F151:$N151)-SUM(SMALL($F151:$N151,{1,2}))))</f>
        <v>NA</v>
      </c>
      <c r="Q151" s="117">
        <f t="shared" si="6"/>
        <v>0</v>
      </c>
      <c r="R151" s="118">
        <f t="shared" si="7"/>
        <v>0</v>
      </c>
      <c r="S151" s="119">
        <f t="shared" si="8"/>
        <v>0</v>
      </c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</row>
    <row r="152" spans="2:35" ht="21" thickBot="1" x14ac:dyDescent="0.3">
      <c r="B152" s="341">
        <v>139</v>
      </c>
      <c r="C152" s="94" t="s">
        <v>189</v>
      </c>
      <c r="D152" s="95">
        <v>1695</v>
      </c>
      <c r="E152" s="95" t="s">
        <v>89</v>
      </c>
      <c r="F152" s="59">
        <v>0</v>
      </c>
      <c r="G152" s="59">
        <v>0</v>
      </c>
      <c r="H152" s="121">
        <v>0</v>
      </c>
      <c r="I152" s="44">
        <v>0</v>
      </c>
      <c r="J152" s="54">
        <v>0</v>
      </c>
      <c r="K152" s="44">
        <v>0</v>
      </c>
      <c r="L152" s="44">
        <v>0</v>
      </c>
      <c r="M152" s="54">
        <v>0</v>
      </c>
      <c r="N152" s="44">
        <v>0</v>
      </c>
      <c r="O152" s="254">
        <f>SUM(F152:N152)</f>
        <v>0</v>
      </c>
      <c r="P152" s="196" t="str">
        <f>IF(COUNTIF($F152:$N152,"&gt;1")&lt;5,"NA",(SUM($F152:$N152)-SUM(SMALL($F152:$N152,{1,2}))))</f>
        <v>NA</v>
      </c>
      <c r="Q152" s="117">
        <f t="shared" si="6"/>
        <v>0</v>
      </c>
      <c r="R152" s="118">
        <f t="shared" si="7"/>
        <v>0</v>
      </c>
      <c r="S152" s="119">
        <f t="shared" si="8"/>
        <v>0</v>
      </c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</row>
    <row r="153" spans="2:35" ht="21" thickBot="1" x14ac:dyDescent="0.3">
      <c r="B153" s="341">
        <v>140</v>
      </c>
      <c r="C153" s="94" t="s">
        <v>190</v>
      </c>
      <c r="D153" s="95">
        <v>472</v>
      </c>
      <c r="E153" s="95" t="s">
        <v>89</v>
      </c>
      <c r="F153" s="59">
        <v>0</v>
      </c>
      <c r="G153" s="59">
        <v>0</v>
      </c>
      <c r="H153" s="121">
        <v>0</v>
      </c>
      <c r="I153" s="44">
        <v>0</v>
      </c>
      <c r="J153" s="54">
        <v>0</v>
      </c>
      <c r="K153" s="44">
        <v>0</v>
      </c>
      <c r="L153" s="44">
        <v>0</v>
      </c>
      <c r="M153" s="54">
        <v>0</v>
      </c>
      <c r="N153" s="44">
        <v>0</v>
      </c>
      <c r="O153" s="254">
        <f>SUM(F153:N153)</f>
        <v>0</v>
      </c>
      <c r="P153" s="196" t="str">
        <f>IF(COUNTIF($F153:$N153,"&gt;1")&lt;5,"NA",(SUM($F153:$N153)-SUM(SMALL($F153:$N153,{1,2}))))</f>
        <v>NA</v>
      </c>
      <c r="Q153" s="117">
        <f t="shared" si="6"/>
        <v>0</v>
      </c>
      <c r="R153" s="118">
        <f t="shared" si="7"/>
        <v>0</v>
      </c>
      <c r="S153" s="119">
        <f t="shared" si="8"/>
        <v>0</v>
      </c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</row>
    <row r="154" spans="2:35" ht="21" thickBot="1" x14ac:dyDescent="0.3">
      <c r="B154" s="341">
        <v>141</v>
      </c>
      <c r="C154" s="94" t="s">
        <v>191</v>
      </c>
      <c r="D154" s="95">
        <v>1835</v>
      </c>
      <c r="E154" s="95" t="s">
        <v>89</v>
      </c>
      <c r="F154" s="59">
        <v>0</v>
      </c>
      <c r="G154" s="59">
        <v>0</v>
      </c>
      <c r="H154" s="121">
        <v>0</v>
      </c>
      <c r="I154" s="44">
        <v>0</v>
      </c>
      <c r="J154" s="149">
        <v>0</v>
      </c>
      <c r="K154" s="44">
        <v>0</v>
      </c>
      <c r="L154" s="44">
        <v>0</v>
      </c>
      <c r="M154" s="54">
        <v>0</v>
      </c>
      <c r="N154" s="44">
        <v>0</v>
      </c>
      <c r="O154" s="254">
        <f>SUM(F154:N154)</f>
        <v>0</v>
      </c>
      <c r="P154" s="196" t="str">
        <f>IF(COUNTIF($F154:$N154,"&gt;1")&lt;5,"NA",(SUM($F154:$N154)-SUM(SMALL($F154:$N154,{1,2}))))</f>
        <v>NA</v>
      </c>
      <c r="Q154" s="117">
        <f t="shared" si="6"/>
        <v>0</v>
      </c>
      <c r="R154" s="118">
        <f t="shared" si="7"/>
        <v>0</v>
      </c>
      <c r="S154" s="119">
        <f t="shared" si="8"/>
        <v>0</v>
      </c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</row>
    <row r="155" spans="2:35" ht="21" thickBot="1" x14ac:dyDescent="0.3">
      <c r="B155" s="341">
        <v>142</v>
      </c>
      <c r="C155" s="94" t="s">
        <v>192</v>
      </c>
      <c r="D155" s="95">
        <v>494</v>
      </c>
      <c r="E155" s="95" t="s">
        <v>54</v>
      </c>
      <c r="F155" s="59">
        <v>0</v>
      </c>
      <c r="G155" s="59">
        <v>0</v>
      </c>
      <c r="H155" s="121">
        <v>0</v>
      </c>
      <c r="I155" s="44">
        <v>0</v>
      </c>
      <c r="J155" s="54">
        <v>0</v>
      </c>
      <c r="K155" s="44">
        <v>0</v>
      </c>
      <c r="L155" s="44">
        <v>0</v>
      </c>
      <c r="M155" s="54">
        <v>0</v>
      </c>
      <c r="N155" s="44">
        <v>0</v>
      </c>
      <c r="O155" s="254">
        <f>SUM(F155:N155)</f>
        <v>0</v>
      </c>
      <c r="P155" s="196" t="str">
        <f>IF(COUNTIF($F155:$N155,"&gt;1")&lt;5,"NA",(SUM($F155:$N155)-SUM(SMALL($F155:$N155,{1,2}))))</f>
        <v>NA</v>
      </c>
      <c r="Q155" s="117">
        <f t="shared" si="6"/>
        <v>0</v>
      </c>
      <c r="R155" s="118">
        <f t="shared" si="7"/>
        <v>0</v>
      </c>
      <c r="S155" s="119">
        <f t="shared" si="8"/>
        <v>0</v>
      </c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</row>
    <row r="156" spans="2:35" ht="21" thickBot="1" x14ac:dyDescent="0.3">
      <c r="B156" s="341">
        <v>143</v>
      </c>
      <c r="C156" s="94" t="s">
        <v>193</v>
      </c>
      <c r="D156" s="95">
        <v>1098</v>
      </c>
      <c r="E156" s="95" t="s">
        <v>118</v>
      </c>
      <c r="F156" s="59">
        <v>0</v>
      </c>
      <c r="G156" s="59">
        <v>0</v>
      </c>
      <c r="H156" s="121">
        <v>0</v>
      </c>
      <c r="I156" s="44">
        <v>0</v>
      </c>
      <c r="J156" s="54">
        <v>0</v>
      </c>
      <c r="K156" s="44">
        <v>0</v>
      </c>
      <c r="L156" s="44">
        <v>0</v>
      </c>
      <c r="M156" s="54">
        <v>0</v>
      </c>
      <c r="N156" s="44">
        <v>0</v>
      </c>
      <c r="O156" s="254">
        <f>SUM(F156:N156)</f>
        <v>0</v>
      </c>
      <c r="P156" s="196" t="str">
        <f>IF(COUNTIF($F156:$N156,"&gt;1")&lt;5,"NA",(SUM($F156:$N156)-SUM(SMALL($F156:$N156,{1,2}))))</f>
        <v>NA</v>
      </c>
      <c r="Q156" s="117">
        <f t="shared" si="6"/>
        <v>0</v>
      </c>
      <c r="R156" s="118">
        <f t="shared" si="7"/>
        <v>0</v>
      </c>
      <c r="S156" s="119">
        <f t="shared" si="8"/>
        <v>0</v>
      </c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</row>
    <row r="157" spans="2:35" ht="21" thickBot="1" x14ac:dyDescent="0.3">
      <c r="B157" s="341">
        <v>144</v>
      </c>
      <c r="C157" s="94" t="s">
        <v>194</v>
      </c>
      <c r="D157" s="95">
        <v>200</v>
      </c>
      <c r="E157" s="95" t="s">
        <v>89</v>
      </c>
      <c r="F157" s="59">
        <v>0</v>
      </c>
      <c r="G157" s="59">
        <v>0</v>
      </c>
      <c r="H157" s="121">
        <v>0</v>
      </c>
      <c r="I157" s="44">
        <v>0</v>
      </c>
      <c r="J157" s="54">
        <v>0</v>
      </c>
      <c r="K157" s="44">
        <v>0</v>
      </c>
      <c r="L157" s="44">
        <v>0</v>
      </c>
      <c r="M157" s="54">
        <v>0</v>
      </c>
      <c r="N157" s="44">
        <v>0</v>
      </c>
      <c r="O157" s="254">
        <f>SUM(F157:N157)</f>
        <v>0</v>
      </c>
      <c r="P157" s="196" t="str">
        <f>IF(COUNTIF($F157:$N157,"&gt;1")&lt;5,"NA",(SUM($F157:$N157)-SUM(SMALL($F157:$N157,{1,2}))))</f>
        <v>NA</v>
      </c>
      <c r="Q157" s="117">
        <f t="shared" si="6"/>
        <v>0</v>
      </c>
      <c r="R157" s="118">
        <f t="shared" si="7"/>
        <v>0</v>
      </c>
      <c r="S157" s="119">
        <f t="shared" si="8"/>
        <v>0</v>
      </c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</row>
    <row r="158" spans="2:35" ht="21" thickBot="1" x14ac:dyDescent="0.3">
      <c r="B158" s="341">
        <v>145</v>
      </c>
      <c r="C158" s="94" t="s">
        <v>196</v>
      </c>
      <c r="D158" s="95">
        <v>241</v>
      </c>
      <c r="E158" s="95" t="s">
        <v>54</v>
      </c>
      <c r="F158" s="59">
        <v>0</v>
      </c>
      <c r="G158" s="59">
        <v>0</v>
      </c>
      <c r="H158" s="121">
        <v>0</v>
      </c>
      <c r="I158" s="44">
        <v>0</v>
      </c>
      <c r="J158" s="54">
        <v>0</v>
      </c>
      <c r="K158" s="44">
        <v>0</v>
      </c>
      <c r="L158" s="44">
        <v>0</v>
      </c>
      <c r="M158" s="54">
        <v>0</v>
      </c>
      <c r="N158" s="44">
        <v>0</v>
      </c>
      <c r="O158" s="254">
        <f>SUM(F158:N158)</f>
        <v>0</v>
      </c>
      <c r="P158" s="196" t="str">
        <f>IF(COUNTIF($F158:$N158,"&gt;1")&lt;5,"NA",(SUM($F158:$N158)-SUM(SMALL($F158:$N158,{1,2}))))</f>
        <v>NA</v>
      </c>
      <c r="Q158" s="117">
        <f t="shared" si="6"/>
        <v>0</v>
      </c>
      <c r="R158" s="118">
        <f t="shared" si="7"/>
        <v>0</v>
      </c>
      <c r="S158" s="119">
        <f t="shared" si="8"/>
        <v>0</v>
      </c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</row>
    <row r="159" spans="2:35" ht="21" thickBot="1" x14ac:dyDescent="0.3">
      <c r="B159" s="341">
        <v>146</v>
      </c>
      <c r="C159" s="94" t="s">
        <v>197</v>
      </c>
      <c r="D159" s="95">
        <v>259</v>
      </c>
      <c r="E159" s="95" t="s">
        <v>86</v>
      </c>
      <c r="F159" s="59">
        <v>0</v>
      </c>
      <c r="G159" s="59">
        <v>0</v>
      </c>
      <c r="H159" s="121">
        <v>0</v>
      </c>
      <c r="I159" s="44">
        <v>0</v>
      </c>
      <c r="J159" s="54">
        <v>0</v>
      </c>
      <c r="K159" s="44">
        <v>0</v>
      </c>
      <c r="L159" s="44">
        <v>0</v>
      </c>
      <c r="M159" s="54">
        <v>0</v>
      </c>
      <c r="N159" s="44">
        <v>0</v>
      </c>
      <c r="O159" s="254">
        <f>SUM(F159:N159)</f>
        <v>0</v>
      </c>
      <c r="P159" s="196" t="str">
        <f>IF(COUNTIF($F159:$N159,"&gt;1")&lt;5,"NA",(SUM($F159:$N159)-SUM(SMALL($F159:$N159,{1,2}))))</f>
        <v>NA</v>
      </c>
      <c r="Q159" s="117">
        <f t="shared" si="6"/>
        <v>0</v>
      </c>
      <c r="R159" s="118">
        <f t="shared" si="7"/>
        <v>0</v>
      </c>
      <c r="S159" s="119">
        <f t="shared" si="8"/>
        <v>0</v>
      </c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</row>
    <row r="160" spans="2:35" ht="21" thickBot="1" x14ac:dyDescent="0.3">
      <c r="B160" s="341">
        <v>147</v>
      </c>
      <c r="C160" s="94" t="s">
        <v>198</v>
      </c>
      <c r="D160" s="95">
        <v>354</v>
      </c>
      <c r="E160" s="95" t="s">
        <v>76</v>
      </c>
      <c r="F160" s="59">
        <v>0</v>
      </c>
      <c r="G160" s="59">
        <v>0</v>
      </c>
      <c r="H160" s="121">
        <v>0</v>
      </c>
      <c r="I160" s="44">
        <v>0</v>
      </c>
      <c r="J160" s="54">
        <v>0</v>
      </c>
      <c r="K160" s="44">
        <v>0</v>
      </c>
      <c r="L160" s="44">
        <v>0</v>
      </c>
      <c r="M160" s="54">
        <v>0</v>
      </c>
      <c r="N160" s="44">
        <v>0</v>
      </c>
      <c r="O160" s="254">
        <f>SUM(F160:N160)</f>
        <v>0</v>
      </c>
      <c r="P160" s="196" t="str">
        <f>IF(COUNTIF($F160:$N160,"&gt;1")&lt;5,"NA",(SUM($F160:$N160)-SUM(SMALL($F160:$N160,{1,2}))))</f>
        <v>NA</v>
      </c>
      <c r="Q160" s="117">
        <f t="shared" si="6"/>
        <v>0</v>
      </c>
      <c r="R160" s="118">
        <f t="shared" si="7"/>
        <v>0</v>
      </c>
      <c r="S160" s="119">
        <f t="shared" si="8"/>
        <v>0</v>
      </c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</row>
    <row r="161" spans="2:35" ht="21" thickBot="1" x14ac:dyDescent="0.3">
      <c r="B161" s="341">
        <v>148</v>
      </c>
      <c r="C161" s="94" t="s">
        <v>199</v>
      </c>
      <c r="D161" s="95">
        <v>411</v>
      </c>
      <c r="E161" s="95" t="s">
        <v>126</v>
      </c>
      <c r="F161" s="59">
        <v>0</v>
      </c>
      <c r="G161" s="59">
        <v>0</v>
      </c>
      <c r="H161" s="121">
        <v>0</v>
      </c>
      <c r="I161" s="44">
        <v>0</v>
      </c>
      <c r="J161" s="54">
        <v>0</v>
      </c>
      <c r="K161" s="44">
        <v>0</v>
      </c>
      <c r="L161" s="44">
        <v>0</v>
      </c>
      <c r="M161" s="54">
        <v>0</v>
      </c>
      <c r="N161" s="44">
        <v>0</v>
      </c>
      <c r="O161" s="254">
        <f>SUM(F161:N161)</f>
        <v>0</v>
      </c>
      <c r="P161" s="196" t="str">
        <f>IF(COUNTIF($F161:$N161,"&gt;1")&lt;5,"NA",(SUM($F161:$N161)-SUM(SMALL($F161:$N161,{1,2}))))</f>
        <v>NA</v>
      </c>
      <c r="Q161" s="117">
        <f t="shared" si="6"/>
        <v>0</v>
      </c>
      <c r="R161" s="118">
        <f t="shared" si="7"/>
        <v>0</v>
      </c>
      <c r="S161" s="119">
        <f t="shared" si="8"/>
        <v>0</v>
      </c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</row>
    <row r="162" spans="2:35" ht="21" thickBot="1" x14ac:dyDescent="0.3">
      <c r="B162" s="341">
        <v>149</v>
      </c>
      <c r="C162" s="94" t="s">
        <v>200</v>
      </c>
      <c r="D162" s="95">
        <v>416</v>
      </c>
      <c r="E162" s="95" t="s">
        <v>105</v>
      </c>
      <c r="F162" s="59">
        <v>0</v>
      </c>
      <c r="G162" s="59">
        <v>0</v>
      </c>
      <c r="H162" s="121">
        <v>0</v>
      </c>
      <c r="I162" s="44">
        <v>0</v>
      </c>
      <c r="J162" s="54">
        <v>0</v>
      </c>
      <c r="K162" s="44">
        <v>0</v>
      </c>
      <c r="L162" s="44">
        <v>0</v>
      </c>
      <c r="M162" s="54">
        <v>0</v>
      </c>
      <c r="N162" s="44">
        <v>0</v>
      </c>
      <c r="O162" s="254">
        <f>SUM(F162:N162)</f>
        <v>0</v>
      </c>
      <c r="P162" s="196" t="str">
        <f>IF(COUNTIF($F162:$N162,"&gt;1")&lt;5,"NA",(SUM($F162:$N162)-SUM(SMALL($F162:$N162,{1,2}))))</f>
        <v>NA</v>
      </c>
      <c r="Q162" s="117">
        <f t="shared" si="6"/>
        <v>0</v>
      </c>
      <c r="R162" s="118">
        <f t="shared" si="7"/>
        <v>0</v>
      </c>
      <c r="S162" s="119">
        <f t="shared" si="8"/>
        <v>0</v>
      </c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</row>
    <row r="163" spans="2:35" ht="21" thickBot="1" x14ac:dyDescent="0.3">
      <c r="B163" s="341">
        <v>150</v>
      </c>
      <c r="C163" s="94" t="s">
        <v>201</v>
      </c>
      <c r="D163" s="95">
        <v>421</v>
      </c>
      <c r="E163" s="95" t="s">
        <v>64</v>
      </c>
      <c r="F163" s="59">
        <v>0</v>
      </c>
      <c r="G163" s="59">
        <v>0</v>
      </c>
      <c r="H163" s="121">
        <v>0</v>
      </c>
      <c r="I163" s="44">
        <v>0</v>
      </c>
      <c r="J163" s="149">
        <v>0</v>
      </c>
      <c r="K163" s="44">
        <v>0</v>
      </c>
      <c r="L163" s="44">
        <v>0</v>
      </c>
      <c r="M163" s="54">
        <v>0</v>
      </c>
      <c r="N163" s="44">
        <v>0</v>
      </c>
      <c r="O163" s="254">
        <f>SUM(F163:N163)</f>
        <v>0</v>
      </c>
      <c r="P163" s="196" t="str">
        <f>IF(COUNTIF($F163:$N163,"&gt;1")&lt;5,"NA",(SUM($F163:$N163)-SUM(SMALL($F163:$N163,{1,2}))))</f>
        <v>NA</v>
      </c>
      <c r="Q163" s="117">
        <f t="shared" si="6"/>
        <v>0</v>
      </c>
      <c r="R163" s="118">
        <f t="shared" si="7"/>
        <v>0</v>
      </c>
      <c r="S163" s="119">
        <f t="shared" si="8"/>
        <v>0</v>
      </c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</row>
    <row r="164" spans="2:35" ht="21" thickBot="1" x14ac:dyDescent="0.3">
      <c r="B164" s="341">
        <v>151</v>
      </c>
      <c r="C164" s="94" t="s">
        <v>202</v>
      </c>
      <c r="D164" s="95">
        <v>435</v>
      </c>
      <c r="E164" s="95" t="s">
        <v>138</v>
      </c>
      <c r="F164" s="59">
        <v>0</v>
      </c>
      <c r="G164" s="59">
        <v>0</v>
      </c>
      <c r="H164" s="121">
        <v>0</v>
      </c>
      <c r="I164" s="44">
        <v>0</v>
      </c>
      <c r="J164" s="54">
        <v>0</v>
      </c>
      <c r="K164" s="44">
        <v>0</v>
      </c>
      <c r="L164" s="44">
        <v>0</v>
      </c>
      <c r="M164" s="54">
        <v>0</v>
      </c>
      <c r="N164" s="44">
        <v>0</v>
      </c>
      <c r="O164" s="254">
        <f>SUM(F164:N164)</f>
        <v>0</v>
      </c>
      <c r="P164" s="196" t="str">
        <f>IF(COUNTIF($F164:$N164,"&gt;1")&lt;5,"NA",(SUM($F164:$N164)-SUM(SMALL($F164:$N164,{1,2}))))</f>
        <v>NA</v>
      </c>
      <c r="Q164" s="117">
        <f t="shared" si="6"/>
        <v>0</v>
      </c>
      <c r="R164" s="118">
        <f t="shared" si="7"/>
        <v>0</v>
      </c>
      <c r="S164" s="119">
        <f t="shared" si="8"/>
        <v>0</v>
      </c>
      <c r="T164" s="177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F164" s="177"/>
      <c r="AG164" s="177"/>
      <c r="AH164" s="177"/>
      <c r="AI164" s="177"/>
    </row>
    <row r="165" spans="2:35" ht="21" thickBot="1" x14ac:dyDescent="0.3">
      <c r="B165" s="341">
        <v>152</v>
      </c>
      <c r="C165" s="94" t="s">
        <v>203</v>
      </c>
      <c r="D165" s="95">
        <v>441</v>
      </c>
      <c r="E165" s="95" t="s">
        <v>76</v>
      </c>
      <c r="F165" s="59">
        <v>0</v>
      </c>
      <c r="G165" s="59">
        <v>0</v>
      </c>
      <c r="H165" s="121">
        <v>0</v>
      </c>
      <c r="I165" s="44">
        <v>0</v>
      </c>
      <c r="J165" s="149">
        <v>0</v>
      </c>
      <c r="K165" s="44">
        <v>0</v>
      </c>
      <c r="L165" s="44">
        <v>0</v>
      </c>
      <c r="M165" s="54">
        <v>0</v>
      </c>
      <c r="N165" s="44">
        <v>0</v>
      </c>
      <c r="O165" s="254">
        <f>SUM(F165:N165)</f>
        <v>0</v>
      </c>
      <c r="P165" s="196" t="str">
        <f>IF(COUNTIF($F165:$N165,"&gt;1")&lt;5,"NA",(SUM($F165:$N165)-SUM(SMALL($F165:$N165,{1,2}))))</f>
        <v>NA</v>
      </c>
      <c r="Q165" s="117">
        <f t="shared" si="6"/>
        <v>0</v>
      </c>
      <c r="R165" s="118">
        <f t="shared" si="7"/>
        <v>0</v>
      </c>
      <c r="S165" s="119">
        <f t="shared" si="8"/>
        <v>0</v>
      </c>
      <c r="T165" s="177"/>
      <c r="U165" s="177"/>
      <c r="V165" s="177"/>
      <c r="W165" s="177"/>
      <c r="X165" s="177"/>
      <c r="Y165" s="177"/>
      <c r="Z165" s="177"/>
      <c r="AA165" s="177"/>
      <c r="AB165" s="177"/>
      <c r="AC165" s="177"/>
      <c r="AD165" s="177"/>
      <c r="AE165" s="177"/>
      <c r="AF165" s="177"/>
      <c r="AG165" s="177"/>
      <c r="AH165" s="177"/>
      <c r="AI165" s="177"/>
    </row>
    <row r="166" spans="2:35" ht="21" thickBot="1" x14ac:dyDescent="0.3">
      <c r="B166" s="341">
        <v>153</v>
      </c>
      <c r="C166" s="94" t="s">
        <v>204</v>
      </c>
      <c r="D166" s="95">
        <v>613</v>
      </c>
      <c r="E166" s="95" t="s">
        <v>138</v>
      </c>
      <c r="F166" s="59">
        <v>0</v>
      </c>
      <c r="G166" s="59">
        <v>0</v>
      </c>
      <c r="H166" s="121">
        <v>0</v>
      </c>
      <c r="I166" s="44">
        <v>0</v>
      </c>
      <c r="J166" s="54">
        <v>0</v>
      </c>
      <c r="K166" s="44">
        <v>0</v>
      </c>
      <c r="L166" s="44">
        <v>0</v>
      </c>
      <c r="M166" s="54">
        <v>0</v>
      </c>
      <c r="N166" s="44">
        <v>0</v>
      </c>
      <c r="O166" s="254">
        <f>SUM(F166:N166)</f>
        <v>0</v>
      </c>
      <c r="P166" s="196" t="str">
        <f>IF(COUNTIF($F166:$N166,"&gt;1")&lt;5,"NA",(SUM($F166:$N166)-SUM(SMALL($F166:$N166,{1,2}))))</f>
        <v>NA</v>
      </c>
      <c r="Q166" s="117">
        <f t="shared" si="6"/>
        <v>0</v>
      </c>
      <c r="R166" s="118">
        <f t="shared" si="7"/>
        <v>0</v>
      </c>
      <c r="S166" s="119">
        <f t="shared" si="8"/>
        <v>0</v>
      </c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177"/>
      <c r="AH166" s="177"/>
      <c r="AI166" s="177"/>
    </row>
    <row r="167" spans="2:35" ht="21" thickBot="1" x14ac:dyDescent="0.3">
      <c r="B167" s="341">
        <v>154</v>
      </c>
      <c r="C167" s="94" t="s">
        <v>206</v>
      </c>
      <c r="D167" s="95">
        <v>1373</v>
      </c>
      <c r="E167" s="95" t="s">
        <v>38</v>
      </c>
      <c r="F167" s="59">
        <v>0</v>
      </c>
      <c r="G167" s="59">
        <v>0</v>
      </c>
      <c r="H167" s="121">
        <v>0</v>
      </c>
      <c r="I167" s="44">
        <v>0</v>
      </c>
      <c r="J167" s="54">
        <v>0</v>
      </c>
      <c r="K167" s="44">
        <v>0</v>
      </c>
      <c r="L167" s="44">
        <v>0</v>
      </c>
      <c r="M167" s="54">
        <v>0</v>
      </c>
      <c r="N167" s="44">
        <v>0</v>
      </c>
      <c r="O167" s="254">
        <f>SUM(F167:N167)</f>
        <v>0</v>
      </c>
      <c r="P167" s="196" t="str">
        <f>IF(COUNTIF($F167:$N167,"&gt;1")&lt;5,"NA",(SUM($F167:$N167)-SUM(SMALL($F167:$N167,{1,2}))))</f>
        <v>NA</v>
      </c>
      <c r="Q167" s="117">
        <f t="shared" si="6"/>
        <v>0</v>
      </c>
      <c r="R167" s="118">
        <f t="shared" si="7"/>
        <v>0</v>
      </c>
      <c r="S167" s="119">
        <f t="shared" si="8"/>
        <v>0</v>
      </c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177"/>
      <c r="AF167" s="177"/>
      <c r="AG167" s="177"/>
      <c r="AH167" s="177"/>
      <c r="AI167" s="177"/>
    </row>
    <row r="168" spans="2:35" ht="21" thickBot="1" x14ac:dyDescent="0.3">
      <c r="B168" s="341">
        <v>155</v>
      </c>
      <c r="C168" s="94" t="s">
        <v>207</v>
      </c>
      <c r="D168" s="95">
        <v>1392</v>
      </c>
      <c r="E168" s="95" t="s">
        <v>118</v>
      </c>
      <c r="F168" s="59">
        <v>0</v>
      </c>
      <c r="G168" s="59">
        <v>0</v>
      </c>
      <c r="H168" s="121">
        <v>0</v>
      </c>
      <c r="I168" s="44">
        <v>0</v>
      </c>
      <c r="J168" s="149">
        <v>0</v>
      </c>
      <c r="K168" s="44">
        <v>0</v>
      </c>
      <c r="L168" s="44">
        <v>0</v>
      </c>
      <c r="M168" s="54">
        <v>0</v>
      </c>
      <c r="N168" s="44">
        <v>0</v>
      </c>
      <c r="O168" s="254">
        <f>SUM(F168:N168)</f>
        <v>0</v>
      </c>
      <c r="P168" s="196" t="str">
        <f>IF(COUNTIF($F168:$N168,"&gt;1")&lt;5,"NA",(SUM($F168:$N168)-SUM(SMALL($F168:$N168,{1,2}))))</f>
        <v>NA</v>
      </c>
      <c r="Q168" s="117">
        <f t="shared" si="6"/>
        <v>0</v>
      </c>
      <c r="R168" s="118">
        <f t="shared" si="7"/>
        <v>0</v>
      </c>
      <c r="S168" s="119">
        <f t="shared" si="8"/>
        <v>0</v>
      </c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177"/>
      <c r="AH168" s="177"/>
      <c r="AI168" s="177"/>
    </row>
    <row r="169" spans="2:35" ht="21" thickBot="1" x14ac:dyDescent="0.3">
      <c r="B169" s="341">
        <v>156</v>
      </c>
      <c r="C169" s="94" t="s">
        <v>208</v>
      </c>
      <c r="D169" s="95">
        <v>1482</v>
      </c>
      <c r="E169" s="95" t="s">
        <v>45</v>
      </c>
      <c r="F169" s="59">
        <v>0</v>
      </c>
      <c r="G169" s="59">
        <v>0</v>
      </c>
      <c r="H169" s="121">
        <v>0</v>
      </c>
      <c r="I169" s="44">
        <v>0</v>
      </c>
      <c r="J169" s="54">
        <v>0</v>
      </c>
      <c r="K169" s="44">
        <v>0</v>
      </c>
      <c r="L169" s="44">
        <v>0</v>
      </c>
      <c r="M169" s="54">
        <v>0</v>
      </c>
      <c r="N169" s="44">
        <v>0</v>
      </c>
      <c r="O169" s="254">
        <f>SUM(F169:N169)</f>
        <v>0</v>
      </c>
      <c r="P169" s="196" t="str">
        <f>IF(COUNTIF($F169:$N169,"&gt;1")&lt;5,"NA",(SUM($F169:$N169)-SUM(SMALL($F169:$N169,{1,2}))))</f>
        <v>NA</v>
      </c>
      <c r="Q169" s="117">
        <f t="shared" si="6"/>
        <v>0</v>
      </c>
      <c r="R169" s="118">
        <f t="shared" si="7"/>
        <v>0</v>
      </c>
      <c r="S169" s="119">
        <f t="shared" si="8"/>
        <v>0</v>
      </c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  <c r="AH169" s="177"/>
      <c r="AI169" s="177"/>
    </row>
    <row r="170" spans="2:35" ht="21" thickBot="1" x14ac:dyDescent="0.3">
      <c r="B170" s="341">
        <v>157</v>
      </c>
      <c r="C170" s="94" t="s">
        <v>209</v>
      </c>
      <c r="D170" s="95">
        <v>1490</v>
      </c>
      <c r="E170" s="95" t="s">
        <v>138</v>
      </c>
      <c r="F170" s="59">
        <v>0</v>
      </c>
      <c r="G170" s="59">
        <v>0</v>
      </c>
      <c r="H170" s="121">
        <v>0</v>
      </c>
      <c r="I170" s="44">
        <v>0</v>
      </c>
      <c r="J170" s="54">
        <v>0</v>
      </c>
      <c r="K170" s="44">
        <v>0</v>
      </c>
      <c r="L170" s="44">
        <v>0</v>
      </c>
      <c r="M170" s="54">
        <v>0</v>
      </c>
      <c r="N170" s="44">
        <v>0</v>
      </c>
      <c r="O170" s="254">
        <f>SUM(F170:N170)</f>
        <v>0</v>
      </c>
      <c r="P170" s="196" t="str">
        <f>IF(COUNTIF($F170:$N170,"&gt;1")&lt;5,"NA",(SUM($F170:$N170)-SUM(SMALL($F170:$N170,{1,2}))))</f>
        <v>NA</v>
      </c>
      <c r="Q170" s="117">
        <f t="shared" si="6"/>
        <v>0</v>
      </c>
      <c r="R170" s="118">
        <f t="shared" si="7"/>
        <v>0</v>
      </c>
      <c r="S170" s="119">
        <f t="shared" si="8"/>
        <v>0</v>
      </c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177"/>
      <c r="AF170" s="177"/>
      <c r="AG170" s="177"/>
      <c r="AH170" s="177"/>
      <c r="AI170" s="177"/>
    </row>
    <row r="171" spans="2:35" ht="21" thickBot="1" x14ac:dyDescent="0.3">
      <c r="B171" s="341">
        <v>158</v>
      </c>
      <c r="C171" s="94" t="s">
        <v>211</v>
      </c>
      <c r="D171" s="95">
        <v>1698</v>
      </c>
      <c r="E171" s="95" t="s">
        <v>76</v>
      </c>
      <c r="F171" s="59">
        <v>0</v>
      </c>
      <c r="G171" s="59">
        <v>0</v>
      </c>
      <c r="H171" s="121">
        <v>0</v>
      </c>
      <c r="I171" s="44">
        <v>0</v>
      </c>
      <c r="J171" s="149">
        <v>0</v>
      </c>
      <c r="K171" s="44">
        <v>0</v>
      </c>
      <c r="L171" s="44">
        <v>0</v>
      </c>
      <c r="M171" s="54">
        <v>0</v>
      </c>
      <c r="N171" s="44">
        <v>0</v>
      </c>
      <c r="O171" s="254">
        <f>SUM(F171:N171)</f>
        <v>0</v>
      </c>
      <c r="P171" s="196" t="str">
        <f>IF(COUNTIF($F171:$N171,"&gt;1")&lt;5,"NA",(SUM($F171:$N171)-SUM(SMALL($F171:$N171,{1,2}))))</f>
        <v>NA</v>
      </c>
      <c r="Q171" s="117">
        <f t="shared" si="6"/>
        <v>0</v>
      </c>
      <c r="R171" s="118">
        <f t="shared" si="7"/>
        <v>0</v>
      </c>
      <c r="S171" s="119">
        <f t="shared" si="8"/>
        <v>0</v>
      </c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77"/>
      <c r="AE171" s="177"/>
      <c r="AF171" s="177"/>
      <c r="AG171" s="177"/>
      <c r="AH171" s="177"/>
      <c r="AI171" s="177"/>
    </row>
    <row r="172" spans="2:35" ht="21" thickBot="1" x14ac:dyDescent="0.3">
      <c r="B172" s="341">
        <v>159</v>
      </c>
      <c r="C172" s="94" t="s">
        <v>213</v>
      </c>
      <c r="D172" s="95">
        <v>1964</v>
      </c>
      <c r="E172" s="95" t="s">
        <v>54</v>
      </c>
      <c r="F172" s="59">
        <v>0</v>
      </c>
      <c r="G172" s="59">
        <v>0</v>
      </c>
      <c r="H172" s="121">
        <v>0</v>
      </c>
      <c r="I172" s="44">
        <v>0</v>
      </c>
      <c r="J172" s="54">
        <v>0</v>
      </c>
      <c r="K172" s="44">
        <v>0</v>
      </c>
      <c r="L172" s="44">
        <v>0</v>
      </c>
      <c r="M172" s="54">
        <v>0</v>
      </c>
      <c r="N172" s="44">
        <v>0</v>
      </c>
      <c r="O172" s="254">
        <f>SUM(F172:N172)</f>
        <v>0</v>
      </c>
      <c r="P172" s="196" t="str">
        <f>IF(COUNTIF($F172:$N172,"&gt;1")&lt;5,"NA",(SUM($F172:$N172)-SUM(SMALL($F172:$N172,{1,2}))))</f>
        <v>NA</v>
      </c>
      <c r="Q172" s="117">
        <f t="shared" si="6"/>
        <v>0</v>
      </c>
      <c r="R172" s="118">
        <f t="shared" si="7"/>
        <v>0</v>
      </c>
      <c r="S172" s="119">
        <f t="shared" si="8"/>
        <v>0</v>
      </c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177"/>
      <c r="AF172" s="177"/>
      <c r="AG172" s="177"/>
      <c r="AH172" s="177"/>
      <c r="AI172" s="177"/>
    </row>
    <row r="173" spans="2:35" ht="21" thickBot="1" x14ac:dyDescent="0.3">
      <c r="B173" s="341">
        <v>160</v>
      </c>
      <c r="C173" s="94" t="s">
        <v>214</v>
      </c>
      <c r="D173" s="95">
        <v>536</v>
      </c>
      <c r="E173" s="95" t="s">
        <v>138</v>
      </c>
      <c r="F173" s="59">
        <v>0</v>
      </c>
      <c r="G173" s="59">
        <v>0</v>
      </c>
      <c r="H173" s="121">
        <v>0</v>
      </c>
      <c r="I173" s="44">
        <v>0</v>
      </c>
      <c r="J173" s="54">
        <v>0</v>
      </c>
      <c r="K173" s="44">
        <v>0</v>
      </c>
      <c r="L173" s="44">
        <v>0</v>
      </c>
      <c r="M173" s="54">
        <v>0</v>
      </c>
      <c r="N173" s="44">
        <v>0</v>
      </c>
      <c r="O173" s="254">
        <f>SUM(F173:N173)</f>
        <v>0</v>
      </c>
      <c r="P173" s="196" t="str">
        <f>IF(COUNTIF($F173:$N173,"&gt;1")&lt;5,"NA",(SUM($F173:$N173)-SUM(SMALL($F173:$N173,{1,2}))))</f>
        <v>NA</v>
      </c>
      <c r="Q173" s="117">
        <f t="shared" si="6"/>
        <v>0</v>
      </c>
      <c r="R173" s="118">
        <f t="shared" si="7"/>
        <v>0</v>
      </c>
      <c r="S173" s="119">
        <f t="shared" si="8"/>
        <v>0</v>
      </c>
      <c r="T173" s="177"/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177"/>
      <c r="AF173" s="177"/>
      <c r="AG173" s="177"/>
      <c r="AH173" s="177"/>
      <c r="AI173" s="177"/>
    </row>
    <row r="174" spans="2:35" ht="21" thickBot="1" x14ac:dyDescent="0.3">
      <c r="B174" s="341">
        <v>161</v>
      </c>
      <c r="C174" s="94" t="s">
        <v>215</v>
      </c>
      <c r="D174" s="95">
        <v>719</v>
      </c>
      <c r="E174" s="95" t="s">
        <v>56</v>
      </c>
      <c r="F174" s="59">
        <v>0</v>
      </c>
      <c r="G174" s="59">
        <v>0</v>
      </c>
      <c r="H174" s="121">
        <v>0</v>
      </c>
      <c r="I174" s="44">
        <v>0</v>
      </c>
      <c r="J174" s="54">
        <v>0</v>
      </c>
      <c r="K174" s="44">
        <v>0</v>
      </c>
      <c r="L174" s="44">
        <v>0</v>
      </c>
      <c r="M174" s="54">
        <v>0</v>
      </c>
      <c r="N174" s="44">
        <v>0</v>
      </c>
      <c r="O174" s="254">
        <f>SUM(F174:N174)</f>
        <v>0</v>
      </c>
      <c r="P174" s="196" t="str">
        <f>IF(COUNTIF($F174:$N174,"&gt;1")&lt;5,"NA",(SUM($F174:$N174)-SUM(SMALL($F174:$N174,{1,2}))))</f>
        <v>NA</v>
      </c>
      <c r="Q174" s="117">
        <f t="shared" si="6"/>
        <v>0</v>
      </c>
      <c r="R174" s="118">
        <f t="shared" si="7"/>
        <v>0</v>
      </c>
      <c r="S174" s="119">
        <f t="shared" si="8"/>
        <v>0</v>
      </c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177"/>
      <c r="AF174" s="177"/>
      <c r="AG174" s="177"/>
      <c r="AH174" s="177"/>
      <c r="AI174" s="177"/>
    </row>
    <row r="175" spans="2:35" ht="21" thickBot="1" x14ac:dyDescent="0.3">
      <c r="B175" s="341">
        <v>162</v>
      </c>
      <c r="C175" s="94" t="s">
        <v>216</v>
      </c>
      <c r="D175" s="95">
        <v>481</v>
      </c>
      <c r="E175" s="95" t="s">
        <v>78</v>
      </c>
      <c r="F175" s="59">
        <v>0</v>
      </c>
      <c r="G175" s="59">
        <v>0</v>
      </c>
      <c r="H175" s="121">
        <v>0</v>
      </c>
      <c r="I175" s="44">
        <v>0</v>
      </c>
      <c r="J175" s="54">
        <v>0</v>
      </c>
      <c r="K175" s="44">
        <v>0</v>
      </c>
      <c r="L175" s="44">
        <v>0</v>
      </c>
      <c r="M175" s="54">
        <v>0</v>
      </c>
      <c r="N175" s="44">
        <v>0</v>
      </c>
      <c r="O175" s="254">
        <f>SUM(F175:N175)</f>
        <v>0</v>
      </c>
      <c r="P175" s="196" t="str">
        <f>IF(COUNTIF($F175:$N175,"&gt;1")&lt;5,"NA",(SUM($F175:$N175)-SUM(SMALL($F175:$N175,{1,2}))))</f>
        <v>NA</v>
      </c>
      <c r="Q175" s="117">
        <f t="shared" si="6"/>
        <v>0</v>
      </c>
      <c r="R175" s="118">
        <f t="shared" si="7"/>
        <v>0</v>
      </c>
      <c r="S175" s="119">
        <f t="shared" si="8"/>
        <v>0</v>
      </c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</row>
    <row r="176" spans="2:35" ht="21" thickBot="1" x14ac:dyDescent="0.3">
      <c r="B176" s="341">
        <v>163</v>
      </c>
      <c r="C176" s="94" t="s">
        <v>217</v>
      </c>
      <c r="D176" s="95">
        <v>468</v>
      </c>
      <c r="E176" s="95" t="s">
        <v>81</v>
      </c>
      <c r="F176" s="59">
        <v>0</v>
      </c>
      <c r="G176" s="59">
        <v>0</v>
      </c>
      <c r="H176" s="121">
        <v>0</v>
      </c>
      <c r="I176" s="44">
        <v>0</v>
      </c>
      <c r="J176" s="54">
        <v>0</v>
      </c>
      <c r="K176" s="44">
        <v>0</v>
      </c>
      <c r="L176" s="44">
        <v>0</v>
      </c>
      <c r="M176" s="54">
        <v>0</v>
      </c>
      <c r="N176" s="44">
        <v>0</v>
      </c>
      <c r="O176" s="254">
        <f>SUM(F176:N176)</f>
        <v>0</v>
      </c>
      <c r="P176" s="196" t="str">
        <f>IF(COUNTIF($F176:$N176,"&gt;1")&lt;5,"NA",(SUM($F176:$N176)-SUM(SMALL($F176:$N176,{1,2}))))</f>
        <v>NA</v>
      </c>
      <c r="Q176" s="117">
        <f t="shared" si="6"/>
        <v>0</v>
      </c>
      <c r="R176" s="118">
        <f t="shared" si="7"/>
        <v>0</v>
      </c>
      <c r="S176" s="119">
        <f t="shared" si="8"/>
        <v>0</v>
      </c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</row>
    <row r="177" spans="2:35" ht="21" thickBot="1" x14ac:dyDescent="0.3">
      <c r="B177" s="341">
        <v>164</v>
      </c>
      <c r="C177" s="94" t="s">
        <v>218</v>
      </c>
      <c r="D177" s="95">
        <v>205</v>
      </c>
      <c r="E177" s="95" t="s">
        <v>105</v>
      </c>
      <c r="F177" s="59">
        <v>0</v>
      </c>
      <c r="G177" s="59">
        <v>0</v>
      </c>
      <c r="H177" s="121">
        <v>0</v>
      </c>
      <c r="I177" s="44">
        <v>0</v>
      </c>
      <c r="J177" s="54">
        <v>0</v>
      </c>
      <c r="K177" s="44">
        <v>0</v>
      </c>
      <c r="L177" s="44">
        <v>0</v>
      </c>
      <c r="M177" s="54">
        <v>0</v>
      </c>
      <c r="N177" s="44">
        <v>0</v>
      </c>
      <c r="O177" s="254">
        <f>SUM(F177:N177)</f>
        <v>0</v>
      </c>
      <c r="P177" s="196" t="str">
        <f>IF(COUNTIF($F177:$N177,"&gt;1")&lt;5,"NA",(SUM($F177:$N177)-SUM(SMALL($F177:$N177,{1,2}))))</f>
        <v>NA</v>
      </c>
      <c r="Q177" s="117">
        <f t="shared" si="6"/>
        <v>0</v>
      </c>
      <c r="R177" s="118">
        <f t="shared" si="7"/>
        <v>0</v>
      </c>
      <c r="S177" s="119">
        <f t="shared" si="8"/>
        <v>0</v>
      </c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</row>
    <row r="178" spans="2:35" ht="21" thickBot="1" x14ac:dyDescent="0.3">
      <c r="B178" s="341">
        <v>165</v>
      </c>
      <c r="C178" s="94" t="s">
        <v>220</v>
      </c>
      <c r="D178" s="95">
        <v>658</v>
      </c>
      <c r="E178" s="95" t="s">
        <v>81</v>
      </c>
      <c r="F178" s="59">
        <v>0</v>
      </c>
      <c r="G178" s="59">
        <v>0</v>
      </c>
      <c r="H178" s="121">
        <v>0</v>
      </c>
      <c r="I178" s="44">
        <v>0</v>
      </c>
      <c r="J178" s="149">
        <v>0</v>
      </c>
      <c r="K178" s="44">
        <v>0</v>
      </c>
      <c r="L178" s="44">
        <v>0</v>
      </c>
      <c r="M178" s="54">
        <v>0</v>
      </c>
      <c r="N178" s="44">
        <v>0</v>
      </c>
      <c r="O178" s="254">
        <f>SUM(F178:N178)</f>
        <v>0</v>
      </c>
      <c r="P178" s="196" t="str">
        <f>IF(COUNTIF($F178:$N178,"&gt;1")&lt;5,"NA",(SUM($F178:$N178)-SUM(SMALL($F178:$N178,{1,2}))))</f>
        <v>NA</v>
      </c>
      <c r="Q178" s="117">
        <f t="shared" si="6"/>
        <v>0</v>
      </c>
      <c r="R178" s="118">
        <f t="shared" si="7"/>
        <v>0</v>
      </c>
      <c r="S178" s="119">
        <f t="shared" si="8"/>
        <v>0</v>
      </c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7"/>
      <c r="AI178" s="177"/>
    </row>
    <row r="179" spans="2:35" ht="21" thickBot="1" x14ac:dyDescent="0.3">
      <c r="B179" s="341">
        <v>166</v>
      </c>
      <c r="C179" s="94" t="s">
        <v>221</v>
      </c>
      <c r="D179" s="95">
        <v>258</v>
      </c>
      <c r="E179" s="95" t="s">
        <v>89</v>
      </c>
      <c r="F179" s="59">
        <v>0</v>
      </c>
      <c r="G179" s="59">
        <v>0</v>
      </c>
      <c r="H179" s="121">
        <v>0</v>
      </c>
      <c r="I179" s="44">
        <v>0</v>
      </c>
      <c r="J179" s="54">
        <v>0</v>
      </c>
      <c r="K179" s="44">
        <v>0</v>
      </c>
      <c r="L179" s="44">
        <v>0</v>
      </c>
      <c r="M179" s="54">
        <v>0</v>
      </c>
      <c r="N179" s="44">
        <v>0</v>
      </c>
      <c r="O179" s="254">
        <f>SUM(F179:N179)</f>
        <v>0</v>
      </c>
      <c r="P179" s="196" t="str">
        <f>IF(COUNTIF($F179:$N179,"&gt;1")&lt;5,"NA",(SUM($F179:$N179)-SUM(SMALL($F179:$N179,{1,2}))))</f>
        <v>NA</v>
      </c>
      <c r="Q179" s="117">
        <f t="shared" si="6"/>
        <v>0</v>
      </c>
      <c r="R179" s="118">
        <f t="shared" si="7"/>
        <v>0</v>
      </c>
      <c r="S179" s="119">
        <f t="shared" si="8"/>
        <v>0</v>
      </c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</row>
    <row r="180" spans="2:35" ht="21" thickBot="1" x14ac:dyDescent="0.3">
      <c r="B180" s="341">
        <v>167</v>
      </c>
      <c r="C180" s="94" t="s">
        <v>223</v>
      </c>
      <c r="D180" s="95">
        <v>659</v>
      </c>
      <c r="E180" s="95" t="s">
        <v>81</v>
      </c>
      <c r="F180" s="59">
        <v>0</v>
      </c>
      <c r="G180" s="59">
        <v>0</v>
      </c>
      <c r="H180" s="121">
        <v>0</v>
      </c>
      <c r="I180" s="44">
        <v>0</v>
      </c>
      <c r="J180" s="149">
        <v>0</v>
      </c>
      <c r="K180" s="44">
        <v>0</v>
      </c>
      <c r="L180" s="44">
        <v>0</v>
      </c>
      <c r="M180" s="54">
        <v>0</v>
      </c>
      <c r="N180" s="44">
        <v>0</v>
      </c>
      <c r="O180" s="254">
        <f>SUM(F180:N180)</f>
        <v>0</v>
      </c>
      <c r="P180" s="196" t="str">
        <f>IF(COUNTIF($F180:$N180,"&gt;1")&lt;5,"NA",(SUM($F180:$N180)-SUM(SMALL($F180:$N180,{1,2}))))</f>
        <v>NA</v>
      </c>
      <c r="Q180" s="117">
        <f t="shared" si="6"/>
        <v>0</v>
      </c>
      <c r="R180" s="118">
        <f t="shared" si="7"/>
        <v>0</v>
      </c>
      <c r="S180" s="119">
        <f t="shared" si="8"/>
        <v>0</v>
      </c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</row>
    <row r="181" spans="2:35" ht="21" thickBot="1" x14ac:dyDescent="0.3">
      <c r="B181" s="341">
        <v>168</v>
      </c>
      <c r="C181" s="94" t="s">
        <v>225</v>
      </c>
      <c r="D181" s="95">
        <v>512</v>
      </c>
      <c r="E181" s="95" t="s">
        <v>89</v>
      </c>
      <c r="F181" s="59">
        <v>0</v>
      </c>
      <c r="G181" s="59">
        <v>0</v>
      </c>
      <c r="H181" s="121">
        <v>0</v>
      </c>
      <c r="I181" s="44">
        <v>0</v>
      </c>
      <c r="J181" s="54">
        <v>0</v>
      </c>
      <c r="K181" s="44">
        <v>0</v>
      </c>
      <c r="L181" s="44">
        <v>0</v>
      </c>
      <c r="M181" s="54">
        <v>0</v>
      </c>
      <c r="N181" s="44">
        <v>0</v>
      </c>
      <c r="O181" s="254">
        <f>SUM(F181:N181)</f>
        <v>0</v>
      </c>
      <c r="P181" s="196" t="str">
        <f>IF(COUNTIF($F181:$N181,"&gt;1")&lt;5,"NA",(SUM($F181:$N181)-SUM(SMALL($F181:$N181,{1,2}))))</f>
        <v>NA</v>
      </c>
      <c r="Q181" s="117">
        <f t="shared" si="6"/>
        <v>0</v>
      </c>
      <c r="R181" s="118">
        <f t="shared" si="7"/>
        <v>0</v>
      </c>
      <c r="S181" s="119">
        <f t="shared" si="8"/>
        <v>0</v>
      </c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</row>
    <row r="182" spans="2:35" ht="21" thickBot="1" x14ac:dyDescent="0.3">
      <c r="B182" s="341">
        <v>169</v>
      </c>
      <c r="C182" s="94" t="s">
        <v>226</v>
      </c>
      <c r="D182" s="95">
        <v>239</v>
      </c>
      <c r="E182" s="95" t="s">
        <v>78</v>
      </c>
      <c r="F182" s="59">
        <v>0</v>
      </c>
      <c r="G182" s="59">
        <v>0</v>
      </c>
      <c r="H182" s="121">
        <v>0</v>
      </c>
      <c r="I182" s="44">
        <v>0</v>
      </c>
      <c r="J182" s="54">
        <v>0</v>
      </c>
      <c r="K182" s="44">
        <v>0</v>
      </c>
      <c r="L182" s="44">
        <v>0</v>
      </c>
      <c r="M182" s="54">
        <v>0</v>
      </c>
      <c r="N182" s="44">
        <v>0</v>
      </c>
      <c r="O182" s="254">
        <f>SUM(F182:N182)</f>
        <v>0</v>
      </c>
      <c r="P182" s="196" t="str">
        <f>IF(COUNTIF($F182:$N182,"&gt;1")&lt;5,"NA",(SUM($F182:$N182)-SUM(SMALL($F182:$N182,{1,2}))))</f>
        <v>NA</v>
      </c>
      <c r="Q182" s="117">
        <f t="shared" si="6"/>
        <v>0</v>
      </c>
      <c r="R182" s="118">
        <f t="shared" si="7"/>
        <v>0</v>
      </c>
      <c r="S182" s="119">
        <f t="shared" si="8"/>
        <v>0</v>
      </c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</row>
    <row r="183" spans="2:35" ht="21" thickBot="1" x14ac:dyDescent="0.3">
      <c r="B183" s="341">
        <v>170</v>
      </c>
      <c r="C183" s="94" t="s">
        <v>227</v>
      </c>
      <c r="D183" s="95">
        <v>40</v>
      </c>
      <c r="E183" s="95" t="s">
        <v>101</v>
      </c>
      <c r="F183" s="59">
        <v>0</v>
      </c>
      <c r="G183" s="59">
        <v>0</v>
      </c>
      <c r="H183" s="121">
        <v>0</v>
      </c>
      <c r="I183" s="44">
        <v>0</v>
      </c>
      <c r="J183" s="54">
        <v>0</v>
      </c>
      <c r="K183" s="44">
        <v>0</v>
      </c>
      <c r="L183" s="44">
        <v>0</v>
      </c>
      <c r="M183" s="54">
        <v>0</v>
      </c>
      <c r="N183" s="44">
        <v>0</v>
      </c>
      <c r="O183" s="254">
        <f>SUM(F183:N183)</f>
        <v>0</v>
      </c>
      <c r="P183" s="196" t="str">
        <f>IF(COUNTIF($F183:$N183,"&gt;1")&lt;5,"NA",(SUM($F183:$N183)-SUM(SMALL($F183:$N183,{1,2}))))</f>
        <v>NA</v>
      </c>
      <c r="Q183" s="117">
        <f t="shared" si="6"/>
        <v>0</v>
      </c>
      <c r="R183" s="118">
        <f t="shared" si="7"/>
        <v>0</v>
      </c>
      <c r="S183" s="119">
        <f t="shared" si="8"/>
        <v>0</v>
      </c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</row>
    <row r="184" spans="2:35" ht="21" thickBot="1" x14ac:dyDescent="0.3">
      <c r="B184" s="341">
        <v>171</v>
      </c>
      <c r="C184" s="94" t="s">
        <v>228</v>
      </c>
      <c r="D184" s="95">
        <v>522</v>
      </c>
      <c r="E184" s="95" t="s">
        <v>76</v>
      </c>
      <c r="F184" s="59">
        <v>0</v>
      </c>
      <c r="G184" s="59">
        <v>0</v>
      </c>
      <c r="H184" s="121">
        <v>0</v>
      </c>
      <c r="I184" s="44">
        <v>0</v>
      </c>
      <c r="J184" s="54">
        <v>0</v>
      </c>
      <c r="K184" s="44">
        <v>0</v>
      </c>
      <c r="L184" s="44">
        <v>0</v>
      </c>
      <c r="M184" s="54">
        <v>0</v>
      </c>
      <c r="N184" s="44">
        <v>0</v>
      </c>
      <c r="O184" s="254">
        <f>SUM(F184:N184)</f>
        <v>0</v>
      </c>
      <c r="P184" s="196" t="str">
        <f>IF(COUNTIF($F184:$N184,"&gt;1")&lt;5,"NA",(SUM($F184:$N184)-SUM(SMALL($F184:$N184,{1,2}))))</f>
        <v>NA</v>
      </c>
      <c r="Q184" s="117">
        <f t="shared" si="6"/>
        <v>0</v>
      </c>
      <c r="R184" s="118">
        <f t="shared" si="7"/>
        <v>0</v>
      </c>
      <c r="S184" s="119">
        <f t="shared" si="8"/>
        <v>0</v>
      </c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177"/>
      <c r="AH184" s="177"/>
      <c r="AI184" s="177"/>
    </row>
    <row r="185" spans="2:35" ht="21" thickBot="1" x14ac:dyDescent="0.3">
      <c r="B185" s="341">
        <v>172</v>
      </c>
      <c r="C185" s="94" t="s">
        <v>184</v>
      </c>
      <c r="D185" s="95">
        <v>1090</v>
      </c>
      <c r="E185" s="95" t="s">
        <v>86</v>
      </c>
      <c r="F185" s="59">
        <v>0</v>
      </c>
      <c r="G185" s="59">
        <v>0</v>
      </c>
      <c r="H185" s="121">
        <v>0</v>
      </c>
      <c r="I185" s="44">
        <v>0</v>
      </c>
      <c r="J185" s="54">
        <v>0</v>
      </c>
      <c r="K185" s="44">
        <v>0</v>
      </c>
      <c r="L185" s="44">
        <v>0</v>
      </c>
      <c r="M185" s="54">
        <v>0</v>
      </c>
      <c r="N185" s="44">
        <v>0</v>
      </c>
      <c r="O185" s="254">
        <f>SUM(F185:N185)</f>
        <v>0</v>
      </c>
      <c r="P185" s="196" t="str">
        <f>IF(COUNTIF($F185:$N185,"&gt;1")&lt;5,"NA",(SUM($F185:$N185)-SUM(SMALL($F185:$N185,{1,2}))))</f>
        <v>NA</v>
      </c>
      <c r="Q185" s="117">
        <f t="shared" si="6"/>
        <v>0</v>
      </c>
      <c r="R185" s="118">
        <f t="shared" si="7"/>
        <v>0</v>
      </c>
      <c r="S185" s="119">
        <f t="shared" si="8"/>
        <v>0</v>
      </c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177"/>
      <c r="AH185" s="177"/>
      <c r="AI185" s="177"/>
    </row>
    <row r="186" spans="2:35" ht="21" thickBot="1" x14ac:dyDescent="0.3">
      <c r="B186" s="341">
        <v>173</v>
      </c>
      <c r="C186" s="94" t="s">
        <v>231</v>
      </c>
      <c r="D186" s="95">
        <v>412</v>
      </c>
      <c r="E186" s="95" t="s">
        <v>89</v>
      </c>
      <c r="F186" s="59">
        <v>0</v>
      </c>
      <c r="G186" s="59">
        <v>0</v>
      </c>
      <c r="H186" s="121">
        <v>0</v>
      </c>
      <c r="I186" s="44">
        <v>0</v>
      </c>
      <c r="J186" s="54">
        <v>0</v>
      </c>
      <c r="K186" s="44">
        <v>0</v>
      </c>
      <c r="L186" s="44">
        <v>0</v>
      </c>
      <c r="M186" s="54">
        <v>0</v>
      </c>
      <c r="N186" s="44">
        <v>0</v>
      </c>
      <c r="O186" s="254">
        <f>SUM(F186:N186)</f>
        <v>0</v>
      </c>
      <c r="P186" s="196" t="str">
        <f>IF(COUNTIF($F186:$N186,"&gt;1")&lt;5,"NA",(SUM($F186:$N186)-SUM(SMALL($F186:$N186,{1,2}))))</f>
        <v>NA</v>
      </c>
      <c r="Q186" s="117">
        <f t="shared" si="6"/>
        <v>0</v>
      </c>
      <c r="R186" s="118">
        <f t="shared" si="7"/>
        <v>0</v>
      </c>
      <c r="S186" s="119">
        <f t="shared" si="8"/>
        <v>0</v>
      </c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177"/>
      <c r="AH186" s="177"/>
      <c r="AI186" s="177"/>
    </row>
    <row r="187" spans="2:35" ht="21" thickBot="1" x14ac:dyDescent="0.3">
      <c r="B187" s="341">
        <v>174</v>
      </c>
      <c r="C187" s="94" t="s">
        <v>232</v>
      </c>
      <c r="D187" s="95">
        <v>743</v>
      </c>
      <c r="E187" s="95" t="s">
        <v>50</v>
      </c>
      <c r="F187" s="59">
        <v>0</v>
      </c>
      <c r="G187" s="59">
        <v>0</v>
      </c>
      <c r="H187" s="121">
        <v>0</v>
      </c>
      <c r="I187" s="44">
        <v>0</v>
      </c>
      <c r="J187" s="54">
        <v>0</v>
      </c>
      <c r="K187" s="44">
        <v>0</v>
      </c>
      <c r="L187" s="44">
        <v>0</v>
      </c>
      <c r="M187" s="54">
        <v>0</v>
      </c>
      <c r="N187" s="44">
        <v>0</v>
      </c>
      <c r="O187" s="254">
        <f>SUM(F187:N187)</f>
        <v>0</v>
      </c>
      <c r="P187" s="196" t="str">
        <f>IF(COUNTIF($F187:$N187,"&gt;1")&lt;5,"NA",(SUM($F187:$N187)-SUM(SMALL($F187:$N187,{1,2}))))</f>
        <v>NA</v>
      </c>
      <c r="Q187" s="117">
        <f t="shared" si="6"/>
        <v>0</v>
      </c>
      <c r="R187" s="118">
        <f t="shared" si="7"/>
        <v>0</v>
      </c>
      <c r="S187" s="119">
        <f t="shared" si="8"/>
        <v>0</v>
      </c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</row>
    <row r="188" spans="2:35" ht="21" thickBot="1" x14ac:dyDescent="0.3">
      <c r="B188" s="341">
        <v>175</v>
      </c>
      <c r="C188" s="94" t="s">
        <v>233</v>
      </c>
      <c r="D188" s="95">
        <v>845</v>
      </c>
      <c r="E188" s="95" t="s">
        <v>50</v>
      </c>
      <c r="F188" s="59">
        <v>0</v>
      </c>
      <c r="G188" s="59">
        <v>0</v>
      </c>
      <c r="H188" s="121">
        <v>0</v>
      </c>
      <c r="I188" s="44">
        <v>0</v>
      </c>
      <c r="J188" s="54">
        <v>0</v>
      </c>
      <c r="K188" s="44">
        <v>0</v>
      </c>
      <c r="L188" s="44">
        <v>0</v>
      </c>
      <c r="M188" s="54">
        <v>0</v>
      </c>
      <c r="N188" s="44">
        <v>0</v>
      </c>
      <c r="O188" s="254">
        <f>SUM(F188:N188)</f>
        <v>0</v>
      </c>
      <c r="P188" s="196" t="str">
        <f>IF(COUNTIF($F188:$N188,"&gt;1")&lt;5,"NA",(SUM($F188:$N188)-SUM(SMALL($F188:$N188,{1,2}))))</f>
        <v>NA</v>
      </c>
      <c r="Q188" s="117">
        <f t="shared" si="6"/>
        <v>0</v>
      </c>
      <c r="R188" s="118">
        <f t="shared" si="7"/>
        <v>0</v>
      </c>
      <c r="S188" s="119">
        <f t="shared" si="8"/>
        <v>0</v>
      </c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177"/>
      <c r="AG188" s="177"/>
      <c r="AH188" s="177"/>
      <c r="AI188" s="177"/>
    </row>
    <row r="189" spans="2:35" ht="21" thickBot="1" x14ac:dyDescent="0.3">
      <c r="B189" s="341">
        <v>176</v>
      </c>
      <c r="C189" s="94" t="s">
        <v>234</v>
      </c>
      <c r="D189" s="95">
        <v>970</v>
      </c>
      <c r="E189" s="95" t="s">
        <v>50</v>
      </c>
      <c r="F189" s="59">
        <v>0</v>
      </c>
      <c r="G189" s="59">
        <v>0</v>
      </c>
      <c r="H189" s="121">
        <v>0</v>
      </c>
      <c r="I189" s="44">
        <v>0</v>
      </c>
      <c r="J189" s="54">
        <v>0</v>
      </c>
      <c r="K189" s="44">
        <v>0</v>
      </c>
      <c r="L189" s="44">
        <v>0</v>
      </c>
      <c r="M189" s="54">
        <v>0</v>
      </c>
      <c r="N189" s="44">
        <v>0</v>
      </c>
      <c r="O189" s="254">
        <f>SUM(F189:N189)</f>
        <v>0</v>
      </c>
      <c r="P189" s="196" t="str">
        <f>IF(COUNTIF($F189:$N189,"&gt;1")&lt;5,"NA",(SUM($F189:$N189)-SUM(SMALL($F189:$N189,{1,2}))))</f>
        <v>NA</v>
      </c>
      <c r="Q189" s="117">
        <f t="shared" si="6"/>
        <v>0</v>
      </c>
      <c r="R189" s="118">
        <f t="shared" si="7"/>
        <v>0</v>
      </c>
      <c r="S189" s="119">
        <f t="shared" si="8"/>
        <v>0</v>
      </c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177"/>
      <c r="AH189" s="177"/>
      <c r="AI189" s="177"/>
    </row>
    <row r="190" spans="2:35" ht="21" thickBot="1" x14ac:dyDescent="0.3">
      <c r="B190" s="341">
        <v>177</v>
      </c>
      <c r="C190" s="94" t="s">
        <v>237</v>
      </c>
      <c r="D190" s="95">
        <v>1080</v>
      </c>
      <c r="E190" s="95" t="s">
        <v>118</v>
      </c>
      <c r="F190" s="59">
        <v>0</v>
      </c>
      <c r="G190" s="59">
        <v>0</v>
      </c>
      <c r="H190" s="121">
        <v>0</v>
      </c>
      <c r="I190" s="44">
        <v>0</v>
      </c>
      <c r="J190" s="54">
        <v>0</v>
      </c>
      <c r="K190" s="44">
        <v>0</v>
      </c>
      <c r="L190" s="44">
        <v>0</v>
      </c>
      <c r="M190" s="54">
        <v>0</v>
      </c>
      <c r="N190" s="44">
        <v>0</v>
      </c>
      <c r="O190" s="254">
        <f>SUM(F190:N190)</f>
        <v>0</v>
      </c>
      <c r="P190" s="196" t="str">
        <f>IF(COUNTIF($F190:$N190,"&gt;1")&lt;5,"NA",(SUM($F190:$N190)-SUM(SMALL($F190:$N190,{1,2}))))</f>
        <v>NA</v>
      </c>
      <c r="Q190" s="117">
        <f t="shared" si="6"/>
        <v>0</v>
      </c>
      <c r="R190" s="118">
        <f t="shared" si="7"/>
        <v>0</v>
      </c>
      <c r="S190" s="119">
        <f t="shared" si="8"/>
        <v>0</v>
      </c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</row>
    <row r="191" spans="2:35" ht="21" thickBot="1" x14ac:dyDescent="0.3">
      <c r="B191" s="341">
        <v>178</v>
      </c>
      <c r="C191" s="94" t="s">
        <v>238</v>
      </c>
      <c r="D191" s="95">
        <v>157</v>
      </c>
      <c r="E191" s="95" t="s">
        <v>81</v>
      </c>
      <c r="F191" s="59">
        <v>0</v>
      </c>
      <c r="G191" s="59">
        <v>0</v>
      </c>
      <c r="H191" s="121">
        <v>0</v>
      </c>
      <c r="I191" s="44">
        <v>0</v>
      </c>
      <c r="J191" s="54">
        <v>0</v>
      </c>
      <c r="K191" s="44">
        <v>0</v>
      </c>
      <c r="L191" s="44">
        <v>0</v>
      </c>
      <c r="M191" s="54">
        <v>0</v>
      </c>
      <c r="N191" s="44">
        <v>0</v>
      </c>
      <c r="O191" s="254">
        <f>SUM(F191:N191)</f>
        <v>0</v>
      </c>
      <c r="P191" s="196" t="str">
        <f>IF(COUNTIF($F191:$N191,"&gt;1")&lt;5,"NA",(SUM($F191:$N191)-SUM(SMALL($F191:$N191,{1,2}))))</f>
        <v>NA</v>
      </c>
      <c r="Q191" s="117">
        <f t="shared" si="6"/>
        <v>0</v>
      </c>
      <c r="R191" s="118">
        <f t="shared" si="7"/>
        <v>0</v>
      </c>
      <c r="S191" s="119">
        <f t="shared" si="8"/>
        <v>0</v>
      </c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</row>
    <row r="192" spans="2:35" ht="21" thickBot="1" x14ac:dyDescent="0.3">
      <c r="B192" s="341">
        <v>179</v>
      </c>
      <c r="C192" s="94" t="s">
        <v>239</v>
      </c>
      <c r="D192" s="95">
        <v>160</v>
      </c>
      <c r="E192" s="95" t="s">
        <v>81</v>
      </c>
      <c r="F192" s="59">
        <v>0</v>
      </c>
      <c r="G192" s="59">
        <v>0</v>
      </c>
      <c r="H192" s="121">
        <v>0</v>
      </c>
      <c r="I192" s="44">
        <v>0</v>
      </c>
      <c r="J192" s="54">
        <v>0</v>
      </c>
      <c r="K192" s="44">
        <v>0</v>
      </c>
      <c r="L192" s="44">
        <v>0</v>
      </c>
      <c r="M192" s="54">
        <v>0</v>
      </c>
      <c r="N192" s="44">
        <v>0</v>
      </c>
      <c r="O192" s="254">
        <f>SUM(F192:N192)</f>
        <v>0</v>
      </c>
      <c r="P192" s="196" t="str">
        <f>IF(COUNTIF($F192:$N192,"&gt;1")&lt;5,"NA",(SUM($F192:$N192)-SUM(SMALL($F192:$N192,{1,2}))))</f>
        <v>NA</v>
      </c>
      <c r="Q192" s="117">
        <f t="shared" si="6"/>
        <v>0</v>
      </c>
      <c r="R192" s="118">
        <f t="shared" si="7"/>
        <v>0</v>
      </c>
      <c r="S192" s="119">
        <f t="shared" si="8"/>
        <v>0</v>
      </c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</row>
    <row r="193" spans="2:35" ht="21" thickBot="1" x14ac:dyDescent="0.3">
      <c r="B193" s="341">
        <v>180</v>
      </c>
      <c r="C193" s="94" t="s">
        <v>240</v>
      </c>
      <c r="D193" s="95">
        <v>721</v>
      </c>
      <c r="E193" s="95" t="s">
        <v>105</v>
      </c>
      <c r="F193" s="59">
        <v>0</v>
      </c>
      <c r="G193" s="59">
        <v>0</v>
      </c>
      <c r="H193" s="121">
        <v>0</v>
      </c>
      <c r="I193" s="44">
        <v>0</v>
      </c>
      <c r="J193" s="54">
        <v>0</v>
      </c>
      <c r="K193" s="44">
        <v>0</v>
      </c>
      <c r="L193" s="44">
        <v>0</v>
      </c>
      <c r="M193" s="54">
        <v>0</v>
      </c>
      <c r="N193" s="44">
        <v>0</v>
      </c>
      <c r="O193" s="254">
        <f>SUM(F193:N193)</f>
        <v>0</v>
      </c>
      <c r="P193" s="196" t="str">
        <f>IF(COUNTIF($F193:$N193,"&gt;1")&lt;5,"NA",(SUM($F193:$N193)-SUM(SMALL($F193:$N193,{1,2}))))</f>
        <v>NA</v>
      </c>
      <c r="Q193" s="117">
        <f t="shared" si="6"/>
        <v>0</v>
      </c>
      <c r="R193" s="118">
        <f t="shared" si="7"/>
        <v>0</v>
      </c>
      <c r="S193" s="119">
        <f t="shared" si="8"/>
        <v>0</v>
      </c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</row>
    <row r="194" spans="2:35" ht="20.399999999999999" customHeight="1" thickBot="1" x14ac:dyDescent="0.3">
      <c r="B194" s="341">
        <v>181</v>
      </c>
      <c r="C194" s="94" t="s">
        <v>188</v>
      </c>
      <c r="D194" s="95">
        <v>1370</v>
      </c>
      <c r="E194" s="95" t="s">
        <v>81</v>
      </c>
      <c r="F194" s="59">
        <v>0</v>
      </c>
      <c r="G194" s="59">
        <v>0</v>
      </c>
      <c r="H194" s="121">
        <v>0</v>
      </c>
      <c r="I194" s="44">
        <v>0</v>
      </c>
      <c r="J194" s="54">
        <v>0</v>
      </c>
      <c r="K194" s="44">
        <v>0</v>
      </c>
      <c r="L194" s="44">
        <v>0</v>
      </c>
      <c r="M194" s="54">
        <v>0</v>
      </c>
      <c r="N194" s="44">
        <f>VLOOKUP(C194,'[1]Sera OA Results'!$C$4:$D$81,2,0)</f>
        <v>0</v>
      </c>
      <c r="O194" s="254">
        <f>SUM(F194:N194)</f>
        <v>0</v>
      </c>
      <c r="P194" s="196" t="str">
        <f>IF(COUNTIF($F194:$N194,"&gt;1")&lt;5,"NA",(SUM($F194:$N194)-SUM(SMALL($F194:$N194,{1,2}))))</f>
        <v>NA</v>
      </c>
      <c r="Q194" s="117">
        <f t="shared" si="6"/>
        <v>0</v>
      </c>
      <c r="R194" s="118">
        <f t="shared" si="7"/>
        <v>0</v>
      </c>
      <c r="S194" s="119">
        <f t="shared" si="8"/>
        <v>0</v>
      </c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77"/>
      <c r="AE194" s="177"/>
      <c r="AF194" s="177"/>
      <c r="AG194" s="177"/>
      <c r="AH194" s="177"/>
      <c r="AI194" s="177"/>
    </row>
    <row r="195" spans="2:35" ht="20.399999999999999" customHeight="1" thickBot="1" x14ac:dyDescent="0.3">
      <c r="B195" s="341">
        <v>182</v>
      </c>
      <c r="C195" s="94" t="s">
        <v>205</v>
      </c>
      <c r="D195" s="95">
        <v>740</v>
      </c>
      <c r="E195" s="95" t="s">
        <v>64</v>
      </c>
      <c r="F195" s="59">
        <v>0</v>
      </c>
      <c r="G195" s="59">
        <v>0</v>
      </c>
      <c r="H195" s="121">
        <v>0</v>
      </c>
      <c r="I195" s="44">
        <v>0</v>
      </c>
      <c r="J195" s="54">
        <v>0</v>
      </c>
      <c r="K195" s="44">
        <v>0</v>
      </c>
      <c r="L195" s="44">
        <v>0</v>
      </c>
      <c r="M195" s="54">
        <v>0</v>
      </c>
      <c r="N195" s="44">
        <f>VLOOKUP(C195,'[1]Sera OA Results'!$C$4:$D$81,2,0)</f>
        <v>0</v>
      </c>
      <c r="O195" s="254">
        <f>SUM(F195:N195)</f>
        <v>0</v>
      </c>
      <c r="P195" s="196" t="str">
        <f>IF(COUNTIF($F195:$N195,"&gt;1")&lt;5,"NA",(SUM($F195:$N195)-SUM(SMALL($F195:$N195,{1,2}))))</f>
        <v>NA</v>
      </c>
      <c r="Q195" s="117">
        <f t="shared" si="6"/>
        <v>0</v>
      </c>
      <c r="R195" s="118">
        <f t="shared" si="7"/>
        <v>0</v>
      </c>
      <c r="S195" s="119">
        <f t="shared" si="8"/>
        <v>0</v>
      </c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177"/>
      <c r="AF195" s="177"/>
      <c r="AG195" s="177"/>
      <c r="AH195" s="177"/>
      <c r="AI195" s="177"/>
    </row>
    <row r="196" spans="2:35" ht="20.399999999999999" customHeight="1" thickBot="1" x14ac:dyDescent="0.3">
      <c r="B196" s="341">
        <v>183</v>
      </c>
      <c r="C196" s="94" t="s">
        <v>210</v>
      </c>
      <c r="D196" s="95">
        <v>1663</v>
      </c>
      <c r="E196" s="95" t="s">
        <v>78</v>
      </c>
      <c r="F196" s="59">
        <v>0</v>
      </c>
      <c r="G196" s="59">
        <v>0</v>
      </c>
      <c r="H196" s="121">
        <v>0</v>
      </c>
      <c r="I196" s="44">
        <v>0</v>
      </c>
      <c r="J196" s="54">
        <v>0</v>
      </c>
      <c r="K196" s="44">
        <v>0</v>
      </c>
      <c r="L196" s="44">
        <v>0</v>
      </c>
      <c r="M196" s="54">
        <v>0</v>
      </c>
      <c r="N196" s="44">
        <f>VLOOKUP(C196,'[1]Sera OA Results'!$C$4:$D$81,2,0)</f>
        <v>0</v>
      </c>
      <c r="O196" s="254">
        <f>SUM(F196:N196)</f>
        <v>0</v>
      </c>
      <c r="P196" s="196" t="str">
        <f>IF(COUNTIF($F196:$N196,"&gt;1")&lt;5,"NA",(SUM($F196:$N196)-SUM(SMALL($F196:$N196,{1,2}))))</f>
        <v>NA</v>
      </c>
      <c r="Q196" s="117">
        <f t="shared" si="6"/>
        <v>0</v>
      </c>
      <c r="R196" s="118">
        <f t="shared" si="7"/>
        <v>0</v>
      </c>
      <c r="S196" s="119">
        <f t="shared" si="8"/>
        <v>0</v>
      </c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  <c r="AF196" s="177"/>
      <c r="AG196" s="177"/>
      <c r="AH196" s="177"/>
      <c r="AI196" s="177"/>
    </row>
    <row r="197" spans="2:35" ht="21" thickBot="1" x14ac:dyDescent="0.3">
      <c r="B197" s="341">
        <v>184</v>
      </c>
      <c r="C197" s="94" t="s">
        <v>212</v>
      </c>
      <c r="D197" s="95">
        <v>1962</v>
      </c>
      <c r="E197" s="95" t="s">
        <v>138</v>
      </c>
      <c r="F197" s="59">
        <v>0</v>
      </c>
      <c r="G197" s="59">
        <v>0</v>
      </c>
      <c r="H197" s="121">
        <v>0</v>
      </c>
      <c r="I197" s="44">
        <v>0</v>
      </c>
      <c r="J197" s="54">
        <v>0</v>
      </c>
      <c r="K197" s="44">
        <v>0</v>
      </c>
      <c r="L197" s="44">
        <v>0</v>
      </c>
      <c r="M197" s="54">
        <v>0</v>
      </c>
      <c r="N197" s="44">
        <f>VLOOKUP(C197,'[1]Sera OA Results'!$C$4:$D$81,2,0)</f>
        <v>0</v>
      </c>
      <c r="O197" s="254">
        <f>SUM(F197:N197)</f>
        <v>0</v>
      </c>
      <c r="P197" s="196" t="str">
        <f>IF(COUNTIF($F197:$N197,"&gt;1")&lt;5,"NA",(SUM($F197:$N197)-SUM(SMALL($F197:$N197,{1,2}))))</f>
        <v>NA</v>
      </c>
      <c r="Q197" s="117">
        <f t="shared" si="6"/>
        <v>0</v>
      </c>
      <c r="R197" s="118">
        <f t="shared" si="7"/>
        <v>0</v>
      </c>
      <c r="S197" s="119">
        <f t="shared" si="8"/>
        <v>0</v>
      </c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  <c r="AF197" s="177"/>
      <c r="AG197" s="177"/>
      <c r="AH197" s="177"/>
      <c r="AI197" s="177"/>
    </row>
    <row r="198" spans="2:35" ht="20.399999999999999" customHeight="1" thickBot="1" x14ac:dyDescent="0.3">
      <c r="B198" s="341">
        <v>185</v>
      </c>
      <c r="C198" s="94" t="s">
        <v>224</v>
      </c>
      <c r="D198" s="95">
        <v>372</v>
      </c>
      <c r="E198" s="95" t="s">
        <v>52</v>
      </c>
      <c r="F198" s="59">
        <v>0</v>
      </c>
      <c r="G198" s="59">
        <v>0</v>
      </c>
      <c r="H198" s="121">
        <v>0</v>
      </c>
      <c r="I198" s="44">
        <v>0</v>
      </c>
      <c r="J198" s="54">
        <v>0</v>
      </c>
      <c r="K198" s="44">
        <v>0</v>
      </c>
      <c r="L198" s="44">
        <v>0</v>
      </c>
      <c r="M198" s="54">
        <v>0</v>
      </c>
      <c r="N198" s="44">
        <f>VLOOKUP(C198,'[1]Sera OA Results'!$C$4:$D$81,2,0)</f>
        <v>0</v>
      </c>
      <c r="O198" s="254">
        <f>SUM(F198:N198)</f>
        <v>0</v>
      </c>
      <c r="P198" s="196" t="str">
        <f>IF(COUNTIF($F198:$N198,"&gt;1")&lt;5,"NA",(SUM($F198:$N198)-SUM(SMALL($F198:$N198,{1,2}))))</f>
        <v>NA</v>
      </c>
      <c r="Q198" s="117">
        <f t="shared" si="6"/>
        <v>0</v>
      </c>
      <c r="R198" s="118">
        <f t="shared" si="7"/>
        <v>0</v>
      </c>
      <c r="S198" s="119">
        <f t="shared" si="8"/>
        <v>0</v>
      </c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177"/>
      <c r="AF198" s="177"/>
      <c r="AG198" s="177"/>
      <c r="AH198" s="177"/>
      <c r="AI198" s="177"/>
    </row>
    <row r="199" spans="2:35" ht="21" thickBot="1" x14ac:dyDescent="0.3">
      <c r="B199" s="341">
        <v>186</v>
      </c>
      <c r="C199" s="94" t="s">
        <v>229</v>
      </c>
      <c r="D199" s="95">
        <v>414</v>
      </c>
      <c r="E199" s="95" t="s">
        <v>118</v>
      </c>
      <c r="F199" s="59">
        <v>0</v>
      </c>
      <c r="G199" s="59">
        <v>0</v>
      </c>
      <c r="H199" s="121">
        <v>0</v>
      </c>
      <c r="I199" s="44">
        <v>0</v>
      </c>
      <c r="J199" s="54">
        <v>0</v>
      </c>
      <c r="K199" s="44">
        <v>0</v>
      </c>
      <c r="L199" s="44">
        <v>0</v>
      </c>
      <c r="M199" s="54">
        <v>0</v>
      </c>
      <c r="N199" s="44">
        <f>VLOOKUP(C199,'[1]Sera OA Results'!$C$4:$D$81,2,0)</f>
        <v>0</v>
      </c>
      <c r="O199" s="254">
        <f>SUM(F199:N199)</f>
        <v>0</v>
      </c>
      <c r="P199" s="196" t="str">
        <f>IF(COUNTIF($F199:$N199,"&gt;1")&lt;5,"NA",(SUM($F199:$N199)-SUM(SMALL($F199:$N199,{1,2}))))</f>
        <v>NA</v>
      </c>
      <c r="Q199" s="117">
        <f t="shared" si="6"/>
        <v>0</v>
      </c>
      <c r="R199" s="118">
        <f t="shared" si="7"/>
        <v>0</v>
      </c>
      <c r="S199" s="119">
        <f t="shared" si="8"/>
        <v>0</v>
      </c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77"/>
      <c r="AE199" s="177"/>
      <c r="AF199" s="177"/>
      <c r="AG199" s="177"/>
      <c r="AH199" s="177"/>
      <c r="AI199" s="177"/>
    </row>
    <row r="200" spans="2:35" ht="21" thickBot="1" x14ac:dyDescent="0.3">
      <c r="B200" s="341">
        <v>187</v>
      </c>
      <c r="C200" s="94" t="s">
        <v>230</v>
      </c>
      <c r="D200" s="95">
        <v>851</v>
      </c>
      <c r="E200" s="95" t="s">
        <v>126</v>
      </c>
      <c r="F200" s="59">
        <v>0</v>
      </c>
      <c r="G200" s="59">
        <v>0</v>
      </c>
      <c r="H200" s="121">
        <v>0</v>
      </c>
      <c r="I200" s="44">
        <v>0</v>
      </c>
      <c r="J200" s="54">
        <v>0</v>
      </c>
      <c r="K200" s="44">
        <v>0</v>
      </c>
      <c r="L200" s="44">
        <v>0</v>
      </c>
      <c r="M200" s="54">
        <v>0</v>
      </c>
      <c r="N200" s="44">
        <f>VLOOKUP(C200,'[1]Sera OA Results'!$C$4:$D$81,2,0)</f>
        <v>0</v>
      </c>
      <c r="O200" s="254">
        <f>SUM(F200:N200)</f>
        <v>0</v>
      </c>
      <c r="P200" s="196" t="str">
        <f>IF(COUNTIF($F200:$N200,"&gt;1")&lt;5,"NA",(SUM($F200:$N200)-SUM(SMALL($F200:$N200,{1,2}))))</f>
        <v>NA</v>
      </c>
      <c r="Q200" s="117">
        <f t="shared" si="6"/>
        <v>0</v>
      </c>
      <c r="R200" s="118">
        <f t="shared" si="7"/>
        <v>0</v>
      </c>
      <c r="S200" s="119">
        <f t="shared" si="8"/>
        <v>0</v>
      </c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177"/>
      <c r="AF200" s="177"/>
      <c r="AG200" s="177"/>
      <c r="AH200" s="177"/>
      <c r="AI200" s="177"/>
    </row>
    <row r="201" spans="2:35" ht="21" thickBot="1" x14ac:dyDescent="0.3">
      <c r="B201" s="341">
        <v>188</v>
      </c>
      <c r="C201" s="94" t="s">
        <v>235</v>
      </c>
      <c r="D201" s="95">
        <v>24</v>
      </c>
      <c r="E201" s="95" t="s">
        <v>101</v>
      </c>
      <c r="F201" s="59">
        <v>0</v>
      </c>
      <c r="G201" s="59">
        <v>0</v>
      </c>
      <c r="H201" s="121">
        <v>0</v>
      </c>
      <c r="I201" s="44">
        <v>0</v>
      </c>
      <c r="J201" s="54">
        <v>0</v>
      </c>
      <c r="K201" s="44">
        <v>0</v>
      </c>
      <c r="L201" s="44">
        <v>0</v>
      </c>
      <c r="M201" s="54">
        <v>0</v>
      </c>
      <c r="N201" s="44">
        <f>VLOOKUP(C201,'[1]Sera OA Results'!$C$4:$D$81,2,0)</f>
        <v>0</v>
      </c>
      <c r="O201" s="254">
        <f>SUM(F201:N201)</f>
        <v>0</v>
      </c>
      <c r="P201" s="196" t="str">
        <f>IF(COUNTIF($F201:$N201,"&gt;1")&lt;5,"NA",(SUM($F201:$N201)-SUM(SMALL($F201:$N201,{1,2}))))</f>
        <v>NA</v>
      </c>
      <c r="Q201" s="117">
        <f t="shared" si="6"/>
        <v>0</v>
      </c>
      <c r="R201" s="118">
        <f t="shared" si="7"/>
        <v>0</v>
      </c>
      <c r="S201" s="119">
        <f t="shared" si="8"/>
        <v>0</v>
      </c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77"/>
      <c r="AE201" s="177"/>
      <c r="AF201" s="177"/>
      <c r="AG201" s="177"/>
      <c r="AH201" s="177"/>
      <c r="AI201" s="177"/>
    </row>
    <row r="202" spans="2:35" ht="21" thickBot="1" x14ac:dyDescent="0.3">
      <c r="B202" s="341">
        <v>189</v>
      </c>
      <c r="C202" s="99" t="s">
        <v>236</v>
      </c>
      <c r="D202" s="100">
        <v>427</v>
      </c>
      <c r="E202" s="100" t="s">
        <v>101</v>
      </c>
      <c r="F202" s="60">
        <v>0</v>
      </c>
      <c r="G202" s="60">
        <v>0</v>
      </c>
      <c r="H202" s="122">
        <v>0</v>
      </c>
      <c r="I202" s="55">
        <v>0</v>
      </c>
      <c r="J202" s="56">
        <v>0</v>
      </c>
      <c r="K202" s="55">
        <v>0</v>
      </c>
      <c r="L202" s="55">
        <v>0</v>
      </c>
      <c r="M202" s="56">
        <v>0</v>
      </c>
      <c r="N202" s="55">
        <f>VLOOKUP(C202,'[1]Sera OA Results'!$C$4:$D$81,2,0)</f>
        <v>0</v>
      </c>
      <c r="O202" s="256">
        <f>SUM(F202:N202)</f>
        <v>0</v>
      </c>
      <c r="P202" s="196" t="str">
        <f>IF(COUNTIF($F202:$N202,"&gt;1")&lt;5,"NA",(SUM($F202:$N202)-SUM(SMALL($F202:$N202,{1,2}))))</f>
        <v>NA</v>
      </c>
      <c r="Q202" s="117">
        <f t="shared" si="6"/>
        <v>0</v>
      </c>
      <c r="R202" s="118">
        <f t="shared" si="7"/>
        <v>0</v>
      </c>
      <c r="S202" s="119">
        <f t="shared" si="8"/>
        <v>0</v>
      </c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177"/>
      <c r="AH202" s="177"/>
      <c r="AI202" s="177"/>
    </row>
  </sheetData>
  <mergeCells count="14">
    <mergeCell ref="B1:S5"/>
    <mergeCell ref="O7:O10"/>
    <mergeCell ref="P7:P10"/>
    <mergeCell ref="B7:E10"/>
    <mergeCell ref="Q7:S10"/>
    <mergeCell ref="F7:F10"/>
    <mergeCell ref="G7:G10"/>
    <mergeCell ref="H7:H10"/>
    <mergeCell ref="I7:I10"/>
    <mergeCell ref="J7:J10"/>
    <mergeCell ref="K7:K10"/>
    <mergeCell ref="L7:L10"/>
    <mergeCell ref="M7:M10"/>
    <mergeCell ref="N7:N10"/>
  </mergeCells>
  <conditionalFormatting sqref="P14:P202">
    <cfRule type="cellIs" dxfId="37" priority="1" operator="equal">
      <formula>"NA"</formula>
    </cfRule>
  </conditionalFormatting>
  <pageMargins left="0.75000000000000011" right="0.75000000000000011" top="1.39375" bottom="1.39375" header="1" footer="1"/>
  <pageSetup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"/>
  <dimension ref="A1:AV24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3984375" style="4" customWidth="1"/>
    <col min="4" max="4" width="7" style="21" customWidth="1"/>
    <col min="5" max="5" width="8" style="21" bestFit="1" customWidth="1"/>
    <col min="6" max="10" width="8.19921875" style="21" bestFit="1" customWidth="1"/>
    <col min="11" max="11" width="10" style="21" customWidth="1"/>
    <col min="12" max="13" width="8.19921875" style="21" bestFit="1" customWidth="1"/>
    <col min="14" max="14" width="8.09765625" style="21" customWidth="1"/>
    <col min="15" max="15" width="10.19921875" style="21" customWidth="1"/>
    <col min="16" max="16" width="3.5" style="21" bestFit="1" customWidth="1"/>
    <col min="17" max="17" width="4.296875" style="4" bestFit="1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38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37</v>
      </c>
      <c r="D13" s="40">
        <v>491</v>
      </c>
      <c r="E13" s="41">
        <v>13</v>
      </c>
      <c r="F13" s="41">
        <v>0</v>
      </c>
      <c r="G13" s="53">
        <v>0</v>
      </c>
      <c r="H13" s="41">
        <v>15</v>
      </c>
      <c r="I13" s="41">
        <v>15</v>
      </c>
      <c r="J13" s="41">
        <v>14</v>
      </c>
      <c r="K13" s="41">
        <v>15</v>
      </c>
      <c r="L13" s="41">
        <v>15</v>
      </c>
      <c r="M13" s="41">
        <v>13</v>
      </c>
      <c r="N13" s="45">
        <f t="shared" ref="N13:N24" si="0">SUM(E13:M13)</f>
        <v>100</v>
      </c>
      <c r="O13" s="189">
        <f>IF(COUNTIF($E13:$M13,"&gt;1")&lt;5,"NA",(SUM($E13:$M13)-SUM(SMALL($E13:$M13,{1,2}))))</f>
        <v>100</v>
      </c>
      <c r="P13" s="212">
        <f>COUNTIF('B Lite'!E13:M13,15)</f>
        <v>4</v>
      </c>
      <c r="Q13" s="45">
        <f>COUNTIF('B Lite'!E13:M13,14)</f>
        <v>1</v>
      </c>
      <c r="R13" s="46">
        <f>COUNTIF('B Lite'!E13:M13,13)</f>
        <v>2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62</v>
      </c>
      <c r="D14" s="43">
        <v>317</v>
      </c>
      <c r="E14" s="44">
        <v>11</v>
      </c>
      <c r="F14" s="44">
        <v>13</v>
      </c>
      <c r="G14" s="54">
        <v>14</v>
      </c>
      <c r="H14" s="44">
        <v>14</v>
      </c>
      <c r="I14" s="44">
        <v>20</v>
      </c>
      <c r="J14" s="44">
        <v>12</v>
      </c>
      <c r="K14" s="44">
        <v>14</v>
      </c>
      <c r="L14" s="44">
        <v>13</v>
      </c>
      <c r="M14" s="44">
        <v>12</v>
      </c>
      <c r="N14" s="47">
        <f t="shared" si="0"/>
        <v>123</v>
      </c>
      <c r="O14" s="189">
        <f>IF(COUNTIF($E14:$M14,"&gt;1")&lt;5,"NA",(SUM($E14:$M14)-SUM(SMALL($E14:$M14,{1,2}))))</f>
        <v>100</v>
      </c>
      <c r="P14" s="45">
        <f>COUNTIF('B Lite'!E14:M14,15)</f>
        <v>0</v>
      </c>
      <c r="Q14" s="45">
        <f>COUNTIF('B Lite'!E14:M14,14)</f>
        <v>3</v>
      </c>
      <c r="R14" s="46">
        <f>COUNTIF('B Lite'!E14:M14,13)</f>
        <v>2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2" t="s">
        <v>59</v>
      </c>
      <c r="D15" s="43">
        <v>1678</v>
      </c>
      <c r="E15" s="44">
        <v>15</v>
      </c>
      <c r="F15" s="44">
        <v>20</v>
      </c>
      <c r="G15" s="54">
        <v>15</v>
      </c>
      <c r="H15" s="44">
        <v>0</v>
      </c>
      <c r="I15" s="44">
        <v>14</v>
      </c>
      <c r="J15" s="44">
        <v>11</v>
      </c>
      <c r="K15" s="187">
        <f>AVERAGE(E15,G15,I15,M15)</f>
        <v>13.75</v>
      </c>
      <c r="L15" s="44">
        <v>0</v>
      </c>
      <c r="M15" s="44">
        <v>11</v>
      </c>
      <c r="N15" s="214">
        <f t="shared" si="0"/>
        <v>99.75</v>
      </c>
      <c r="O15" s="194">
        <f>IF(COUNTIF($E15:$M15,"&gt;1")&lt;5,"NA",(SUM($E15:$M15)-SUM(SMALL($E15:$M15,{1,2}))))</f>
        <v>99.75</v>
      </c>
      <c r="P15" s="45">
        <f>COUNTIF('B Lite'!E15:M15,15)</f>
        <v>2</v>
      </c>
      <c r="Q15" s="45">
        <f>COUNTIF('B Lite'!E15:M15,14)</f>
        <v>1</v>
      </c>
      <c r="R15" s="46">
        <f>COUNTIF('B Lite'!E15:M15,13)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19.2" customHeight="1" thickBot="1" x14ac:dyDescent="0.5">
      <c r="A16" s="11"/>
      <c r="B16" s="16">
        <v>4</v>
      </c>
      <c r="C16" s="42" t="s">
        <v>92</v>
      </c>
      <c r="D16" s="43">
        <v>161</v>
      </c>
      <c r="E16" s="44">
        <v>12</v>
      </c>
      <c r="F16" s="44">
        <v>12</v>
      </c>
      <c r="G16" s="54">
        <v>13</v>
      </c>
      <c r="H16" s="44">
        <v>13</v>
      </c>
      <c r="I16" s="44">
        <v>20</v>
      </c>
      <c r="J16" s="44">
        <v>10</v>
      </c>
      <c r="K16" s="44">
        <v>13</v>
      </c>
      <c r="L16" s="44">
        <v>0</v>
      </c>
      <c r="M16" s="44">
        <v>0</v>
      </c>
      <c r="N16" s="47">
        <f t="shared" si="0"/>
        <v>93</v>
      </c>
      <c r="O16" s="189">
        <f>IF(COUNTIF($E16:$M16,"&gt;1")&lt;5,"NA",(SUM($E16:$M16)-SUM(SMALL($E16:$M16,{1,2}))))</f>
        <v>93</v>
      </c>
      <c r="P16" s="45">
        <f>COUNTIF('B Lite'!E16:M16,15)</f>
        <v>0</v>
      </c>
      <c r="Q16" s="45">
        <f>COUNTIF('B Lite'!E16:M16,14)</f>
        <v>0</v>
      </c>
      <c r="R16" s="46">
        <f>COUNTIF('B Lite'!E16:M16,13)</f>
        <v>3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19.2" customHeight="1" thickBot="1" x14ac:dyDescent="0.5">
      <c r="A17" s="11"/>
      <c r="B17" s="16">
        <v>5</v>
      </c>
      <c r="C17" s="57" t="s">
        <v>57</v>
      </c>
      <c r="D17" s="58">
        <v>475</v>
      </c>
      <c r="E17" s="55">
        <v>14</v>
      </c>
      <c r="F17" s="55">
        <v>15</v>
      </c>
      <c r="G17" s="56">
        <v>0</v>
      </c>
      <c r="H17" s="55">
        <v>20</v>
      </c>
      <c r="I17" s="55">
        <v>0</v>
      </c>
      <c r="J17" s="55">
        <v>15</v>
      </c>
      <c r="K17" s="55">
        <v>0</v>
      </c>
      <c r="L17" s="55">
        <v>14</v>
      </c>
      <c r="M17" s="55">
        <v>14</v>
      </c>
      <c r="N17" s="50">
        <f t="shared" si="0"/>
        <v>92</v>
      </c>
      <c r="O17" s="200">
        <f>IF(COUNTIF($E17:$M17,"&gt;1")&lt;5,"NA",(SUM($E17:$M17)-SUM(SMALL($E17:$M17,{1,2}))))</f>
        <v>92</v>
      </c>
      <c r="P17" s="45">
        <f>COUNTIF('B Lite'!E17:M17,15)</f>
        <v>2</v>
      </c>
      <c r="Q17" s="45">
        <f>COUNTIF('B Lite'!E17:M17,14)</f>
        <v>3</v>
      </c>
      <c r="R17" s="46">
        <f>COUNTIF('B Lite'!E17:M17,13)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19.2" customHeight="1" thickBot="1" x14ac:dyDescent="0.5">
      <c r="A18" s="11"/>
      <c r="B18" s="204">
        <v>6</v>
      </c>
      <c r="C18" s="203" t="s">
        <v>112</v>
      </c>
      <c r="D18" s="130">
        <v>1687</v>
      </c>
      <c r="E18" s="126">
        <v>10</v>
      </c>
      <c r="F18" s="126">
        <v>0</v>
      </c>
      <c r="G18" s="150">
        <v>0</v>
      </c>
      <c r="H18" s="126">
        <v>12</v>
      </c>
      <c r="I18" s="126">
        <v>0</v>
      </c>
      <c r="J18" s="126">
        <v>9</v>
      </c>
      <c r="K18" s="126">
        <v>0</v>
      </c>
      <c r="L18" s="126">
        <v>0</v>
      </c>
      <c r="M18" s="126">
        <v>0</v>
      </c>
      <c r="N18" s="47">
        <f t="shared" si="0"/>
        <v>31</v>
      </c>
      <c r="O18" s="47" t="str">
        <f>IF(COUNTIF($E18:$M18,"&gt;1")&lt;5,"NA",(SUM($E18:$M18)-SUM(SMALL($E18:$M18,{1,2}))))</f>
        <v>NA</v>
      </c>
      <c r="P18" s="45">
        <f>COUNTIF('B Lite'!E18:M18,15)</f>
        <v>0</v>
      </c>
      <c r="Q18" s="45">
        <f>COUNTIF('B Lite'!E18:M18,14)</f>
        <v>0</v>
      </c>
      <c r="R18" s="46">
        <f>COUNTIF('B Lite'!E18:M18,13)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19.2" customHeight="1" thickBot="1" x14ac:dyDescent="0.5">
      <c r="A19" s="11"/>
      <c r="B19" s="205">
        <v>7</v>
      </c>
      <c r="C19" s="42" t="s">
        <v>120</v>
      </c>
      <c r="D19" s="43">
        <v>621</v>
      </c>
      <c r="E19" s="44">
        <v>9</v>
      </c>
      <c r="F19" s="44">
        <v>20</v>
      </c>
      <c r="G19" s="5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7">
        <f t="shared" si="0"/>
        <v>29</v>
      </c>
      <c r="O19" s="45" t="str">
        <f>IF(COUNTIF($E19:$M19,"&gt;1")&lt;5,"NA",(SUM($E19:$M19)-SUM(SMALL($E19:$M19,{1,2}))))</f>
        <v>NA</v>
      </c>
      <c r="P19" s="45">
        <f>COUNTIF('B Lite'!E19:M19,15)</f>
        <v>0</v>
      </c>
      <c r="Q19" s="45">
        <f>COUNTIF('B Lite'!E19:M19,14)</f>
        <v>0</v>
      </c>
      <c r="R19" s="46">
        <f>COUNTIF('B Lite'!E19:M19,13)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19.95" customHeight="1" thickBot="1" x14ac:dyDescent="0.5">
      <c r="A20" s="11"/>
      <c r="B20" s="205">
        <v>8</v>
      </c>
      <c r="C20" s="42" t="s">
        <v>252</v>
      </c>
      <c r="D20" s="43">
        <v>889</v>
      </c>
      <c r="E20" s="44">
        <v>0</v>
      </c>
      <c r="F20" s="44">
        <v>20</v>
      </c>
      <c r="G20" s="5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7">
        <f t="shared" si="0"/>
        <v>20</v>
      </c>
      <c r="O20" s="45" t="str">
        <f>IF(COUNTIF($E20:$M20,"&gt;1")&lt;5,"NA",(SUM($E20:$M20)-SUM(SMALL($E20:$M20,{1,2}))))</f>
        <v>NA</v>
      </c>
      <c r="P20" s="45">
        <f>COUNTIF('B Lite'!E20:M20,15)</f>
        <v>0</v>
      </c>
      <c r="Q20" s="45">
        <f>COUNTIF('B Lite'!E20:M20,14)</f>
        <v>0</v>
      </c>
      <c r="R20" s="46">
        <f>COUNTIF('B Lite'!E20:M20,13)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19.95" customHeight="1" thickBot="1" x14ac:dyDescent="0.5">
      <c r="A21" s="11"/>
      <c r="B21" s="205">
        <v>9</v>
      </c>
      <c r="C21" s="42" t="s">
        <v>172</v>
      </c>
      <c r="D21" s="43">
        <v>739</v>
      </c>
      <c r="E21" s="44">
        <v>0</v>
      </c>
      <c r="F21" s="44">
        <v>0</v>
      </c>
      <c r="G21" s="5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15</v>
      </c>
      <c r="N21" s="47">
        <f t="shared" si="0"/>
        <v>15</v>
      </c>
      <c r="O21" s="45" t="str">
        <f>IF(COUNTIF($E21:$M21,"&gt;1")&lt;5,"NA",(SUM($E21:$M21)-SUM(SMALL($E21:$M21,{1,2}))))</f>
        <v>NA</v>
      </c>
      <c r="P21" s="45">
        <f>COUNTIF('B Lite'!E21:M21,15)</f>
        <v>1</v>
      </c>
      <c r="Q21" s="45">
        <f>COUNTIF('B Lite'!E21:M21,14)</f>
        <v>0</v>
      </c>
      <c r="R21" s="46">
        <f>COUNTIF('B Lite'!E21:M21,13)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05">
        <v>10</v>
      </c>
      <c r="C22" s="42" t="s">
        <v>253</v>
      </c>
      <c r="D22" s="43">
        <v>1373</v>
      </c>
      <c r="E22" s="44">
        <v>0</v>
      </c>
      <c r="F22" s="44">
        <v>14</v>
      </c>
      <c r="G22" s="5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f t="shared" si="0"/>
        <v>14</v>
      </c>
      <c r="O22" s="45" t="str">
        <f>IF(COUNTIF($E22:$M22,"&gt;1")&lt;5,"NA",(SUM($E22:$M22)-SUM(SMALL($E22:$M22,{1,2}))))</f>
        <v>NA</v>
      </c>
      <c r="P22" s="45">
        <f>COUNTIF('B Lite'!E22:M22,15)</f>
        <v>0</v>
      </c>
      <c r="Q22" s="45">
        <f>COUNTIF('B Lite'!E22:M22,14)</f>
        <v>1</v>
      </c>
      <c r="R22" s="46">
        <f>COUNTIF('B Lite'!E22:M22,13)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A23" s="11"/>
      <c r="B23" s="205">
        <v>11</v>
      </c>
      <c r="C23" s="42" t="s">
        <v>179</v>
      </c>
      <c r="D23" s="43">
        <v>413</v>
      </c>
      <c r="E23" s="44">
        <v>0</v>
      </c>
      <c r="F23" s="44">
        <v>0</v>
      </c>
      <c r="G23" s="54">
        <v>0</v>
      </c>
      <c r="H23" s="44">
        <v>0</v>
      </c>
      <c r="I23" s="44">
        <v>13</v>
      </c>
      <c r="J23" s="44">
        <v>0</v>
      </c>
      <c r="K23" s="44">
        <v>0</v>
      </c>
      <c r="L23" s="44">
        <v>0</v>
      </c>
      <c r="M23" s="44">
        <v>0</v>
      </c>
      <c r="N23" s="47">
        <f t="shared" si="0"/>
        <v>13</v>
      </c>
      <c r="O23" s="45" t="str">
        <f>IF(COUNTIF($E23:$M23,"&gt;1")&lt;5,"NA",(SUM($E23:$M23)-SUM(SMALL($E23:$M23,{1,2}))))</f>
        <v>NA</v>
      </c>
      <c r="P23" s="45">
        <f>COUNTIF('B Lite'!E23:M23,15)</f>
        <v>0</v>
      </c>
      <c r="Q23" s="45">
        <f>COUNTIF('B Lite'!E23:M23,14)</f>
        <v>0</v>
      </c>
      <c r="R23" s="46">
        <f>COUNTIF('B Lite'!E23:M23,13)</f>
        <v>1</v>
      </c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7"/>
      <c r="AF23" s="7"/>
      <c r="AG23" s="22"/>
      <c r="AH23" s="11"/>
      <c r="AI23" s="11"/>
      <c r="AJ23" s="11"/>
      <c r="AK23" s="19"/>
      <c r="AL23" s="20"/>
      <c r="AM23" s="11"/>
      <c r="AN23" s="11"/>
      <c r="AO23" s="11"/>
      <c r="AP23" s="11"/>
      <c r="AQ23" s="11"/>
      <c r="AR23" s="11"/>
      <c r="AS23" s="11"/>
      <c r="AT23" s="11"/>
      <c r="AU23" s="11"/>
      <c r="AV23" s="11"/>
    </row>
    <row r="24" spans="1:48" ht="21" thickBot="1" x14ac:dyDescent="0.5">
      <c r="B24" s="206">
        <v>12</v>
      </c>
      <c r="C24" s="57" t="s">
        <v>150</v>
      </c>
      <c r="D24" s="58">
        <v>982</v>
      </c>
      <c r="E24" s="55">
        <v>0</v>
      </c>
      <c r="F24" s="55">
        <v>0</v>
      </c>
      <c r="G24" s="56">
        <v>0</v>
      </c>
      <c r="H24" s="55">
        <v>0</v>
      </c>
      <c r="I24" s="55">
        <v>0</v>
      </c>
      <c r="J24" s="55">
        <v>13</v>
      </c>
      <c r="K24" s="55">
        <v>0</v>
      </c>
      <c r="L24" s="55">
        <v>0</v>
      </c>
      <c r="M24" s="55">
        <v>0</v>
      </c>
      <c r="N24" s="50">
        <f t="shared" si="0"/>
        <v>13</v>
      </c>
      <c r="O24" s="151" t="str">
        <f>IF(COUNTIF($E24:$M24,"&gt;1")&lt;5,"NA",(SUM($E24:$M24)-SUM(SMALL($E24:$M24,{1,2}))))</f>
        <v>NA</v>
      </c>
      <c r="P24" s="151">
        <f>COUNTIF('B Lite'!E24:M24,15)</f>
        <v>0</v>
      </c>
      <c r="Q24" s="151">
        <f>COUNTIF('B Lite'!E24:M24,14)</f>
        <v>0</v>
      </c>
      <c r="R24" s="152">
        <f>COUNTIF('B Lite'!E24:M24,13)</f>
        <v>1</v>
      </c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0"/>
      <c r="AF24" s="10"/>
      <c r="AG24" s="23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4">
    <cfRule type="cellIs" dxfId="28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24 N13:N24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V23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1992187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45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0.6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44</v>
      </c>
      <c r="D13" s="40">
        <v>335</v>
      </c>
      <c r="E13" s="41">
        <v>20</v>
      </c>
      <c r="F13" s="41">
        <v>15</v>
      </c>
      <c r="G13" s="53">
        <v>15</v>
      </c>
      <c r="H13" s="41">
        <v>14</v>
      </c>
      <c r="I13" s="41">
        <v>14</v>
      </c>
      <c r="J13" s="41">
        <v>0</v>
      </c>
      <c r="K13" s="41">
        <v>14</v>
      </c>
      <c r="L13" s="41">
        <v>15</v>
      </c>
      <c r="M13" s="41">
        <v>15</v>
      </c>
      <c r="N13" s="45">
        <f t="shared" ref="N13:N23" si="0">SUM(E13:M13)</f>
        <v>122</v>
      </c>
      <c r="O13" s="189">
        <f>IF(COUNTIF($E13:$M13,"&gt;1")&lt;5,"NA",(SUM($E13:$M13)-SUM(SMALL($E13:$M13,{1,2}))))</f>
        <v>108</v>
      </c>
      <c r="P13" s="45">
        <f>COUNTIF('B Open'!E13:M13,15)</f>
        <v>4</v>
      </c>
      <c r="Q13" s="45">
        <f>COUNTIF('B Open'!E13:M13,14)</f>
        <v>3</v>
      </c>
      <c r="R13" s="46">
        <f>COUNTIF('B Open'!E13:M13,13)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48</v>
      </c>
      <c r="D14" s="43">
        <v>1203</v>
      </c>
      <c r="E14" s="44">
        <v>0</v>
      </c>
      <c r="F14" s="44">
        <v>8</v>
      </c>
      <c r="G14" s="54">
        <v>15</v>
      </c>
      <c r="H14" s="44">
        <v>15</v>
      </c>
      <c r="I14" s="44">
        <v>15</v>
      </c>
      <c r="J14" s="44">
        <v>14</v>
      </c>
      <c r="K14" s="44">
        <v>20</v>
      </c>
      <c r="L14" s="44">
        <v>13</v>
      </c>
      <c r="M14" s="44">
        <v>13</v>
      </c>
      <c r="N14" s="47">
        <f t="shared" si="0"/>
        <v>113</v>
      </c>
      <c r="O14" s="189">
        <f>IF(COUNTIF($E14:$M14,"&gt;1")&lt;5,"NA",(SUM($E14:$M14)-SUM(SMALL($E14:$M14,{1,2}))))</f>
        <v>105</v>
      </c>
      <c r="P14" s="48">
        <f>COUNTIF('B Open'!E14:M14,15)</f>
        <v>3</v>
      </c>
      <c r="Q14" s="48">
        <f>COUNTIF('B Open'!E14:M14,14)</f>
        <v>1</v>
      </c>
      <c r="R14" s="49">
        <f>COUNTIF('B Open'!E14:M14,13)</f>
        <v>2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2" t="s">
        <v>254</v>
      </c>
      <c r="D15" s="43">
        <v>26</v>
      </c>
      <c r="E15" s="44">
        <v>0</v>
      </c>
      <c r="F15" s="44">
        <v>14</v>
      </c>
      <c r="G15" s="54">
        <v>0</v>
      </c>
      <c r="H15" s="44">
        <v>13</v>
      </c>
      <c r="I15" s="44">
        <v>0</v>
      </c>
      <c r="J15" s="44">
        <v>15</v>
      </c>
      <c r="K15" s="44">
        <v>15</v>
      </c>
      <c r="L15" s="44">
        <v>14</v>
      </c>
      <c r="M15" s="44">
        <v>14</v>
      </c>
      <c r="N15" s="47">
        <f t="shared" si="0"/>
        <v>85</v>
      </c>
      <c r="O15" s="189">
        <f>IF(COUNTIF($E15:$M15,"&gt;1")&lt;5,"NA",(SUM($E15:$M15)-SUM(SMALL($E15:$M15,{1,2}))))</f>
        <v>85</v>
      </c>
      <c r="P15" s="48">
        <f>COUNTIF('B Open'!E15:M15,15)</f>
        <v>2</v>
      </c>
      <c r="Q15" s="48">
        <f>COUNTIF('B Open'!E15:M15,14)</f>
        <v>3</v>
      </c>
      <c r="R15" s="49">
        <f>COUNTIF('B Open'!E15:M15,13)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16">
        <v>4</v>
      </c>
      <c r="C16" s="57" t="s">
        <v>155</v>
      </c>
      <c r="D16" s="58">
        <v>338</v>
      </c>
      <c r="E16" s="55">
        <v>0</v>
      </c>
      <c r="F16" s="55">
        <v>12</v>
      </c>
      <c r="G16" s="56">
        <v>0</v>
      </c>
      <c r="H16" s="55">
        <v>11</v>
      </c>
      <c r="I16" s="55">
        <v>11</v>
      </c>
      <c r="J16" s="55">
        <v>13</v>
      </c>
      <c r="K16" s="55">
        <v>13</v>
      </c>
      <c r="L16" s="55">
        <v>12</v>
      </c>
      <c r="M16" s="55">
        <v>12</v>
      </c>
      <c r="N16" s="50">
        <f t="shared" si="0"/>
        <v>84</v>
      </c>
      <c r="O16" s="189">
        <f>IF(COUNTIF($E16:$M16,"&gt;1")&lt;5,"NA",(SUM($E16:$M16)-SUM(SMALL($E16:$M16,{1,2}))))</f>
        <v>84</v>
      </c>
      <c r="P16" s="51">
        <f>COUNTIF('B Open'!E16:M16,15)</f>
        <v>0</v>
      </c>
      <c r="Q16" s="51">
        <f>COUNTIF('B Open'!E16:M16,14)</f>
        <v>0</v>
      </c>
      <c r="R16" s="52">
        <f>COUNTIF('B Open'!E16:M16,13)</f>
        <v>2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05">
        <v>5</v>
      </c>
      <c r="C17" s="203" t="s">
        <v>95</v>
      </c>
      <c r="D17" s="130">
        <v>1682</v>
      </c>
      <c r="E17" s="126">
        <v>14</v>
      </c>
      <c r="F17" s="126">
        <v>0</v>
      </c>
      <c r="G17" s="150">
        <v>14</v>
      </c>
      <c r="H17" s="126">
        <v>12</v>
      </c>
      <c r="I17" s="126">
        <v>0</v>
      </c>
      <c r="J17" s="126">
        <v>0</v>
      </c>
      <c r="K17" s="126">
        <v>12</v>
      </c>
      <c r="L17" s="126">
        <v>0</v>
      </c>
      <c r="M17" s="126">
        <v>0</v>
      </c>
      <c r="N17" s="47">
        <f t="shared" si="0"/>
        <v>52</v>
      </c>
      <c r="O17" s="189" t="str">
        <f>IF(COUNTIF($E17:$M17,"&gt;1")&lt;5,"NA",(SUM($E17:$M17)-SUM(SMALL($E17:$M17,{1,2}))))</f>
        <v>NA</v>
      </c>
      <c r="P17" s="47">
        <f>COUNTIF('B Open'!E17:M17,15)</f>
        <v>0</v>
      </c>
      <c r="Q17" s="47">
        <f>COUNTIF('B Open'!E17:M17,14)</f>
        <v>2</v>
      </c>
      <c r="R17" s="209">
        <f>COUNTIF('B Open'!E17:M17,13)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05">
        <v>6</v>
      </c>
      <c r="C18" s="42" t="s">
        <v>208</v>
      </c>
      <c r="D18" s="43">
        <v>1482</v>
      </c>
      <c r="E18" s="44">
        <v>0</v>
      </c>
      <c r="F18" s="44">
        <v>11</v>
      </c>
      <c r="G18" s="54">
        <v>0</v>
      </c>
      <c r="H18" s="44">
        <v>20</v>
      </c>
      <c r="I18" s="44">
        <v>0</v>
      </c>
      <c r="J18" s="44">
        <v>12</v>
      </c>
      <c r="K18" s="44">
        <v>0</v>
      </c>
      <c r="L18" s="44">
        <v>0</v>
      </c>
      <c r="M18" s="215" t="s">
        <v>305</v>
      </c>
      <c r="N18" s="47">
        <f t="shared" si="0"/>
        <v>43</v>
      </c>
      <c r="O18" s="189" t="str">
        <f>IF(COUNTIF($E18:$M18,"&gt;1")&lt;5,"NA",(SUM($E18:$M18)-SUM(SMALL($E18:$M18,{1,2}))))</f>
        <v>NA</v>
      </c>
      <c r="P18" s="48">
        <f>COUNTIF('B Open'!E18:M18,15)</f>
        <v>0</v>
      </c>
      <c r="Q18" s="48">
        <f>COUNTIF('B Open'!E18:M18,14)</f>
        <v>0</v>
      </c>
      <c r="R18" s="49">
        <f>COUNTIF('B Open'!E18:M18,13)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05">
        <v>7</v>
      </c>
      <c r="C19" s="42" t="s">
        <v>220</v>
      </c>
      <c r="D19" s="43">
        <v>658</v>
      </c>
      <c r="E19" s="44">
        <v>0</v>
      </c>
      <c r="F19" s="44">
        <v>0</v>
      </c>
      <c r="G19" s="54">
        <v>0</v>
      </c>
      <c r="H19" s="44">
        <v>0</v>
      </c>
      <c r="I19" s="44">
        <v>12</v>
      </c>
      <c r="J19" s="44">
        <v>0</v>
      </c>
      <c r="K19" s="44">
        <v>11</v>
      </c>
      <c r="L19" s="44">
        <v>0</v>
      </c>
      <c r="M19" s="44">
        <v>0</v>
      </c>
      <c r="N19" s="47">
        <f t="shared" si="0"/>
        <v>23</v>
      </c>
      <c r="O19" s="189" t="str">
        <f>IF(COUNTIF($E19:$M19,"&gt;1")&lt;5,"NA",(SUM($E19:$M19)-SUM(SMALL($E19:$M19,{1,2}))))</f>
        <v>NA</v>
      </c>
      <c r="P19" s="48">
        <f>COUNTIF('B Open'!E19:M19,15)</f>
        <v>0</v>
      </c>
      <c r="Q19" s="48">
        <f>COUNTIF('B Open'!E19:M19,14)</f>
        <v>0</v>
      </c>
      <c r="R19" s="49">
        <f>COUNTIF('B Open'!E19:M19,13)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05">
        <v>8</v>
      </c>
      <c r="C20" s="42" t="s">
        <v>124</v>
      </c>
      <c r="D20" s="43">
        <v>213</v>
      </c>
      <c r="E20" s="44">
        <v>20</v>
      </c>
      <c r="F20" s="44">
        <v>0</v>
      </c>
      <c r="G20" s="116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7">
        <f t="shared" si="0"/>
        <v>20</v>
      </c>
      <c r="O20" s="189" t="str">
        <f>IF(COUNTIF($E20:$M20,"&gt;1")&lt;5,"NA",(SUM($E20:$M20)-SUM(SMALL($E20:$M20,{1,2}))))</f>
        <v>NA</v>
      </c>
      <c r="P20" s="48">
        <f>COUNTIF('B Open'!E20:M20,15)</f>
        <v>0</v>
      </c>
      <c r="Q20" s="48">
        <f>COUNTIF('B Open'!E20:M20,14)</f>
        <v>0</v>
      </c>
      <c r="R20" s="49">
        <f>COUNTIF('B Open'!E20:M20,13)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05">
        <v>9</v>
      </c>
      <c r="C21" s="42" t="s">
        <v>157</v>
      </c>
      <c r="D21" s="43">
        <v>469</v>
      </c>
      <c r="E21" s="44">
        <v>15</v>
      </c>
      <c r="F21" s="44">
        <v>0</v>
      </c>
      <c r="G21" s="5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7">
        <f t="shared" si="0"/>
        <v>15</v>
      </c>
      <c r="O21" s="189" t="str">
        <f>IF(COUNTIF($E21:$M21,"&gt;1")&lt;5,"NA",(SUM($E21:$M21)-SUM(SMALL($E21:$M21,{1,2}))))</f>
        <v>NA</v>
      </c>
      <c r="P21" s="48">
        <f>COUNTIF('B Open'!E21:M21,15)</f>
        <v>1</v>
      </c>
      <c r="Q21" s="48">
        <f>COUNTIF('B Open'!E21:M21,14)</f>
        <v>0</v>
      </c>
      <c r="R21" s="49">
        <f>COUNTIF('B Open'!E21:M21,13)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05">
        <v>10</v>
      </c>
      <c r="C22" s="42" t="s">
        <v>150</v>
      </c>
      <c r="D22" s="43">
        <v>982</v>
      </c>
      <c r="E22" s="44">
        <v>0</v>
      </c>
      <c r="F22" s="44">
        <v>13</v>
      </c>
      <c r="G22" s="5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f t="shared" si="0"/>
        <v>13</v>
      </c>
      <c r="O22" s="189" t="str">
        <f>IF(COUNTIF($E22:$M22,"&gt;1")&lt;5,"NA",(SUM($E22:$M22)-SUM(SMALL($E22:$M22,{1,2}))))</f>
        <v>NA</v>
      </c>
      <c r="P22" s="48">
        <f>COUNTIF('B Open'!E22:M22,15)</f>
        <v>0</v>
      </c>
      <c r="Q22" s="48">
        <f>COUNTIF('B Open'!E22:M22,14)</f>
        <v>0</v>
      </c>
      <c r="R22" s="49">
        <f>COUNTIF('B Open'!E22:M22,13)</f>
        <v>1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06">
        <v>11</v>
      </c>
      <c r="C23" s="57" t="s">
        <v>158</v>
      </c>
      <c r="D23" s="58">
        <v>335</v>
      </c>
      <c r="E23" s="55">
        <v>0</v>
      </c>
      <c r="F23" s="55">
        <v>0</v>
      </c>
      <c r="G23" s="56">
        <v>0</v>
      </c>
      <c r="H23" s="55">
        <v>0</v>
      </c>
      <c r="I23" s="55">
        <v>13</v>
      </c>
      <c r="J23" s="55">
        <v>0</v>
      </c>
      <c r="K23" s="55">
        <v>0</v>
      </c>
      <c r="L23" s="55">
        <v>0</v>
      </c>
      <c r="M23" s="55">
        <v>0</v>
      </c>
      <c r="N23" s="50">
        <f t="shared" si="0"/>
        <v>13</v>
      </c>
      <c r="O23" s="200" t="str">
        <f>IF(COUNTIF($E23:$M23,"&gt;1")&lt;5,"NA",(SUM($E23:$M23)-SUM(SMALL($E23:$M23,{1,2}))))</f>
        <v>NA</v>
      </c>
      <c r="P23" s="51">
        <f>COUNTIF('B Open'!E23:M23,15)</f>
        <v>0</v>
      </c>
      <c r="Q23" s="51">
        <f>COUNTIF('B Open'!E23:M23,14)</f>
        <v>0</v>
      </c>
      <c r="R23" s="52">
        <f>COUNTIF('B Open'!E23:M23,13)</f>
        <v>1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3">
    <cfRule type="cellIs" dxfId="27" priority="1" operator="equal">
      <formula>"NA"</formula>
    </cfRule>
  </conditionalFormatting>
  <pageMargins left="0.75000000000000011" right="0.75000000000000011" top="1.39375" bottom="1.39375" header="1" footer="1"/>
  <pageSetup fitToWidth="0" fitToHeight="0" orientation="portrait" r:id="rId1"/>
  <headerFooter alignWithMargins="0"/>
  <ignoredErrors>
    <ignoredError sqref="N13:N23 P13:R2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V24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9765625" style="4" customWidth="1"/>
    <col min="4" max="4" width="7" style="21" customWidth="1"/>
    <col min="5" max="5" width="8" style="21" bestFit="1" customWidth="1"/>
    <col min="6" max="6" width="8.19921875" style="21" bestFit="1" customWidth="1"/>
    <col min="7" max="7" width="8.59765625" style="21" customWidth="1"/>
    <col min="8" max="9" width="8.19921875" style="21" bestFit="1" customWidth="1"/>
    <col min="10" max="10" width="8" style="21" customWidth="1"/>
    <col min="11" max="13" width="8.19921875" style="21" bestFit="1" customWidth="1"/>
    <col min="14" max="14" width="9.09765625" style="21" bestFit="1" customWidth="1"/>
    <col min="15" max="15" width="10.69921875" style="21" customWidth="1"/>
    <col min="16" max="16" width="6.8984375" style="21" customWidth="1"/>
    <col min="17" max="17" width="5" style="4" customWidth="1"/>
    <col min="18" max="18" width="5.69921875" style="4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78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45">
      <c r="A12" s="11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26" t="s">
        <v>28</v>
      </c>
      <c r="Q12" s="26" t="s">
        <v>29</v>
      </c>
      <c r="R12" s="27" t="s">
        <v>30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2"/>
      <c r="AD12" s="2"/>
      <c r="AE12" s="1"/>
      <c r="AF12" s="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8" ht="21" thickBot="1" x14ac:dyDescent="0.5">
      <c r="A13" s="11"/>
      <c r="B13" s="16">
        <v>1</v>
      </c>
      <c r="C13" s="39" t="s">
        <v>255</v>
      </c>
      <c r="D13" s="40">
        <v>523</v>
      </c>
      <c r="E13" s="41">
        <v>20</v>
      </c>
      <c r="F13" s="41">
        <v>15</v>
      </c>
      <c r="G13" s="129">
        <f>AVERAGE(F13,H13,I13,K13,L13)</f>
        <v>14.8</v>
      </c>
      <c r="H13" s="41">
        <v>15</v>
      </c>
      <c r="I13" s="41">
        <v>15</v>
      </c>
      <c r="J13" s="41">
        <v>14</v>
      </c>
      <c r="K13" s="41">
        <v>15</v>
      </c>
      <c r="L13" s="41">
        <v>14</v>
      </c>
      <c r="M13" s="41">
        <v>0</v>
      </c>
      <c r="N13" s="45">
        <f t="shared" ref="N13:N19" si="0">SUM(E13:M13)</f>
        <v>122.8</v>
      </c>
      <c r="O13" s="266">
        <f>IF(COUNTIF($E13:$M13,"&gt;1")&lt;5,"NA",(SUM($E13:$M13)-SUM(SMALL($E13:$M13,{1,2}))))</f>
        <v>108.8</v>
      </c>
      <c r="P13" s="45">
        <f>COUNTIF('B 40+'!E13:M13,15)</f>
        <v>4</v>
      </c>
      <c r="Q13" s="45">
        <f>COUNTIF('B 40+'!E13:M13,14)</f>
        <v>2</v>
      </c>
      <c r="R13" s="46">
        <f>COUNTIF('B 40+'!E13:M13,13)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8">
        <v>2</v>
      </c>
      <c r="C14" s="42" t="s">
        <v>108</v>
      </c>
      <c r="D14" s="43">
        <v>57</v>
      </c>
      <c r="E14" s="44">
        <v>14</v>
      </c>
      <c r="F14" s="44">
        <v>14</v>
      </c>
      <c r="G14" s="54">
        <v>15</v>
      </c>
      <c r="H14" s="44">
        <v>13</v>
      </c>
      <c r="I14" s="44">
        <v>20</v>
      </c>
      <c r="J14" s="187">
        <f>AVERAGE(E14:G14,K14,L14)</f>
        <v>14</v>
      </c>
      <c r="K14" s="44">
        <v>14</v>
      </c>
      <c r="L14" s="44">
        <v>13</v>
      </c>
      <c r="M14" s="44">
        <v>0</v>
      </c>
      <c r="N14" s="47">
        <f t="shared" si="0"/>
        <v>117</v>
      </c>
      <c r="O14" s="266">
        <f>IF(COUNTIF($E14:$M14,"&gt;1")&lt;5,"NA",(SUM($E14:$M14)-SUM(SMALL($E14:$M14,{1,2}))))</f>
        <v>104</v>
      </c>
      <c r="P14" s="48">
        <f>COUNTIF('B 40+'!E14:M14,15)</f>
        <v>1</v>
      </c>
      <c r="Q14" s="48">
        <f>COUNTIF('B 40+'!E14:M14,14)</f>
        <v>4</v>
      </c>
      <c r="R14" s="49">
        <f>COUNTIF('B 40+'!E14:M14,13)</f>
        <v>2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217">
        <v>3</v>
      </c>
      <c r="C15" s="147" t="s">
        <v>210</v>
      </c>
      <c r="D15" s="148">
        <v>1663</v>
      </c>
      <c r="E15" s="127">
        <v>0</v>
      </c>
      <c r="F15" s="127">
        <v>13</v>
      </c>
      <c r="G15" s="149">
        <v>0</v>
      </c>
      <c r="H15" s="127">
        <v>12</v>
      </c>
      <c r="I15" s="127">
        <v>14</v>
      </c>
      <c r="J15" s="127">
        <v>12</v>
      </c>
      <c r="K15" s="127">
        <v>0</v>
      </c>
      <c r="L15" s="127">
        <v>0</v>
      </c>
      <c r="M15" s="127">
        <v>14</v>
      </c>
      <c r="N15" s="218">
        <f t="shared" si="0"/>
        <v>65</v>
      </c>
      <c r="O15" s="222">
        <f>IF(COUNTIF($E15:$M15,"&gt;1")&lt;5,"NA",(SUM($E15:$M15)-SUM(SMALL($E15:$M15,{1,2}))))</f>
        <v>65</v>
      </c>
      <c r="P15" s="220">
        <f>COUNTIF('B 40+'!E15:M15,15)</f>
        <v>0</v>
      </c>
      <c r="Q15" s="220">
        <f>COUNTIF('B 40+'!E15:M15,14)</f>
        <v>2</v>
      </c>
      <c r="R15" s="221">
        <f>COUNTIF('B 40+'!E15:M15,13)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05">
        <v>4</v>
      </c>
      <c r="C16" s="39" t="s">
        <v>226</v>
      </c>
      <c r="D16" s="40">
        <v>239</v>
      </c>
      <c r="E16" s="41">
        <v>13</v>
      </c>
      <c r="F16" s="41">
        <v>0</v>
      </c>
      <c r="G16" s="53">
        <v>0</v>
      </c>
      <c r="H16" s="41">
        <v>0</v>
      </c>
      <c r="I16" s="41">
        <v>0</v>
      </c>
      <c r="J16" s="41">
        <v>13</v>
      </c>
      <c r="K16" s="41">
        <v>0</v>
      </c>
      <c r="L16" s="41">
        <v>0</v>
      </c>
      <c r="M16" s="41">
        <v>0</v>
      </c>
      <c r="N16" s="45">
        <f t="shared" si="0"/>
        <v>26</v>
      </c>
      <c r="O16" s="45" t="str">
        <f>IF(COUNTIF($E16:$M16,"&gt;1")&lt;5,"NA",(SUM($E16:$M16)-SUM(SMALL($E16:$M16,{1,2}))))</f>
        <v>NA</v>
      </c>
      <c r="P16" s="45">
        <f>COUNTIF('B 40+'!E16:M16,15)</f>
        <v>0</v>
      </c>
      <c r="Q16" s="45">
        <f>COUNTIF('B 40+'!E16:M16,14)</f>
        <v>0</v>
      </c>
      <c r="R16" s="46">
        <f>COUNTIF('B 40+'!E16:M16,13)</f>
        <v>2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04">
        <v>5</v>
      </c>
      <c r="C17" s="42" t="s">
        <v>256</v>
      </c>
      <c r="D17" s="43">
        <v>257</v>
      </c>
      <c r="E17" s="44">
        <v>0</v>
      </c>
      <c r="F17" s="44">
        <v>0</v>
      </c>
      <c r="G17" s="54">
        <v>0</v>
      </c>
      <c r="H17" s="44">
        <v>0</v>
      </c>
      <c r="I17" s="44">
        <v>0</v>
      </c>
      <c r="J17" s="44">
        <v>15</v>
      </c>
      <c r="K17" s="44">
        <v>0</v>
      </c>
      <c r="L17" s="44">
        <v>15</v>
      </c>
      <c r="M17" s="44">
        <v>15</v>
      </c>
      <c r="N17" s="47">
        <f>SUM(E17:M17)</f>
        <v>45</v>
      </c>
      <c r="O17" s="45" t="str">
        <f>IF(COUNTIF($E17:$M17,"&gt;1")&lt;5,"NA",(SUM($E17:$M17)-SUM(SMALL($E17:$M17,{1,2}))))</f>
        <v>NA</v>
      </c>
      <c r="P17" s="48">
        <f>COUNTIF('B 40+'!E17:M17,15)</f>
        <v>3</v>
      </c>
      <c r="Q17" s="48">
        <f>COUNTIF('B 40+'!E17:M17,14)</f>
        <v>0</v>
      </c>
      <c r="R17" s="49">
        <f>COUNTIF('B 40+'!E17:M17,13)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04">
        <v>6</v>
      </c>
      <c r="C18" s="42" t="s">
        <v>216</v>
      </c>
      <c r="D18" s="43">
        <v>481</v>
      </c>
      <c r="E18" s="44">
        <v>15</v>
      </c>
      <c r="F18" s="44">
        <v>0</v>
      </c>
      <c r="G18" s="5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f>SUM(E18:M18)</f>
        <v>15</v>
      </c>
      <c r="O18" s="45" t="str">
        <f>IF(COUNTIF($E18:$M18,"&gt;1")&lt;5,"NA",(SUM($E18:$M18)-SUM(SMALL($E18:$M18,{1,2}))))</f>
        <v>NA</v>
      </c>
      <c r="P18" s="48">
        <f>COUNTIF('B 40+'!E18:M18,15)</f>
        <v>1</v>
      </c>
      <c r="Q18" s="48">
        <f>COUNTIF('B 40+'!E18:M18,14)</f>
        <v>0</v>
      </c>
      <c r="R18" s="49">
        <f>COUNTIF('B 40+'!E18:M18,13)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11">
        <v>7</v>
      </c>
      <c r="C19" s="57" t="s">
        <v>257</v>
      </c>
      <c r="D19" s="58">
        <v>259</v>
      </c>
      <c r="E19" s="55">
        <v>0</v>
      </c>
      <c r="F19" s="55">
        <v>0</v>
      </c>
      <c r="G19" s="56">
        <v>0</v>
      </c>
      <c r="H19" s="55">
        <v>14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0">
        <f t="shared" si="0"/>
        <v>14</v>
      </c>
      <c r="O19" s="151" t="str">
        <f>IF(COUNTIF($E19:$M19,"&gt;1")&lt;5,"NA",(SUM($E19:$M19)-SUM(SMALL($E19:$M19,{1,2}))))</f>
        <v>NA</v>
      </c>
      <c r="P19" s="51">
        <f>COUNTIF('B 40+'!E19:M19,15)</f>
        <v>0</v>
      </c>
      <c r="Q19" s="51">
        <f>COUNTIF('B 40+'!E19:M19,14)</f>
        <v>1</v>
      </c>
      <c r="R19" s="52">
        <f>COUNTIF('B 40+'!E19:M19,13)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4" spans="1:48" x14ac:dyDescent="0.25">
      <c r="R24" s="4" t="s">
        <v>307</v>
      </c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19">
    <cfRule type="cellIs" dxfId="26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5:N16 P15:R16 N19 P19:R19 P17:R18 N17:N18 J14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V24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.19921875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86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299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309" t="s">
        <v>11</v>
      </c>
      <c r="O7" s="312" t="s">
        <v>12</v>
      </c>
      <c r="P7" s="291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0"/>
      <c r="J8" s="300"/>
      <c r="K8" s="300"/>
      <c r="L8" s="300"/>
      <c r="M8" s="300"/>
      <c r="N8" s="310"/>
      <c r="O8" s="310"/>
      <c r="P8" s="294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0"/>
      <c r="J9" s="300"/>
      <c r="K9" s="300"/>
      <c r="L9" s="300"/>
      <c r="M9" s="300"/>
      <c r="N9" s="310"/>
      <c r="O9" s="310"/>
      <c r="P9" s="294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1"/>
      <c r="J10" s="301"/>
      <c r="K10" s="301"/>
      <c r="L10" s="301"/>
      <c r="M10" s="301"/>
      <c r="N10" s="311"/>
      <c r="O10" s="311"/>
      <c r="P10" s="297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.2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7"/>
      <c r="J11" s="107"/>
      <c r="K11" s="107"/>
      <c r="L11" s="107"/>
      <c r="M11" s="107"/>
      <c r="N11" s="111"/>
      <c r="O11" s="111"/>
      <c r="P11" s="174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4" t="s">
        <v>27</v>
      </c>
      <c r="P12" s="141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258</v>
      </c>
      <c r="D13" s="40">
        <v>552</v>
      </c>
      <c r="E13" s="228">
        <v>14</v>
      </c>
      <c r="F13" s="228">
        <v>20</v>
      </c>
      <c r="G13" s="228">
        <v>0</v>
      </c>
      <c r="H13" s="228">
        <v>14</v>
      </c>
      <c r="I13" s="228">
        <v>0</v>
      </c>
      <c r="J13" s="229">
        <f>AVERAGE(H13,K13,L13,E13)</f>
        <v>14.5</v>
      </c>
      <c r="K13" s="228">
        <v>15</v>
      </c>
      <c r="L13" s="228">
        <v>15</v>
      </c>
      <c r="M13" s="228">
        <v>12</v>
      </c>
      <c r="N13" s="268">
        <f t="shared" ref="N13:N20" si="0">SUM(E13:M13)</f>
        <v>104.5</v>
      </c>
      <c r="O13" s="230">
        <f>IF(COUNTIF($E13:$M13,"&gt;1")&lt;5,"NA",(SUM($E13:$M13)-SUM(SMALL($E13:$M13,{1,2}))))</f>
        <v>104.5</v>
      </c>
      <c r="P13" s="267">
        <f>COUNTIF('B 45+'!E13:M13,15)</f>
        <v>2</v>
      </c>
      <c r="Q13" s="45">
        <f>COUNTIF('B 45+'!E13:M13,14)</f>
        <v>2</v>
      </c>
      <c r="R13" s="46">
        <f>COUNTIF('B 45+'!E13:M13,13)</f>
        <v>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8">
        <v>2</v>
      </c>
      <c r="C14" s="43" t="s">
        <v>90</v>
      </c>
      <c r="D14" s="43">
        <v>251</v>
      </c>
      <c r="E14" s="44">
        <v>20</v>
      </c>
      <c r="F14" s="44">
        <v>11</v>
      </c>
      <c r="G14" s="187">
        <f>AVERAGE(F14,I14,J14,K14,L14)</f>
        <v>13.4</v>
      </c>
      <c r="H14" s="44">
        <v>13</v>
      </c>
      <c r="I14" s="44">
        <v>14</v>
      </c>
      <c r="J14" s="44">
        <v>14</v>
      </c>
      <c r="K14" s="44">
        <v>14</v>
      </c>
      <c r="L14" s="44">
        <v>14</v>
      </c>
      <c r="M14" s="44">
        <v>14</v>
      </c>
      <c r="N14" s="48">
        <f t="shared" si="0"/>
        <v>127.4</v>
      </c>
      <c r="O14" s="224">
        <f>IF(COUNTIF($E14:$M14,"&gt;1")&lt;5,"NA",(SUM($E14:$M14)-SUM(SMALL($E14:$M14,{1,2}))))</f>
        <v>103.4</v>
      </c>
      <c r="P14" s="46">
        <f>COUNTIF('B 45+'!E14:M14,15)</f>
        <v>0</v>
      </c>
      <c r="Q14" s="45">
        <f>COUNTIF('B 45+'!E14:M14,14)</f>
        <v>5</v>
      </c>
      <c r="R14" s="46">
        <f>COUNTIF('B 45+'!E14:M14,13)</f>
        <v>1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8">
        <v>3</v>
      </c>
      <c r="C15" s="43" t="s">
        <v>94</v>
      </c>
      <c r="D15" s="43">
        <v>1727</v>
      </c>
      <c r="E15" s="44">
        <v>15</v>
      </c>
      <c r="F15" s="44">
        <v>12</v>
      </c>
      <c r="G15" s="44">
        <v>14</v>
      </c>
      <c r="H15" s="44">
        <v>11</v>
      </c>
      <c r="I15" s="44">
        <v>13</v>
      </c>
      <c r="J15" s="44">
        <v>20</v>
      </c>
      <c r="K15" s="44">
        <v>13</v>
      </c>
      <c r="L15" s="44">
        <v>13</v>
      </c>
      <c r="M15" s="44">
        <v>11</v>
      </c>
      <c r="N15" s="48">
        <f t="shared" si="0"/>
        <v>122</v>
      </c>
      <c r="O15" s="224">
        <f>IF(COUNTIF($E15:$M15,"&gt;1")&lt;5,"NA",(SUM($E15:$M15)-SUM(SMALL($E15:$M15,{1,2}))))</f>
        <v>100</v>
      </c>
      <c r="P15" s="46">
        <f>COUNTIF('B 45+'!E15:M15,15)</f>
        <v>1</v>
      </c>
      <c r="Q15" s="45">
        <f>COUNTIF('B 45+'!E15:M15,14)</f>
        <v>1</v>
      </c>
      <c r="R15" s="46">
        <f>COUNTIF('B 45+'!E15:M15,13)</f>
        <v>3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17">
        <v>4</v>
      </c>
      <c r="C16" s="147" t="s">
        <v>259</v>
      </c>
      <c r="D16" s="148">
        <v>1690</v>
      </c>
      <c r="E16" s="225">
        <v>0</v>
      </c>
      <c r="F16" s="225">
        <v>9</v>
      </c>
      <c r="G16" s="225">
        <v>0</v>
      </c>
      <c r="H16" s="225">
        <v>12</v>
      </c>
      <c r="I16" s="225">
        <v>12</v>
      </c>
      <c r="J16" s="225">
        <v>13</v>
      </c>
      <c r="K16" s="225">
        <v>0</v>
      </c>
      <c r="L16" s="225">
        <v>12</v>
      </c>
      <c r="M16" s="225">
        <v>0</v>
      </c>
      <c r="N16" s="218">
        <f t="shared" si="0"/>
        <v>58</v>
      </c>
      <c r="O16" s="224">
        <f>IF(COUNTIF($E16:$M16,"&gt;1")&lt;5,"NA",(SUM($E16:$M16)-SUM(SMALL($E16:$M16,{1,2}))))</f>
        <v>58</v>
      </c>
      <c r="P16" s="223">
        <f>COUNTIF('B 45+'!E16:M16,15)</f>
        <v>0</v>
      </c>
      <c r="Q16" s="219">
        <f>COUNTIF('B 45+'!E16:M16,14)</f>
        <v>0</v>
      </c>
      <c r="R16" s="223">
        <f>COUNTIF('B 45+'!E16:M16,13)</f>
        <v>1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3">
        <v>5</v>
      </c>
      <c r="C17" s="39" t="s">
        <v>103</v>
      </c>
      <c r="D17" s="40">
        <v>502</v>
      </c>
      <c r="E17" s="41">
        <v>20</v>
      </c>
      <c r="F17" s="41">
        <v>14</v>
      </c>
      <c r="G17" s="41">
        <v>0</v>
      </c>
      <c r="H17" s="41">
        <v>15</v>
      </c>
      <c r="I17" s="41">
        <v>0</v>
      </c>
      <c r="J17" s="41">
        <v>0</v>
      </c>
      <c r="K17" s="41">
        <v>0</v>
      </c>
      <c r="L17" s="41">
        <v>0</v>
      </c>
      <c r="M17" s="41">
        <v>10</v>
      </c>
      <c r="N17" s="45">
        <f t="shared" si="0"/>
        <v>59</v>
      </c>
      <c r="O17" s="224" t="str">
        <f>IF(COUNTIF($E17:$M17,"&gt;1")&lt;5,"NA",(SUM($E17:$M17)-SUM(SMALL($E17:$M17,{1,2}))))</f>
        <v>NA</v>
      </c>
      <c r="P17" s="46">
        <f>COUNTIF('B 45+'!E17:M17,15)</f>
        <v>1</v>
      </c>
      <c r="Q17" s="45">
        <f>COUNTIF('B 45+'!E17:M17,14)</f>
        <v>1</v>
      </c>
      <c r="R17" s="46">
        <f>COUNTIF('B 45+'!E17:M17,13)</f>
        <v>0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4">
        <v>6</v>
      </c>
      <c r="C18" s="42" t="s">
        <v>181</v>
      </c>
      <c r="D18" s="43">
        <v>816</v>
      </c>
      <c r="E18" s="44">
        <v>0</v>
      </c>
      <c r="F18" s="44">
        <v>13</v>
      </c>
      <c r="G18" s="44">
        <v>0</v>
      </c>
      <c r="H18" s="44">
        <v>10</v>
      </c>
      <c r="I18" s="44">
        <v>0</v>
      </c>
      <c r="J18" s="55">
        <v>15</v>
      </c>
      <c r="K18" s="44">
        <v>0</v>
      </c>
      <c r="L18" s="44">
        <v>0</v>
      </c>
      <c r="M18" s="44">
        <v>15</v>
      </c>
      <c r="N18" s="45">
        <f t="shared" si="0"/>
        <v>53</v>
      </c>
      <c r="O18" s="224" t="str">
        <f>IF(COUNTIF($E18:$M18,"&gt;1")&lt;5,"NA",(SUM($E18:$M18)-SUM(SMALL($E18:$M18,{1,2}))))</f>
        <v>NA</v>
      </c>
      <c r="P18" s="46">
        <f>COUNTIF('B 45+'!E18:M18,15)</f>
        <v>2</v>
      </c>
      <c r="Q18" s="45">
        <f>COUNTIF('B 45+'!E18:M18,14)</f>
        <v>0</v>
      </c>
      <c r="R18" s="46">
        <f>COUNTIF('B 45+'!E18:M18,13)</f>
        <v>1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4">
        <v>7</v>
      </c>
      <c r="C19" s="42" t="s">
        <v>115</v>
      </c>
      <c r="D19" s="43">
        <v>1092</v>
      </c>
      <c r="E19" s="44">
        <v>0</v>
      </c>
      <c r="F19" s="44">
        <v>15</v>
      </c>
      <c r="G19" s="44">
        <v>15</v>
      </c>
      <c r="H19" s="44">
        <v>0</v>
      </c>
      <c r="I19" s="44">
        <v>15</v>
      </c>
      <c r="J19" s="44">
        <v>0</v>
      </c>
      <c r="K19" s="44">
        <v>0</v>
      </c>
      <c r="L19" s="44">
        <v>0</v>
      </c>
      <c r="M19" s="44">
        <v>0</v>
      </c>
      <c r="N19" s="45">
        <f t="shared" si="0"/>
        <v>45</v>
      </c>
      <c r="O19" s="224" t="str">
        <f>IF(COUNTIF($E19:$M19,"&gt;1")&lt;5,"NA",(SUM($E19:$M19)-SUM(SMALL($E19:$M19,{1,2}))))</f>
        <v>NA</v>
      </c>
      <c r="P19" s="46">
        <f>COUNTIF('B 45+'!E19:M19,15)</f>
        <v>3</v>
      </c>
      <c r="Q19" s="45">
        <f>COUNTIF('B 45+'!E19:M19,14)</f>
        <v>0</v>
      </c>
      <c r="R19" s="46">
        <f>COUNTIF('B 45+'!E19:M19,13)</f>
        <v>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5">
        <v>8</v>
      </c>
      <c r="C20" s="57" t="s">
        <v>257</v>
      </c>
      <c r="D20" s="58">
        <v>259</v>
      </c>
      <c r="E20" s="55">
        <v>0</v>
      </c>
      <c r="F20" s="55">
        <v>10</v>
      </c>
      <c r="G20" s="55">
        <v>0</v>
      </c>
      <c r="H20" s="55">
        <v>0</v>
      </c>
      <c r="I20" s="55">
        <v>0</v>
      </c>
      <c r="J20" s="227">
        <v>0</v>
      </c>
      <c r="K20" s="55">
        <v>0</v>
      </c>
      <c r="L20" s="55">
        <v>0</v>
      </c>
      <c r="M20" s="55">
        <v>13</v>
      </c>
      <c r="N20" s="151">
        <f t="shared" si="0"/>
        <v>23</v>
      </c>
      <c r="O20" s="231" t="str">
        <f>IF(COUNTIF($E20:$M20,"&gt;1")&lt;5,"NA",(SUM($E20:$M20)-SUM(SMALL($E20:$M20,{1,2}))))</f>
        <v>NA</v>
      </c>
      <c r="P20" s="152">
        <f>COUNTIF('B 45+'!E20:M20,15)</f>
        <v>0</v>
      </c>
      <c r="Q20" s="151">
        <f>COUNTIF('B 45+'!E20:M20,14)</f>
        <v>0</v>
      </c>
      <c r="R20" s="152">
        <f>COUNTIF('B 45+'!E20:M20,13)</f>
        <v>1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4" spans="1:48" x14ac:dyDescent="0.25"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0">
    <cfRule type="cellIs" dxfId="25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5:R20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AV27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" style="4" customWidth="1"/>
    <col min="4" max="4" width="7.09765625" style="21" bestFit="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.5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138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299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309" t="s">
        <v>11</v>
      </c>
      <c r="O7" s="312" t="s">
        <v>12</v>
      </c>
      <c r="P7" s="291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0"/>
      <c r="J8" s="300"/>
      <c r="K8" s="300"/>
      <c r="L8" s="300"/>
      <c r="M8" s="300"/>
      <c r="N8" s="310"/>
      <c r="O8" s="316"/>
      <c r="P8" s="294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0"/>
      <c r="J9" s="300"/>
      <c r="K9" s="300"/>
      <c r="L9" s="300"/>
      <c r="M9" s="300"/>
      <c r="N9" s="310"/>
      <c r="O9" s="316"/>
      <c r="P9" s="294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6.2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1"/>
      <c r="J10" s="301"/>
      <c r="K10" s="301"/>
      <c r="L10" s="301"/>
      <c r="M10" s="301"/>
      <c r="N10" s="311"/>
      <c r="O10" s="317"/>
      <c r="P10" s="297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.2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7"/>
      <c r="J11" s="107"/>
      <c r="K11" s="107"/>
      <c r="L11" s="107"/>
      <c r="M11" s="107"/>
      <c r="N11" s="111"/>
      <c r="O11" s="111"/>
      <c r="P11" s="174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17.399999999999999" thickBot="1" x14ac:dyDescent="0.3">
      <c r="A12" s="139"/>
      <c r="B12" s="24" t="s">
        <v>14</v>
      </c>
      <c r="C12" s="145" t="s">
        <v>15</v>
      </c>
      <c r="D12" s="24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4" t="s">
        <v>27</v>
      </c>
      <c r="P12" s="141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232" t="s">
        <v>149</v>
      </c>
      <c r="D13" s="219">
        <v>1980</v>
      </c>
      <c r="E13" s="228">
        <v>12</v>
      </c>
      <c r="F13" s="228">
        <v>10</v>
      </c>
      <c r="G13" s="228">
        <v>15</v>
      </c>
      <c r="H13" s="228">
        <v>14</v>
      </c>
      <c r="I13" s="228">
        <v>15</v>
      </c>
      <c r="J13" s="228">
        <v>14</v>
      </c>
      <c r="K13" s="228">
        <v>13</v>
      </c>
      <c r="L13" s="228">
        <v>15</v>
      </c>
      <c r="M13" s="228">
        <v>12</v>
      </c>
      <c r="N13" s="219">
        <f>SUM(E13:M13)</f>
        <v>120</v>
      </c>
      <c r="O13" s="189">
        <f>IF(COUNTIF($E13:$M13,"&gt;1")&lt;5,"NA",(SUM($E13:$M13)-SUM(SMALL($E13:$M13,{1,2}))))</f>
        <v>98</v>
      </c>
      <c r="P13" s="226">
        <f>COUNTIF('B 50+'!E13:M13,15)</f>
        <v>3</v>
      </c>
      <c r="Q13" s="45">
        <f>COUNTIF('B 50+'!E13:M13,14)</f>
        <v>2</v>
      </c>
      <c r="R13" s="46">
        <f>COUNTIF('B 50+'!E13:M13,13)</f>
        <v>1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165</v>
      </c>
      <c r="D14" s="48">
        <v>1895</v>
      </c>
      <c r="E14" s="44">
        <v>14</v>
      </c>
      <c r="F14" s="44">
        <v>12</v>
      </c>
      <c r="G14" s="44">
        <v>14</v>
      </c>
      <c r="H14" s="44">
        <v>15</v>
      </c>
      <c r="I14" s="44">
        <v>13</v>
      </c>
      <c r="J14" s="44">
        <v>13</v>
      </c>
      <c r="K14" s="44">
        <v>15</v>
      </c>
      <c r="L14" s="44">
        <v>14</v>
      </c>
      <c r="M14" s="44">
        <v>13</v>
      </c>
      <c r="N14" s="48">
        <f>SUM(E14:M14)</f>
        <v>123</v>
      </c>
      <c r="O14" s="189">
        <f>IF(COUNTIF($E14:$M14,"&gt;1")&lt;5,"NA",(SUM($E14:$M14)-SUM(SMALL($E14:$M14,{1,2}))))</f>
        <v>98</v>
      </c>
      <c r="P14" s="46">
        <f>COUNTIF('B 50+'!E14:M14,15)</f>
        <v>2</v>
      </c>
      <c r="Q14" s="45">
        <f>COUNTIF('B 50+'!E14:M14,14)</f>
        <v>3</v>
      </c>
      <c r="R14" s="46">
        <f>COUNTIF('B 50+'!E14:M14,13)</f>
        <v>3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57" t="s">
        <v>137</v>
      </c>
      <c r="D15" s="51">
        <v>1858</v>
      </c>
      <c r="E15" s="55">
        <v>0</v>
      </c>
      <c r="F15" s="55">
        <v>8</v>
      </c>
      <c r="G15" s="55">
        <v>0</v>
      </c>
      <c r="H15" s="55">
        <v>13</v>
      </c>
      <c r="I15" s="55">
        <v>12</v>
      </c>
      <c r="J15" s="55">
        <v>20</v>
      </c>
      <c r="K15" s="55">
        <v>11</v>
      </c>
      <c r="L15" s="55">
        <v>13</v>
      </c>
      <c r="M15" s="55">
        <v>10</v>
      </c>
      <c r="N15" s="51">
        <f t="shared" ref="N15" si="0">SUM(E15:M15)</f>
        <v>87</v>
      </c>
      <c r="O15" s="200">
        <f>IF(COUNTIF($E15:$M15,"&gt;1")&lt;5,"NA",(SUM($E15:$M15)-SUM(SMALL($E15:$M15,{1,2}))))</f>
        <v>87</v>
      </c>
      <c r="P15" s="152">
        <f>COUNTIF('B 50+'!E15:M15,15)</f>
        <v>0</v>
      </c>
      <c r="Q15" s="151">
        <f>COUNTIF('B 50+'!E15:M15,14)</f>
        <v>0</v>
      </c>
      <c r="R15" s="152">
        <f>COUNTIF('B 50+'!E15:M15,13)</f>
        <v>2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3">
        <v>4</v>
      </c>
      <c r="C16" s="203" t="s">
        <v>178</v>
      </c>
      <c r="D16" s="130">
        <v>1683</v>
      </c>
      <c r="E16" s="126">
        <v>0</v>
      </c>
      <c r="F16" s="126">
        <v>13</v>
      </c>
      <c r="G16" s="126">
        <v>0</v>
      </c>
      <c r="H16" s="126">
        <v>0</v>
      </c>
      <c r="I16" s="126">
        <v>0</v>
      </c>
      <c r="J16" s="126">
        <v>15</v>
      </c>
      <c r="K16" s="126">
        <v>14</v>
      </c>
      <c r="L16" s="126">
        <v>0</v>
      </c>
      <c r="M16" s="126">
        <v>15</v>
      </c>
      <c r="N16" s="47">
        <f t="shared" ref="N16:N24" si="1">SUM(E16:M16)</f>
        <v>57</v>
      </c>
      <c r="O16" s="47" t="str">
        <f>IF(COUNTIF($E16:$M16,"&gt;1")&lt;5,"NA",(SUM($E16:$M16)-SUM(SMALL($E16:$M16,{1,2}))))</f>
        <v>NA</v>
      </c>
      <c r="P16" s="209">
        <f>COUNTIF('B 50+'!E16:M16,15)</f>
        <v>2</v>
      </c>
      <c r="Q16" s="47">
        <f>COUNTIF('B 50+'!E16:M16,14)</f>
        <v>1</v>
      </c>
      <c r="R16" s="209">
        <f>COUNTIF('B 50+'!E16:M16,13)</f>
        <v>1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3">
        <v>5</v>
      </c>
      <c r="C17" s="42" t="s">
        <v>154</v>
      </c>
      <c r="D17" s="43">
        <v>510</v>
      </c>
      <c r="E17" s="44">
        <v>15</v>
      </c>
      <c r="F17" s="44">
        <v>0</v>
      </c>
      <c r="G17" s="44">
        <v>0</v>
      </c>
      <c r="H17" s="44">
        <v>0</v>
      </c>
      <c r="I17" s="44">
        <v>14</v>
      </c>
      <c r="J17" s="44">
        <v>0</v>
      </c>
      <c r="K17" s="44">
        <v>12</v>
      </c>
      <c r="L17" s="44">
        <v>0</v>
      </c>
      <c r="M17" s="44">
        <v>0</v>
      </c>
      <c r="N17" s="47">
        <f t="shared" si="1"/>
        <v>41</v>
      </c>
      <c r="O17" s="45" t="str">
        <f>IF(COUNTIF($E17:$M17,"&gt;1")&lt;5,"NA",(SUM($E17:$M17)-SUM(SMALL($E17:$M17,{1,2}))))</f>
        <v>NA</v>
      </c>
      <c r="P17" s="46">
        <f>COUNTIF('B 50+'!E17:M17,15)</f>
        <v>1</v>
      </c>
      <c r="Q17" s="45">
        <f>COUNTIF('B 50+'!E17:M17,14)</f>
        <v>1</v>
      </c>
      <c r="R17" s="46">
        <f>COUNTIF('B 50+'!E17:M17,13)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3">
        <v>6</v>
      </c>
      <c r="C18" s="42" t="s">
        <v>195</v>
      </c>
      <c r="D18" s="43">
        <v>204</v>
      </c>
      <c r="E18" s="44">
        <v>0</v>
      </c>
      <c r="F18" s="44">
        <v>15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14</v>
      </c>
      <c r="N18" s="47">
        <f t="shared" si="1"/>
        <v>29</v>
      </c>
      <c r="O18" s="45" t="str">
        <f>IF(COUNTIF($E18:$M18,"&gt;1")&lt;5,"NA",(SUM($E18:$M18)-SUM(SMALL($E18:$M18,{1,2}))))</f>
        <v>NA</v>
      </c>
      <c r="P18" s="46">
        <f>COUNTIF('B 50+'!E18:M18,15)</f>
        <v>1</v>
      </c>
      <c r="Q18" s="45">
        <f>COUNTIF('B 50+'!E18:M18,14)</f>
        <v>1</v>
      </c>
      <c r="R18" s="46">
        <f>COUNTIF('B 50+'!E18:M18,13)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3">
        <v>7</v>
      </c>
      <c r="C19" s="42" t="s">
        <v>212</v>
      </c>
      <c r="D19" s="43">
        <v>1962</v>
      </c>
      <c r="E19" s="44">
        <v>0</v>
      </c>
      <c r="F19" s="44">
        <v>14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11</v>
      </c>
      <c r="N19" s="47">
        <f t="shared" si="1"/>
        <v>25</v>
      </c>
      <c r="O19" s="45" t="str">
        <f>IF(COUNTIF($E19:$M19,"&gt;1")&lt;5,"NA",(SUM($E19:$M19)-SUM(SMALL($E19:$M19,{1,2}))))</f>
        <v>NA</v>
      </c>
      <c r="P19" s="46">
        <f>COUNTIF('B 50+'!E19:M19,15)</f>
        <v>0</v>
      </c>
      <c r="Q19" s="45">
        <f>COUNTIF('B 50+'!E19:M19,14)</f>
        <v>1</v>
      </c>
      <c r="R19" s="46">
        <f>COUNTIF('B 50+'!E19:M19,13)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3">
        <v>8</v>
      </c>
      <c r="C20" s="42" t="s">
        <v>260</v>
      </c>
      <c r="D20" s="43">
        <v>435</v>
      </c>
      <c r="E20" s="44">
        <v>0</v>
      </c>
      <c r="F20" s="44">
        <v>7</v>
      </c>
      <c r="G20" s="44">
        <v>0</v>
      </c>
      <c r="H20" s="44">
        <v>0</v>
      </c>
      <c r="I20" s="44">
        <v>0</v>
      </c>
      <c r="J20" s="44">
        <v>12</v>
      </c>
      <c r="K20" s="44">
        <v>0</v>
      </c>
      <c r="L20" s="44">
        <v>0</v>
      </c>
      <c r="M20" s="44">
        <v>0</v>
      </c>
      <c r="N20" s="47">
        <f t="shared" si="1"/>
        <v>19</v>
      </c>
      <c r="O20" s="45" t="str">
        <f>IF(COUNTIF($E20:$M20,"&gt;1")&lt;5,"NA",(SUM($E20:$M20)-SUM(SMALL($E20:$M20,{1,2}))))</f>
        <v>NA</v>
      </c>
      <c r="P20" s="46">
        <f>COUNTIF('B 50+'!E20:M20,15)</f>
        <v>0</v>
      </c>
      <c r="Q20" s="45">
        <f>COUNTIF('B 50+'!E20:M20,14)</f>
        <v>0</v>
      </c>
      <c r="R20" s="46">
        <f>COUNTIF('B 50+'!E20:M20,13)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43">
        <v>9</v>
      </c>
      <c r="C21" s="42" t="s">
        <v>214</v>
      </c>
      <c r="D21" s="43">
        <v>536</v>
      </c>
      <c r="E21" s="44">
        <v>13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7">
        <f t="shared" si="1"/>
        <v>13</v>
      </c>
      <c r="O21" s="45" t="str">
        <f>IF(COUNTIF($E21:$M21,"&gt;1")&lt;5,"NA",(SUM($E21:$M21)-SUM(SMALL($E21:$M21,{1,2}))))</f>
        <v>NA</v>
      </c>
      <c r="P21" s="46">
        <f>COUNTIF('B 50+'!E21:M21,15)</f>
        <v>0</v>
      </c>
      <c r="Q21" s="45">
        <f>COUNTIF('B 50+'!E21:M21,14)</f>
        <v>0</v>
      </c>
      <c r="R21" s="46">
        <f>COUNTIF('B 50+'!E21:M21,13)</f>
        <v>1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43">
        <v>10</v>
      </c>
      <c r="C22" s="42" t="s">
        <v>183</v>
      </c>
      <c r="D22" s="43">
        <v>1677</v>
      </c>
      <c r="E22" s="44">
        <v>0</v>
      </c>
      <c r="F22" s="44">
        <v>0</v>
      </c>
      <c r="G22" s="44">
        <v>13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f t="shared" si="1"/>
        <v>13</v>
      </c>
      <c r="O22" s="45" t="str">
        <f>IF(COUNTIF($E22:$M22,"&gt;1")&lt;5,"NA",(SUM($E22:$M22)-SUM(SMALL($E22:$M22,{1,2}))))</f>
        <v>NA</v>
      </c>
      <c r="P22" s="46">
        <f>COUNTIF('B 50+'!E22:M22,15)</f>
        <v>0</v>
      </c>
      <c r="Q22" s="45">
        <f>COUNTIF('B 50+'!E22:M22,14)</f>
        <v>0</v>
      </c>
      <c r="R22" s="46">
        <f>COUNTIF('B 50+'!E22:M22,13)</f>
        <v>1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43">
        <v>11</v>
      </c>
      <c r="C23" s="42" t="s">
        <v>209</v>
      </c>
      <c r="D23" s="43">
        <v>1490</v>
      </c>
      <c r="E23" s="44">
        <v>0</v>
      </c>
      <c r="F23" s="44">
        <v>11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7">
        <f t="shared" si="1"/>
        <v>11</v>
      </c>
      <c r="O23" s="45" t="str">
        <f>IF(COUNTIF($E23:$M23,"&gt;1")&lt;5,"NA",(SUM($E23:$M23)-SUM(SMALL($E23:$M23,{1,2}))))</f>
        <v>NA</v>
      </c>
      <c r="P23" s="46">
        <f>COUNTIF('B 50+'!E23:M23,15)</f>
        <v>0</v>
      </c>
      <c r="Q23" s="45">
        <f>COUNTIF('B 50+'!E23:M23,14)</f>
        <v>0</v>
      </c>
      <c r="R23" s="46">
        <f>COUNTIF('B 50+'!E23:M23,13)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246">
        <v>12</v>
      </c>
      <c r="C24" s="57" t="s">
        <v>204</v>
      </c>
      <c r="D24" s="58">
        <v>613</v>
      </c>
      <c r="E24" s="55">
        <v>0</v>
      </c>
      <c r="F24" s="55">
        <v>9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0">
        <f t="shared" si="1"/>
        <v>9</v>
      </c>
      <c r="O24" s="151" t="str">
        <f>IF(COUNTIF($E24:$M24,"&gt;1")&lt;5,"NA",(SUM($E24:$M24)-SUM(SMALL($E24:$M24,{1,2}))))</f>
        <v>NA</v>
      </c>
      <c r="P24" s="152">
        <f>COUNTIF('B 50+'!E24:M24,15)</f>
        <v>0</v>
      </c>
      <c r="Q24" s="151">
        <f>COUNTIF('B 50+'!E24:M24,14)</f>
        <v>0</v>
      </c>
      <c r="R24" s="152">
        <f>COUNTIF('B 50+'!E24:M24,13)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7" spans="1:48" x14ac:dyDescent="0.25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4">
    <cfRule type="cellIs" dxfId="24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3:R24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9"/>
  <dimension ref="A1:AV18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8.1992187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" style="21" customWidth="1"/>
    <col min="16" max="16" width="3.5" style="21" bestFit="1" customWidth="1"/>
    <col min="17" max="17" width="5" style="4" customWidth="1"/>
    <col min="18" max="18" width="5.59765625" style="4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126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131</v>
      </c>
      <c r="D13" s="40">
        <v>342</v>
      </c>
      <c r="E13" s="41">
        <v>15</v>
      </c>
      <c r="F13" s="41">
        <v>14</v>
      </c>
      <c r="G13" s="53">
        <v>14</v>
      </c>
      <c r="H13" s="41">
        <v>20</v>
      </c>
      <c r="I13" s="41">
        <v>13</v>
      </c>
      <c r="J13" s="41">
        <v>0</v>
      </c>
      <c r="K13" s="41">
        <v>14</v>
      </c>
      <c r="L13" s="41">
        <v>15</v>
      </c>
      <c r="M13" s="41">
        <v>15</v>
      </c>
      <c r="N13" s="45">
        <f t="shared" ref="N13:N14" si="0">SUM(E13:M13)</f>
        <v>120</v>
      </c>
      <c r="O13" s="189">
        <f>IF(COUNTIF($E13:$M13,"&gt;1")&lt;5,"NA",(SUM($E13:$M13)-SUM(SMALL($E13:$M13,{1,2}))))</f>
        <v>107</v>
      </c>
      <c r="P13" s="45">
        <f>COUNTIF('B 55+'!E13:M13,15)</f>
        <v>3</v>
      </c>
      <c r="Q13" s="45">
        <f>COUNTIF('B 55+'!E13:M13,14)</f>
        <v>3</v>
      </c>
      <c r="R13" s="46">
        <f>COUNTIF('B 55+'!E13:M13,13)</f>
        <v>1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59">
        <v>2</v>
      </c>
      <c r="C14" s="57" t="s">
        <v>175</v>
      </c>
      <c r="D14" s="58">
        <v>557</v>
      </c>
      <c r="E14" s="55">
        <v>0</v>
      </c>
      <c r="F14" s="55">
        <v>0</v>
      </c>
      <c r="G14" s="56">
        <v>15</v>
      </c>
      <c r="H14" s="55">
        <v>15</v>
      </c>
      <c r="I14" s="55">
        <v>15</v>
      </c>
      <c r="J14" s="55">
        <v>15</v>
      </c>
      <c r="K14" s="55">
        <v>0</v>
      </c>
      <c r="L14" s="55">
        <v>20</v>
      </c>
      <c r="M14" s="55">
        <v>0</v>
      </c>
      <c r="N14" s="50">
        <f t="shared" si="0"/>
        <v>80</v>
      </c>
      <c r="O14" s="200">
        <f>IF(COUNTIF($E14:$M14,"&gt;1")&lt;5,"NA",(SUM($E14:$M14)-SUM(SMALL($E14:$M14,{1,2}))))</f>
        <v>80</v>
      </c>
      <c r="P14" s="51">
        <f>COUNTIF('B 55+'!E14:M14,15)</f>
        <v>4</v>
      </c>
      <c r="Q14" s="51">
        <f>COUNTIF('B 55+'!E14:M14,14)</f>
        <v>0</v>
      </c>
      <c r="R14" s="52">
        <f>COUNTIF('B 55+'!E14:M14,13)</f>
        <v>0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0.399999999999999" x14ac:dyDescent="0.45">
      <c r="A15" s="11"/>
      <c r="B15" s="244">
        <v>3</v>
      </c>
      <c r="C15" s="42" t="s">
        <v>125</v>
      </c>
      <c r="D15" s="43">
        <v>1705</v>
      </c>
      <c r="E15" s="44">
        <v>20</v>
      </c>
      <c r="F15" s="44">
        <v>0</v>
      </c>
      <c r="G15" s="173">
        <f>AVERAGE(J15,K15)</f>
        <v>14.5</v>
      </c>
      <c r="H15" s="44">
        <v>0</v>
      </c>
      <c r="I15" s="44">
        <v>0</v>
      </c>
      <c r="J15" s="44">
        <v>14</v>
      </c>
      <c r="K15" s="44">
        <v>15</v>
      </c>
      <c r="L15" s="44">
        <v>0</v>
      </c>
      <c r="M15" s="44">
        <v>0</v>
      </c>
      <c r="N15" s="214">
        <f>SUM(E15:M15)</f>
        <v>63.5</v>
      </c>
      <c r="O15" s="45" t="str">
        <f>IF(COUNTIF($E15:$M15,"&gt;1")&lt;5,"NA",(SUM($E15:$M15)-SUM(SMALL($E15:$M15,{1,2}))))</f>
        <v>NA</v>
      </c>
      <c r="P15" s="48">
        <f>COUNTIF('B 55+'!E15:M15,15)</f>
        <v>1</v>
      </c>
      <c r="Q15" s="48">
        <f>COUNTIF('B 55+'!E15:M15,14)</f>
        <v>1</v>
      </c>
      <c r="R15" s="49">
        <f>COUNTIF('B 55+'!E15:M15,13)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4">
        <v>4</v>
      </c>
      <c r="C16" s="203" t="s">
        <v>135</v>
      </c>
      <c r="D16" s="130">
        <v>1522</v>
      </c>
      <c r="E16" s="126">
        <v>0</v>
      </c>
      <c r="F16" s="126">
        <v>15</v>
      </c>
      <c r="G16" s="150">
        <v>0</v>
      </c>
      <c r="H16" s="126">
        <v>14</v>
      </c>
      <c r="I16" s="126">
        <v>20</v>
      </c>
      <c r="J16" s="126">
        <v>0</v>
      </c>
      <c r="K16" s="126">
        <v>0</v>
      </c>
      <c r="L16" s="126">
        <v>14</v>
      </c>
      <c r="M16" s="126">
        <v>0</v>
      </c>
      <c r="N16" s="47">
        <f>SUM(E16:M16)</f>
        <v>63</v>
      </c>
      <c r="O16" s="47" t="str">
        <f>IF(COUNTIF($E16:$M16,"&gt;1")&lt;5,"NA",(SUM($E16:$M16)-SUM(SMALL($E16:$M16,{1,2}))))</f>
        <v>NA</v>
      </c>
      <c r="P16" s="47">
        <f>COUNTIF('B 55+'!E16:M16,15)</f>
        <v>1</v>
      </c>
      <c r="Q16" s="47">
        <f>COUNTIF('B 55+'!E16:M16,14)</f>
        <v>2</v>
      </c>
      <c r="R16" s="209">
        <f>COUNTIF('B 55+'!E16:M16,13)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4">
        <v>5</v>
      </c>
      <c r="C17" s="42" t="s">
        <v>230</v>
      </c>
      <c r="D17" s="43">
        <v>851</v>
      </c>
      <c r="E17" s="44">
        <v>0</v>
      </c>
      <c r="F17" s="44">
        <v>0</v>
      </c>
      <c r="G17" s="54">
        <v>0</v>
      </c>
      <c r="H17" s="44">
        <v>0</v>
      </c>
      <c r="I17" s="44">
        <v>14</v>
      </c>
      <c r="J17" s="44">
        <v>0</v>
      </c>
      <c r="K17" s="44">
        <v>0</v>
      </c>
      <c r="L17" s="44">
        <v>0</v>
      </c>
      <c r="M17" s="44">
        <v>14</v>
      </c>
      <c r="N17" s="47">
        <f>SUM(E17:M17)</f>
        <v>28</v>
      </c>
      <c r="O17" s="45" t="str">
        <f>IF(COUNTIF($E17:$M17,"&gt;1")&lt;5,"NA",(SUM($E17:$M17)-SUM(SMALL($E17:$M17,{1,2}))))</f>
        <v>NA</v>
      </c>
      <c r="P17" s="48">
        <f>COUNTIF('B 55+'!E17:M17,15)</f>
        <v>0</v>
      </c>
      <c r="Q17" s="48">
        <f>COUNTIF('B 55+'!E17:M17,14)</f>
        <v>2</v>
      </c>
      <c r="R17" s="49">
        <f>COUNTIF('B 55+'!E17:M17,13)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5">
        <v>6</v>
      </c>
      <c r="C18" s="57" t="s">
        <v>261</v>
      </c>
      <c r="D18" s="58">
        <v>411</v>
      </c>
      <c r="E18" s="55">
        <v>0</v>
      </c>
      <c r="F18" s="55">
        <v>13</v>
      </c>
      <c r="G18" s="56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0">
        <f>SUM(E18:M18)</f>
        <v>13</v>
      </c>
      <c r="O18" s="151" t="str">
        <f>IF(COUNTIF($E18:$M18,"&gt;1")&lt;5,"NA",(SUM($E18:$M18)-SUM(SMALL($E18:$M18,{1,2}))))</f>
        <v>NA</v>
      </c>
      <c r="P18" s="51">
        <f>COUNTIF('B 55+'!E18:M18,15)</f>
        <v>0</v>
      </c>
      <c r="Q18" s="51">
        <f>COUNTIF('B 55+'!E18:M18,14)</f>
        <v>0</v>
      </c>
      <c r="R18" s="52">
        <f>COUNTIF('B 55+'!E18:M18,13)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18">
    <cfRule type="cellIs" dxfId="23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13 N13 N17:O18 N14 N15:R16 O14:R14 P17:R18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0"/>
  <dimension ref="A1:AV19"/>
  <sheetViews>
    <sheetView topLeftCell="A7"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976562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.3984375" style="21" customWidth="1"/>
    <col min="16" max="16" width="6.8984375" style="21" customWidth="1"/>
    <col min="17" max="17" width="5" style="4" customWidth="1"/>
    <col min="18" max="18" width="5.69921875" style="4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76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45">
      <c r="A12" s="11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26" t="s">
        <v>28</v>
      </c>
      <c r="Q12" s="26" t="s">
        <v>29</v>
      </c>
      <c r="R12" s="27" t="s">
        <v>30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2"/>
      <c r="AD12" s="2"/>
      <c r="AE12" s="1"/>
      <c r="AF12" s="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8" ht="21" thickBot="1" x14ac:dyDescent="0.5">
      <c r="A13" s="11"/>
      <c r="B13" s="202">
        <v>1</v>
      </c>
      <c r="C13" s="207" t="s">
        <v>75</v>
      </c>
      <c r="D13" s="160">
        <v>525</v>
      </c>
      <c r="E13" s="227">
        <v>15</v>
      </c>
      <c r="F13" s="227">
        <v>15</v>
      </c>
      <c r="G13" s="234">
        <v>0</v>
      </c>
      <c r="H13" s="227">
        <v>20</v>
      </c>
      <c r="I13" s="227">
        <v>15</v>
      </c>
      <c r="J13" s="227">
        <v>15</v>
      </c>
      <c r="K13" s="227">
        <v>15</v>
      </c>
      <c r="L13" s="227">
        <v>0</v>
      </c>
      <c r="M13" s="227">
        <v>15</v>
      </c>
      <c r="N13" s="151">
        <f t="shared" ref="N13:N19" si="0">SUM(E13:M13)</f>
        <v>110</v>
      </c>
      <c r="O13" s="200">
        <f>IF(COUNTIF($E13:$M13,"&gt;1")&lt;5,"NA",(SUM($E13:$M13)-SUM(SMALL($E13:$M13,{1,2}))))</f>
        <v>110</v>
      </c>
      <c r="P13" s="151">
        <f>COUNTIF('C Class'!E13:M13,15)</f>
        <v>6</v>
      </c>
      <c r="Q13" s="151">
        <f>COUNTIF('C Class'!E13:M13,14)</f>
        <v>0</v>
      </c>
      <c r="R13" s="152">
        <f>COUNTIF('C Class'!E13:M13,13)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244">
        <v>2</v>
      </c>
      <c r="C14" s="203" t="s">
        <v>97</v>
      </c>
      <c r="D14" s="130">
        <v>1704</v>
      </c>
      <c r="E14" s="126">
        <v>20</v>
      </c>
      <c r="F14" s="126">
        <v>0</v>
      </c>
      <c r="G14" s="233">
        <f>AVERAGE(I14,J14)</f>
        <v>14</v>
      </c>
      <c r="H14" s="126">
        <v>0</v>
      </c>
      <c r="I14" s="126">
        <v>14</v>
      </c>
      <c r="J14" s="126">
        <v>14</v>
      </c>
      <c r="K14" s="126">
        <v>0</v>
      </c>
      <c r="L14" s="126">
        <v>0</v>
      </c>
      <c r="M14" s="126">
        <v>0</v>
      </c>
      <c r="N14" s="47">
        <f t="shared" si="0"/>
        <v>62</v>
      </c>
      <c r="O14" s="47" t="str">
        <f>IF(COUNTIF($E14:$M14,"&gt;1")&lt;5,"NA",(SUM($E14:$M14)-SUM(SMALL($E14:$M14,{1,2}))))</f>
        <v>NA</v>
      </c>
      <c r="P14" s="47">
        <f>COUNTIF('C Class'!E14:M14,15)</f>
        <v>0</v>
      </c>
      <c r="Q14" s="47">
        <f>COUNTIF('C Class'!E14:M14,14)</f>
        <v>3</v>
      </c>
      <c r="R14" s="209">
        <f>COUNTIF('C Class'!E14:M14,13)</f>
        <v>0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244">
        <v>3</v>
      </c>
      <c r="C15" s="42" t="s">
        <v>123</v>
      </c>
      <c r="D15" s="43">
        <v>555</v>
      </c>
      <c r="E15" s="44">
        <v>20</v>
      </c>
      <c r="F15" s="44">
        <v>12</v>
      </c>
      <c r="G15" s="116">
        <v>12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7">
        <f t="shared" si="0"/>
        <v>44</v>
      </c>
      <c r="O15" s="45" t="str">
        <f>IF(COUNTIF($E15:$M15,"&gt;1")&lt;5,"NA",(SUM($E15:$M15)-SUM(SMALL($E15:$M15,{1,2}))))</f>
        <v>NA</v>
      </c>
      <c r="P15" s="48">
        <f>COUNTIF('C Class'!E15:M15,15)</f>
        <v>0</v>
      </c>
      <c r="Q15" s="48">
        <f>COUNTIF('C Class'!E15:M15,14)</f>
        <v>0</v>
      </c>
      <c r="R15" s="49">
        <f>COUNTIF('C Class'!E15:M15,13)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4">
        <v>4</v>
      </c>
      <c r="C16" s="42" t="s">
        <v>228</v>
      </c>
      <c r="D16" s="43">
        <v>522</v>
      </c>
      <c r="E16" s="44">
        <v>0</v>
      </c>
      <c r="F16" s="44">
        <v>0</v>
      </c>
      <c r="G16" s="54">
        <v>0</v>
      </c>
      <c r="H16" s="44">
        <v>15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7">
        <f t="shared" si="0"/>
        <v>15</v>
      </c>
      <c r="O16" s="45" t="str">
        <f>IF(COUNTIF($E16:$M16,"&gt;1")&lt;5,"NA",(SUM($E16:$M16)-SUM(SMALL($E16:$M16,{1,2}))))</f>
        <v>NA</v>
      </c>
      <c r="P16" s="48">
        <f>COUNTIF('C Class'!E16:M16,15)</f>
        <v>1</v>
      </c>
      <c r="Q16" s="48">
        <f>COUNTIF('C Class'!E16:M16,14)</f>
        <v>0</v>
      </c>
      <c r="R16" s="49">
        <f>COUNTIF('C Class'!E16:M16,13)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4">
        <v>5</v>
      </c>
      <c r="C17" s="42" t="s">
        <v>211</v>
      </c>
      <c r="D17" s="43">
        <v>1698</v>
      </c>
      <c r="E17" s="44">
        <v>0</v>
      </c>
      <c r="F17" s="44">
        <v>14</v>
      </c>
      <c r="G17" s="5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7">
        <f t="shared" si="0"/>
        <v>14</v>
      </c>
      <c r="O17" s="45" t="str">
        <f>IF(COUNTIF($E17:$M17,"&gt;1")&lt;5,"NA",(SUM($E17:$M17)-SUM(SMALL($E17:$M17,{1,2}))))</f>
        <v>NA</v>
      </c>
      <c r="P17" s="48">
        <f>COUNTIF('C Class'!E17:M17,15)</f>
        <v>0</v>
      </c>
      <c r="Q17" s="48">
        <f>COUNTIF('C Class'!E17:M17,14)</f>
        <v>1</v>
      </c>
      <c r="R17" s="49">
        <f>COUNTIF('C Class'!E17:M17,13)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4">
        <v>6</v>
      </c>
      <c r="C18" s="42" t="s">
        <v>203</v>
      </c>
      <c r="D18" s="43">
        <v>441</v>
      </c>
      <c r="E18" s="44">
        <v>0</v>
      </c>
      <c r="F18" s="44">
        <v>13</v>
      </c>
      <c r="G18" s="5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f t="shared" si="0"/>
        <v>13</v>
      </c>
      <c r="O18" s="45" t="str">
        <f>IF(COUNTIF($E18:$M18,"&gt;1")&lt;5,"NA",(SUM($E18:$M18)-SUM(SMALL($E18:$M18,{1,2}))))</f>
        <v>NA</v>
      </c>
      <c r="P18" s="48">
        <f>COUNTIF('C Class'!E18:M18,15)</f>
        <v>0</v>
      </c>
      <c r="Q18" s="48">
        <f>COUNTIF('C Class'!E18:M18,14)</f>
        <v>0</v>
      </c>
      <c r="R18" s="49">
        <f>COUNTIF('C Class'!E18:M18,13)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5">
        <v>7</v>
      </c>
      <c r="C19" s="57" t="s">
        <v>198</v>
      </c>
      <c r="D19" s="58">
        <v>354</v>
      </c>
      <c r="E19" s="55">
        <v>0</v>
      </c>
      <c r="F19" s="55">
        <v>11</v>
      </c>
      <c r="G19" s="56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0">
        <f t="shared" si="0"/>
        <v>11</v>
      </c>
      <c r="O19" s="151" t="str">
        <f>IF(COUNTIF($E19:$M19,"&gt;1")&lt;5,"NA",(SUM($E19:$M19)-SUM(SMALL($E19:$M19,{1,2}))))</f>
        <v>NA</v>
      </c>
      <c r="P19" s="51">
        <f>COUNTIF('C Class'!E19:M19,15)</f>
        <v>0</v>
      </c>
      <c r="Q19" s="51">
        <f>COUNTIF('C Class'!E19:M19,14)</f>
        <v>0</v>
      </c>
      <c r="R19" s="52">
        <f>COUNTIF('C Class'!E19:M19,13)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19">
    <cfRule type="cellIs" dxfId="22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4:N19 N13 P13:R13 P15:R19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1"/>
  <dimension ref="A1:AV25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6.19921875" style="4" customWidth="1"/>
    <col min="4" max="4" width="7" style="21" customWidth="1"/>
    <col min="5" max="5" width="8" style="21" bestFit="1" customWidth="1"/>
    <col min="6" max="6" width="8.19921875" style="21" bestFit="1" customWidth="1"/>
    <col min="7" max="7" width="8" style="21" customWidth="1"/>
    <col min="8" max="13" width="8.19921875" style="21" bestFit="1" customWidth="1"/>
    <col min="14" max="14" width="10.19921875" style="21" customWidth="1"/>
    <col min="15" max="15" width="10.69921875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81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80</v>
      </c>
      <c r="D13" s="40">
        <v>401</v>
      </c>
      <c r="E13" s="41">
        <v>15</v>
      </c>
      <c r="F13" s="41">
        <v>14</v>
      </c>
      <c r="G13" s="53">
        <v>0</v>
      </c>
      <c r="H13" s="41">
        <v>15</v>
      </c>
      <c r="I13" s="41">
        <v>0</v>
      </c>
      <c r="J13" s="41">
        <v>15</v>
      </c>
      <c r="K13" s="41">
        <v>20</v>
      </c>
      <c r="L13" s="41">
        <v>15</v>
      </c>
      <c r="M13" s="41">
        <v>15</v>
      </c>
      <c r="N13" s="45">
        <f t="shared" ref="N13:N25" si="0">SUM(E13:M13)</f>
        <v>109</v>
      </c>
      <c r="O13" s="189">
        <f>IF(COUNTIF($E13:$M13,"&gt;1")&lt;5,"NA",(SUM($E13:$M13)-SUM(SMALL($E13:$M13,{1,2}))))</f>
        <v>109</v>
      </c>
      <c r="P13" s="45">
        <f>COUNTIF('C 30+'!E13:M13,15)</f>
        <v>5</v>
      </c>
      <c r="Q13" s="45">
        <f>COUNTIF('C 30+'!E13:M13,14)</f>
        <v>1</v>
      </c>
      <c r="R13" s="46">
        <f>COUNTIF('C 30+'!E13:M13,13)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140</v>
      </c>
      <c r="D14" s="43">
        <v>451</v>
      </c>
      <c r="E14" s="41">
        <v>0</v>
      </c>
      <c r="F14" s="44">
        <v>13</v>
      </c>
      <c r="G14" s="54">
        <v>0</v>
      </c>
      <c r="H14" s="44">
        <v>13</v>
      </c>
      <c r="I14" s="44">
        <v>14</v>
      </c>
      <c r="J14" s="44">
        <v>11</v>
      </c>
      <c r="K14" s="44">
        <v>20</v>
      </c>
      <c r="L14" s="44">
        <v>13</v>
      </c>
      <c r="M14" s="44">
        <v>14</v>
      </c>
      <c r="N14" s="47">
        <f t="shared" si="0"/>
        <v>98</v>
      </c>
      <c r="O14" s="189">
        <f>IF(COUNTIF($E14:$M14,"&gt;1")&lt;5,"NA",(SUM($E14:$M14)-SUM(SMALL($E14:$M14,{1,2}))))</f>
        <v>98</v>
      </c>
      <c r="P14" s="48">
        <f>COUNTIF('C 30+'!E14:M14,15)</f>
        <v>0</v>
      </c>
      <c r="Q14" s="48">
        <f>COUNTIF('C 30+'!E14:M14,14)</f>
        <v>2</v>
      </c>
      <c r="R14" s="49">
        <f>COUNTIF('C 30+'!E14:M14,13)</f>
        <v>3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2" t="s">
        <v>188</v>
      </c>
      <c r="D15" s="43">
        <v>1370</v>
      </c>
      <c r="E15" s="44">
        <v>12</v>
      </c>
      <c r="F15" s="44">
        <v>15</v>
      </c>
      <c r="G15" s="54">
        <v>0</v>
      </c>
      <c r="H15" s="44">
        <v>14</v>
      </c>
      <c r="I15" s="44">
        <v>0</v>
      </c>
      <c r="J15" s="44">
        <v>12</v>
      </c>
      <c r="K15" s="44">
        <v>14</v>
      </c>
      <c r="L15" s="44">
        <v>14</v>
      </c>
      <c r="M15" s="44">
        <v>13</v>
      </c>
      <c r="N15" s="47">
        <f t="shared" si="0"/>
        <v>94</v>
      </c>
      <c r="O15" s="189">
        <f>IF(COUNTIF($E15:$M15,"&gt;1")&lt;5,"NA",(SUM($E15:$M15)-SUM(SMALL($E15:$M15,{1,2}))))</f>
        <v>94</v>
      </c>
      <c r="P15" s="48">
        <f>COUNTIF('C 30+'!E15:M15,15)</f>
        <v>1</v>
      </c>
      <c r="Q15" s="48">
        <f>COUNTIF('C 30+'!E15:M15,14)</f>
        <v>3</v>
      </c>
      <c r="R15" s="49">
        <f>COUNTIF('C 30+'!E15:M15,13)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16">
        <v>4</v>
      </c>
      <c r="C16" s="57" t="s">
        <v>127</v>
      </c>
      <c r="D16" s="58">
        <v>529</v>
      </c>
      <c r="E16" s="55">
        <v>20</v>
      </c>
      <c r="F16" s="55">
        <v>0</v>
      </c>
      <c r="G16" s="235">
        <f>AVERAGE(I16,J16,K16,)</f>
        <v>11</v>
      </c>
      <c r="H16" s="55">
        <v>0</v>
      </c>
      <c r="I16" s="55">
        <v>15</v>
      </c>
      <c r="J16" s="55">
        <v>14</v>
      </c>
      <c r="K16" s="55">
        <v>15</v>
      </c>
      <c r="L16" s="55">
        <v>12</v>
      </c>
      <c r="M16" s="55">
        <v>0</v>
      </c>
      <c r="N16" s="236">
        <f t="shared" si="0"/>
        <v>87</v>
      </c>
      <c r="O16" s="239">
        <f>IF(COUNTIF($E16:$M16,"&gt;1")&lt;5,"NA",(SUM($E16:$M16)-SUM(SMALL($E16:$M16,{1,2}))))</f>
        <v>87</v>
      </c>
      <c r="P16" s="51">
        <f>COUNTIF('C 30+'!E16:M16,15)</f>
        <v>2</v>
      </c>
      <c r="Q16" s="51">
        <f>COUNTIF('C 30+'!E16:M16,14)</f>
        <v>1</v>
      </c>
      <c r="R16" s="52">
        <f>COUNTIF('C 30+'!E16:M16,13)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3">
        <v>5</v>
      </c>
      <c r="C17" s="203" t="s">
        <v>128</v>
      </c>
      <c r="D17" s="130">
        <v>234</v>
      </c>
      <c r="E17" s="126">
        <v>20</v>
      </c>
      <c r="F17" s="126">
        <v>0</v>
      </c>
      <c r="G17" s="233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47">
        <f t="shared" si="0"/>
        <v>20</v>
      </c>
      <c r="O17" s="47" t="str">
        <f>IF(COUNTIF($E17:$M17,"&gt;1")&lt;5,"NA",(SUM($E17:$M17)-SUM(SMALL($E17:$M17,{1,2}))))</f>
        <v>NA</v>
      </c>
      <c r="P17" s="47">
        <f>COUNTIF('C 30+'!E17:M17,15)</f>
        <v>0</v>
      </c>
      <c r="Q17" s="47">
        <f>COUNTIF('C 30+'!E17:M17,14)</f>
        <v>0</v>
      </c>
      <c r="R17" s="209">
        <f>COUNTIF('C 30+'!E17:M17,13)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3">
        <v>6</v>
      </c>
      <c r="C18" s="42" t="s">
        <v>164</v>
      </c>
      <c r="D18" s="43">
        <v>507</v>
      </c>
      <c r="E18" s="44">
        <v>14</v>
      </c>
      <c r="F18" s="44">
        <v>0</v>
      </c>
      <c r="G18" s="5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f t="shared" si="0"/>
        <v>14</v>
      </c>
      <c r="O18" s="45" t="str">
        <f>IF(COUNTIF($E18:$M18,"&gt;1")&lt;5,"NA",(SUM($E18:$M18)-SUM(SMALL($E18:$M18,{1,2}))))</f>
        <v>NA</v>
      </c>
      <c r="P18" s="48">
        <f>COUNTIF('C 30+'!E18:M18,15)</f>
        <v>0</v>
      </c>
      <c r="Q18" s="48">
        <f>COUNTIF('C 30+'!E18:M18,14)</f>
        <v>1</v>
      </c>
      <c r="R18" s="49">
        <f>COUNTIF('C 30+'!E18:M18,13)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3">
        <v>7</v>
      </c>
      <c r="C19" s="42" t="s">
        <v>168</v>
      </c>
      <c r="D19" s="43">
        <v>461</v>
      </c>
      <c r="E19" s="44">
        <v>13</v>
      </c>
      <c r="F19" s="44">
        <v>0</v>
      </c>
      <c r="G19" s="5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7">
        <f t="shared" si="0"/>
        <v>13</v>
      </c>
      <c r="O19" s="45" t="str">
        <f>IF(COUNTIF($E19:$M19,"&gt;1")&lt;5,"NA",(SUM($E19:$M19)-SUM(SMALL($E19:$M19,{1,2}))))</f>
        <v>NA</v>
      </c>
      <c r="P19" s="48">
        <f>COUNTIF('C 30+'!E19:M19,15)</f>
        <v>0</v>
      </c>
      <c r="Q19" s="48">
        <f>COUNTIF('C 30+'!E19:M19,14)</f>
        <v>0</v>
      </c>
      <c r="R19" s="49">
        <f>COUNTIF('C 30+'!E19:M19,13)</f>
        <v>1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3">
        <v>8</v>
      </c>
      <c r="C20" s="42" t="s">
        <v>262</v>
      </c>
      <c r="D20" s="43">
        <v>556</v>
      </c>
      <c r="E20" s="44">
        <v>0</v>
      </c>
      <c r="F20" s="44">
        <v>0</v>
      </c>
      <c r="G20" s="54">
        <v>0</v>
      </c>
      <c r="H20" s="44">
        <v>0</v>
      </c>
      <c r="I20" s="44">
        <v>13</v>
      </c>
      <c r="J20" s="44">
        <v>0</v>
      </c>
      <c r="K20" s="44">
        <v>0</v>
      </c>
      <c r="L20" s="44">
        <v>0</v>
      </c>
      <c r="M20" s="44">
        <v>0</v>
      </c>
      <c r="N20" s="47">
        <f t="shared" si="0"/>
        <v>13</v>
      </c>
      <c r="O20" s="45" t="str">
        <f>IF(COUNTIF($E20:$M20,"&gt;1")&lt;5,"NA",(SUM($E20:$M20)-SUM(SMALL($E20:$M20,{1,2}))))</f>
        <v>NA</v>
      </c>
      <c r="P20" s="48">
        <f>COUNTIF('C 30+'!E20:M20,15)</f>
        <v>0</v>
      </c>
      <c r="Q20" s="48">
        <f>COUNTIF('C 30+'!E20:M20,14)</f>
        <v>0</v>
      </c>
      <c r="R20" s="49">
        <f>COUNTIF('C 30+'!E20:M20,13)</f>
        <v>1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43">
        <v>9</v>
      </c>
      <c r="C21" s="42" t="s">
        <v>238</v>
      </c>
      <c r="D21" s="43">
        <v>157</v>
      </c>
      <c r="E21" s="44">
        <v>0</v>
      </c>
      <c r="F21" s="44">
        <v>0</v>
      </c>
      <c r="G21" s="54">
        <v>0</v>
      </c>
      <c r="H21" s="44">
        <v>0</v>
      </c>
      <c r="I21" s="44">
        <v>0</v>
      </c>
      <c r="J21" s="44">
        <v>13</v>
      </c>
      <c r="K21" s="44">
        <v>0</v>
      </c>
      <c r="L21" s="44">
        <v>0</v>
      </c>
      <c r="M21" s="44">
        <v>0</v>
      </c>
      <c r="N21" s="47">
        <f t="shared" si="0"/>
        <v>13</v>
      </c>
      <c r="O21" s="45" t="str">
        <f>IF(COUNTIF($E21:$M21,"&gt;1")&lt;5,"NA",(SUM($E21:$M21)-SUM(SMALL($E21:$M21,{1,2}))))</f>
        <v>NA</v>
      </c>
      <c r="P21" s="48">
        <f>COUNTIF('C 30+'!E21:M21,15)</f>
        <v>0</v>
      </c>
      <c r="Q21" s="48">
        <f>COUNTIF('C 30+'!E21:M21,14)</f>
        <v>0</v>
      </c>
      <c r="R21" s="49">
        <f>COUNTIF('C 30+'!E21:M21,13)</f>
        <v>1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43">
        <v>10</v>
      </c>
      <c r="C22" s="42" t="s">
        <v>217</v>
      </c>
      <c r="D22" s="43">
        <v>468</v>
      </c>
      <c r="E22" s="44">
        <v>11</v>
      </c>
      <c r="F22" s="44">
        <v>0</v>
      </c>
      <c r="G22" s="5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f t="shared" si="0"/>
        <v>11</v>
      </c>
      <c r="O22" s="45" t="str">
        <f>IF(COUNTIF($E22:$M22,"&gt;1")&lt;5,"NA",(SUM($E22:$M22)-SUM(SMALL($E22:$M22,{1,2}))))</f>
        <v>NA</v>
      </c>
      <c r="P22" s="48">
        <f>COUNTIF('C 30+'!E22:M22,15)</f>
        <v>0</v>
      </c>
      <c r="Q22" s="48">
        <f>COUNTIF('C 30+'!E22:M22,14)</f>
        <v>0</v>
      </c>
      <c r="R22" s="49">
        <f>COUNTIF('C 30+'!E22:M22,13)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43">
        <v>11</v>
      </c>
      <c r="C23" s="42" t="s">
        <v>220</v>
      </c>
      <c r="D23" s="43">
        <v>658</v>
      </c>
      <c r="E23" s="44">
        <v>10</v>
      </c>
      <c r="F23" s="44">
        <v>0</v>
      </c>
      <c r="G23" s="5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7">
        <f t="shared" si="0"/>
        <v>10</v>
      </c>
      <c r="O23" s="45" t="str">
        <f>IF(COUNTIF($E23:$M23,"&gt;1")&lt;5,"NA",(SUM($E23:$M23)-SUM(SMALL($E23:$M23,{1,2}))))</f>
        <v>NA</v>
      </c>
      <c r="P23" s="48">
        <f>COUNTIF('C 30+'!E23:M23,15)</f>
        <v>0</v>
      </c>
      <c r="Q23" s="48">
        <f>COUNTIF('C 30+'!E23:M23,14)</f>
        <v>0</v>
      </c>
      <c r="R23" s="49">
        <f>COUNTIF('C 30+'!E23:M23,13)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243">
        <v>12</v>
      </c>
      <c r="C24" s="42" t="s">
        <v>239</v>
      </c>
      <c r="D24" s="43">
        <v>160</v>
      </c>
      <c r="E24" s="44">
        <v>0</v>
      </c>
      <c r="F24" s="44">
        <v>0</v>
      </c>
      <c r="G24" s="54">
        <v>0</v>
      </c>
      <c r="H24" s="44">
        <v>0</v>
      </c>
      <c r="I24" s="44">
        <v>0</v>
      </c>
      <c r="J24" s="44">
        <v>10</v>
      </c>
      <c r="K24" s="44">
        <v>0</v>
      </c>
      <c r="L24" s="44">
        <v>0</v>
      </c>
      <c r="M24" s="44">
        <v>0</v>
      </c>
      <c r="N24" s="47">
        <f t="shared" si="0"/>
        <v>10</v>
      </c>
      <c r="O24" s="45" t="str">
        <f>IF(COUNTIF($E24:$M24,"&gt;1")&lt;5,"NA",(SUM($E24:$M24)-SUM(SMALL($E24:$M24,{1,2}))))</f>
        <v>NA</v>
      </c>
      <c r="P24" s="48">
        <f>COUNTIF('C 30+'!E24:M24,15)</f>
        <v>0</v>
      </c>
      <c r="Q24" s="48">
        <f>COUNTIF('C 30+'!E24:M24,14)</f>
        <v>0</v>
      </c>
      <c r="R24" s="49">
        <f>COUNTIF('C 30+'!E24:M24,13)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1" thickBot="1" x14ac:dyDescent="0.5">
      <c r="A25" s="11"/>
      <c r="B25" s="243">
        <v>13</v>
      </c>
      <c r="C25" s="57" t="s">
        <v>223</v>
      </c>
      <c r="D25" s="58">
        <v>659</v>
      </c>
      <c r="E25" s="55">
        <v>9</v>
      </c>
      <c r="F25" s="55">
        <v>0</v>
      </c>
      <c r="G25" s="56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0">
        <f t="shared" si="0"/>
        <v>9</v>
      </c>
      <c r="O25" s="151" t="str">
        <f>IF(COUNTIF($E25:$M25,"&gt;1")&lt;5,"NA",(SUM($E25:$M25)-SUM(SMALL($E25:$M25,{1,2}))))</f>
        <v>NA</v>
      </c>
      <c r="P25" s="51">
        <f>COUNTIF('C 30+'!E25:M25,15)</f>
        <v>0</v>
      </c>
      <c r="Q25" s="51">
        <f>COUNTIF('C 30+'!E25:M25,14)</f>
        <v>0</v>
      </c>
      <c r="R25" s="52">
        <f>COUNTIF('C 30+'!E25:M25,13)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  <c r="AF25" s="7"/>
      <c r="AG25" s="2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5">
    <cfRule type="cellIs" dxfId="21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25 N13:N25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2"/>
  <dimension ref="A1:AV23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69921875" style="4" customWidth="1"/>
    <col min="4" max="4" width="7.09765625" style="21" bestFit="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" style="21" customWidth="1"/>
    <col min="16" max="16" width="6.8984375" style="21" customWidth="1"/>
    <col min="17" max="17" width="5" style="4" customWidth="1"/>
    <col min="18" max="18" width="5.69921875" style="4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89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0.6" customHeight="1" thickBot="1" x14ac:dyDescent="0.3">
      <c r="A12" s="11"/>
      <c r="B12" s="168"/>
      <c r="C12" s="169"/>
      <c r="D12" s="169"/>
      <c r="E12" s="107"/>
      <c r="F12" s="107"/>
      <c r="G12" s="107"/>
      <c r="H12" s="107"/>
      <c r="I12" s="108"/>
      <c r="J12" s="107"/>
      <c r="K12" s="107"/>
      <c r="L12" s="107"/>
      <c r="M12" s="107"/>
      <c r="N12" s="172"/>
      <c r="O12" s="172"/>
      <c r="P12" s="170"/>
      <c r="Q12" s="171"/>
      <c r="R12" s="172"/>
      <c r="S12" s="3"/>
      <c r="T12" s="3"/>
      <c r="U12" s="3"/>
      <c r="V12" s="3"/>
      <c r="W12" s="3"/>
      <c r="X12" s="3"/>
      <c r="Y12" s="3"/>
      <c r="Z12" s="3"/>
      <c r="AA12" s="3"/>
      <c r="AB12" s="3"/>
      <c r="AC12" s="2"/>
      <c r="AD12" s="2"/>
      <c r="AE12" s="1"/>
      <c r="AF12" s="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8" ht="17.399999999999999" thickBot="1" x14ac:dyDescent="0.3">
      <c r="A13" s="139"/>
      <c r="B13" s="24" t="s">
        <v>14</v>
      </c>
      <c r="C13" s="25" t="s">
        <v>15</v>
      </c>
      <c r="D13" s="28" t="s">
        <v>16</v>
      </c>
      <c r="E13" s="24" t="s">
        <v>18</v>
      </c>
      <c r="F13" s="24" t="s">
        <v>19</v>
      </c>
      <c r="G13" s="24" t="s">
        <v>20</v>
      </c>
      <c r="H13" s="24" t="s">
        <v>21</v>
      </c>
      <c r="I13" s="24" t="s">
        <v>22</v>
      </c>
      <c r="J13" s="24" t="s">
        <v>23</v>
      </c>
      <c r="K13" s="24" t="s">
        <v>24</v>
      </c>
      <c r="L13" s="24" t="s">
        <v>25</v>
      </c>
      <c r="M13" s="24" t="s">
        <v>26</v>
      </c>
      <c r="N13" s="24" t="s">
        <v>27</v>
      </c>
      <c r="O13" s="25" t="s">
        <v>27</v>
      </c>
      <c r="P13" s="140" t="s">
        <v>28</v>
      </c>
      <c r="Q13" s="140" t="s">
        <v>29</v>
      </c>
      <c r="R13" s="141" t="s">
        <v>30</v>
      </c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3"/>
      <c r="AD13" s="143"/>
      <c r="AE13" s="144"/>
      <c r="AF13" s="144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</row>
    <row r="14" spans="1:48" ht="21" thickBot="1" x14ac:dyDescent="0.5">
      <c r="A14" s="11"/>
      <c r="B14" s="16">
        <v>1</v>
      </c>
      <c r="C14" s="39" t="s">
        <v>88</v>
      </c>
      <c r="D14" s="40">
        <v>508</v>
      </c>
      <c r="E14" s="41">
        <v>20</v>
      </c>
      <c r="F14" s="41">
        <v>15</v>
      </c>
      <c r="G14" s="115">
        <f>AVERAGE(F14,H14,I14,J14)</f>
        <v>15</v>
      </c>
      <c r="H14" s="41">
        <v>15</v>
      </c>
      <c r="I14" s="41">
        <v>15</v>
      </c>
      <c r="J14" s="41">
        <v>15</v>
      </c>
      <c r="K14" s="41">
        <v>15</v>
      </c>
      <c r="L14" s="41">
        <v>0</v>
      </c>
      <c r="M14" s="41">
        <v>0</v>
      </c>
      <c r="N14" s="45">
        <f t="shared" ref="N14:N23" si="0">SUM(E14:M14)</f>
        <v>110</v>
      </c>
      <c r="O14" s="189">
        <f>IF(COUNTIF($E14:$M14,"&gt;1")&lt;5,"NA",(SUM($E14:$M14)-SUM(SMALL($E14:$M14,{1,2}))))</f>
        <v>110</v>
      </c>
      <c r="P14" s="45">
        <f>COUNTIF('C 40+'!E14:M14,15)</f>
        <v>6</v>
      </c>
      <c r="Q14" s="45">
        <f>COUNTIF('C 40+'!E14:M14,14)</f>
        <v>0</v>
      </c>
      <c r="R14" s="46">
        <f>COUNTIF('C 40+'!E14:M14,13)</f>
        <v>0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59">
        <v>2</v>
      </c>
      <c r="C15" s="57" t="s">
        <v>191</v>
      </c>
      <c r="D15" s="58">
        <v>1835</v>
      </c>
      <c r="E15" s="55">
        <v>11</v>
      </c>
      <c r="F15" s="55">
        <v>12</v>
      </c>
      <c r="G15" s="56">
        <v>0</v>
      </c>
      <c r="H15" s="55">
        <v>13</v>
      </c>
      <c r="I15" s="55">
        <v>13</v>
      </c>
      <c r="J15" s="55">
        <v>14</v>
      </c>
      <c r="K15" s="55">
        <v>13</v>
      </c>
      <c r="L15" s="55">
        <v>15</v>
      </c>
      <c r="M15" s="55">
        <v>0</v>
      </c>
      <c r="N15" s="50">
        <f t="shared" si="0"/>
        <v>91</v>
      </c>
      <c r="O15" s="200">
        <f>IF(COUNTIF($E15:$M15,"&gt;1")&lt;5,"NA",(SUM($E15:$M15)-SUM(SMALL($E15:$M15,{1,2}))))</f>
        <v>91</v>
      </c>
      <c r="P15" s="51">
        <f>COUNTIF('C 40+'!E15:M15,15)</f>
        <v>1</v>
      </c>
      <c r="Q15" s="51">
        <f>COUNTIF('C 40+'!E15:M15,14)</f>
        <v>1</v>
      </c>
      <c r="R15" s="52">
        <f>COUNTIF('C 40+'!E15:M15,13)</f>
        <v>3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4">
        <v>3</v>
      </c>
      <c r="C16" s="203" t="s">
        <v>189</v>
      </c>
      <c r="D16" s="130">
        <v>1695</v>
      </c>
      <c r="E16" s="126">
        <v>13</v>
      </c>
      <c r="F16" s="126">
        <v>14</v>
      </c>
      <c r="G16" s="150">
        <v>0</v>
      </c>
      <c r="H16" s="126">
        <v>0</v>
      </c>
      <c r="I16" s="126">
        <v>0</v>
      </c>
      <c r="J16" s="126">
        <v>0</v>
      </c>
      <c r="K16" s="126">
        <v>14</v>
      </c>
      <c r="L16" s="126">
        <v>0</v>
      </c>
      <c r="M16" s="126">
        <v>0</v>
      </c>
      <c r="N16" s="47">
        <f t="shared" si="0"/>
        <v>41</v>
      </c>
      <c r="O16" s="47" t="str">
        <f>IF(COUNTIF($E16:$M16,"&gt;1")&lt;5,"NA",(SUM($E16:$M16)-SUM(SMALL($E16:$M16,{1,2}))))</f>
        <v>NA</v>
      </c>
      <c r="P16" s="47">
        <f>COUNTIF('C 40+'!E16:M16,15)</f>
        <v>0</v>
      </c>
      <c r="Q16" s="47">
        <f>COUNTIF('C 40+'!E16:M16,14)</f>
        <v>2</v>
      </c>
      <c r="R16" s="209">
        <f>COUNTIF('C 40+'!E16:M16,13)</f>
        <v>1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4">
        <v>4</v>
      </c>
      <c r="C17" s="42" t="s">
        <v>190</v>
      </c>
      <c r="D17" s="43">
        <v>472</v>
      </c>
      <c r="E17" s="44">
        <v>12</v>
      </c>
      <c r="F17" s="44">
        <v>13</v>
      </c>
      <c r="G17" s="54">
        <v>0</v>
      </c>
      <c r="H17" s="44">
        <v>14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7">
        <f t="shared" si="0"/>
        <v>39</v>
      </c>
      <c r="O17" s="45" t="str">
        <f>IF(COUNTIF($E17:$M17,"&gt;1")&lt;5,"NA",(SUM($E17:$M17)-SUM(SMALL($E17:$M17,{1,2}))))</f>
        <v>NA</v>
      </c>
      <c r="P17" s="48">
        <f>COUNTIF('C 40+'!E17:M17,15)</f>
        <v>0</v>
      </c>
      <c r="Q17" s="48">
        <f>COUNTIF('C 40+'!E17:M17,14)</f>
        <v>1</v>
      </c>
      <c r="R17" s="49">
        <f>COUNTIF('C 40+'!E17:M17,13)</f>
        <v>1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4">
        <v>5</v>
      </c>
      <c r="C18" s="42" t="s">
        <v>225</v>
      </c>
      <c r="D18" s="43">
        <v>512</v>
      </c>
      <c r="E18" s="44">
        <v>10</v>
      </c>
      <c r="F18" s="44">
        <v>0</v>
      </c>
      <c r="G18" s="54">
        <v>0</v>
      </c>
      <c r="H18" s="44">
        <v>0</v>
      </c>
      <c r="I18" s="44">
        <v>12</v>
      </c>
      <c r="J18" s="44">
        <v>0</v>
      </c>
      <c r="K18" s="44">
        <v>0</v>
      </c>
      <c r="L18" s="44">
        <v>0</v>
      </c>
      <c r="M18" s="44">
        <v>0</v>
      </c>
      <c r="N18" s="47">
        <f t="shared" si="0"/>
        <v>22</v>
      </c>
      <c r="O18" s="45" t="str">
        <f>IF(COUNTIF($E18:$M18,"&gt;1")&lt;5,"NA",(SUM($E18:$M18)-SUM(SMALL($E18:$M18,{1,2}))))</f>
        <v>NA</v>
      </c>
      <c r="P18" s="48">
        <f>COUNTIF('C 40+'!E18:M18,15)</f>
        <v>0</v>
      </c>
      <c r="Q18" s="48">
        <f>COUNTIF('C 40+'!E18:M18,14)</f>
        <v>0</v>
      </c>
      <c r="R18" s="49">
        <f>COUNTIF('C 40+'!E18:M18,13)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4">
        <v>6</v>
      </c>
      <c r="C19" s="42" t="s">
        <v>178</v>
      </c>
      <c r="D19" s="43">
        <v>1683</v>
      </c>
      <c r="E19" s="44">
        <v>15</v>
      </c>
      <c r="F19" s="44">
        <v>0</v>
      </c>
      <c r="G19" s="5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7">
        <f t="shared" si="0"/>
        <v>15</v>
      </c>
      <c r="O19" s="45" t="str">
        <f>IF(COUNTIF($E19:$M19,"&gt;1")&lt;5,"NA",(SUM($E19:$M19)-SUM(SMALL($E19:$M19,{1,2}))))</f>
        <v>NA</v>
      </c>
      <c r="P19" s="48">
        <f>COUNTIF('C 40+'!E19:M19,15)</f>
        <v>1</v>
      </c>
      <c r="Q19" s="48">
        <f>COUNTIF('C 40+'!E19:M19,14)</f>
        <v>0</v>
      </c>
      <c r="R19" s="49">
        <f>COUNTIF('C 40+'!E19:M19,13)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4">
        <v>7</v>
      </c>
      <c r="C20" s="42" t="s">
        <v>308</v>
      </c>
      <c r="D20" s="43">
        <v>744</v>
      </c>
      <c r="E20" s="44">
        <v>0</v>
      </c>
      <c r="F20" s="44">
        <v>0</v>
      </c>
      <c r="G20" s="5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15</v>
      </c>
      <c r="N20" s="47">
        <f t="shared" si="0"/>
        <v>15</v>
      </c>
      <c r="O20" s="45" t="str">
        <f>IF(COUNTIF($E20:$M20,"&gt;1")&lt;5,"NA",(SUM($E20:$M20)-SUM(SMALL($E20:$M20,{1,2}))))</f>
        <v>NA</v>
      </c>
      <c r="P20" s="48">
        <f>COUNTIF('C 40+'!E20:M20,15)</f>
        <v>1</v>
      </c>
      <c r="Q20" s="48">
        <f>COUNTIF('C 40+'!E20:M20,14)</f>
        <v>0</v>
      </c>
      <c r="R20" s="49">
        <f>COUNTIF('C 40+'!E20:M20,13)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44">
        <v>8</v>
      </c>
      <c r="C21" s="42" t="s">
        <v>221</v>
      </c>
      <c r="D21" s="43">
        <v>258</v>
      </c>
      <c r="E21" s="44">
        <v>14</v>
      </c>
      <c r="F21" s="44">
        <v>0</v>
      </c>
      <c r="G21" s="5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7">
        <f t="shared" si="0"/>
        <v>14</v>
      </c>
      <c r="O21" s="45" t="str">
        <f>IF(COUNTIF($E21:$M21,"&gt;1")&lt;5,"NA",(SUM($E21:$M21)-SUM(SMALL($E21:$M21,{1,2}))))</f>
        <v>NA</v>
      </c>
      <c r="P21" s="48">
        <f>COUNTIF('C 40+'!E21:M21,15)</f>
        <v>0</v>
      </c>
      <c r="Q21" s="48">
        <f>COUNTIF('C 40+'!E21:M21,14)</f>
        <v>1</v>
      </c>
      <c r="R21" s="49">
        <f>COUNTIF('C 40+'!E21:M21,13)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44">
        <v>9</v>
      </c>
      <c r="C22" s="42" t="s">
        <v>231</v>
      </c>
      <c r="D22" s="43">
        <v>412</v>
      </c>
      <c r="E22" s="44">
        <v>0</v>
      </c>
      <c r="F22" s="44">
        <v>0</v>
      </c>
      <c r="G22" s="54">
        <v>0</v>
      </c>
      <c r="H22" s="44">
        <v>0</v>
      </c>
      <c r="I22" s="44">
        <v>14</v>
      </c>
      <c r="J22" s="44">
        <v>0</v>
      </c>
      <c r="K22" s="44">
        <v>0</v>
      </c>
      <c r="L22" s="44">
        <v>0</v>
      </c>
      <c r="M22" s="44">
        <v>0</v>
      </c>
      <c r="N22" s="47">
        <f t="shared" si="0"/>
        <v>14</v>
      </c>
      <c r="O22" s="45" t="str">
        <f>IF(COUNTIF($E22:$M22,"&gt;1")&lt;5,"NA",(SUM($E22:$M22)-SUM(SMALL($E22:$M22,{1,2}))))</f>
        <v>NA</v>
      </c>
      <c r="P22" s="48">
        <f>COUNTIF('C 40+'!E22:M22,15)</f>
        <v>0</v>
      </c>
      <c r="Q22" s="48">
        <f>COUNTIF('C 40+'!E22:M22,14)</f>
        <v>1</v>
      </c>
      <c r="R22" s="49">
        <f>COUNTIF('C 40+'!E22:M22,13)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A23" s="11"/>
      <c r="B23" s="245">
        <v>10</v>
      </c>
      <c r="C23" s="57" t="s">
        <v>194</v>
      </c>
      <c r="D23" s="58">
        <v>200</v>
      </c>
      <c r="E23" s="55">
        <v>0</v>
      </c>
      <c r="F23" s="55">
        <v>11</v>
      </c>
      <c r="G23" s="56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0">
        <f t="shared" si="0"/>
        <v>11</v>
      </c>
      <c r="O23" s="151" t="str">
        <f>IF(COUNTIF($E23:$M23,"&gt;1")&lt;5,"NA",(SUM($E23:$M23)-SUM(SMALL($E23:$M23,{1,2}))))</f>
        <v>NA</v>
      </c>
      <c r="P23" s="51">
        <f>COUNTIF('C 40+'!E23:M23,15)</f>
        <v>0</v>
      </c>
      <c r="Q23" s="51">
        <f>COUNTIF('C 40+'!E23:M23,14)</f>
        <v>0</v>
      </c>
      <c r="R23" s="52">
        <f>COUNTIF('C 40+'!E23:M23,13)</f>
        <v>0</v>
      </c>
      <c r="S23" s="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7"/>
      <c r="AF23" s="7"/>
      <c r="AG23" s="22"/>
      <c r="AH23" s="11"/>
      <c r="AI23" s="11"/>
      <c r="AJ23" s="11"/>
      <c r="AK23" s="19"/>
      <c r="AL23" s="20"/>
      <c r="AM23" s="11"/>
      <c r="AN23" s="11"/>
      <c r="AO23" s="11"/>
      <c r="AP23" s="11"/>
      <c r="AQ23" s="11"/>
      <c r="AR23" s="11"/>
      <c r="AS23" s="11"/>
      <c r="AT23" s="11"/>
      <c r="AU23" s="11"/>
      <c r="AV23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4:O23">
    <cfRule type="cellIs" dxfId="20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4:N23 P14:R23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"/>
  <dimension ref="A1:AV21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6.5" style="4" customWidth="1"/>
    <col min="4" max="4" width="7" style="21" customWidth="1"/>
    <col min="5" max="5" width="8" style="21" bestFit="1" customWidth="1"/>
    <col min="6" max="8" width="8.19921875" style="21" bestFit="1" customWidth="1"/>
    <col min="9" max="9" width="9.19921875" style="21" customWidth="1"/>
    <col min="10" max="13" width="8.19921875" style="21" bestFit="1" customWidth="1"/>
    <col min="14" max="14" width="9.09765625" style="21" bestFit="1" customWidth="1"/>
    <col min="15" max="15" width="10.59765625" style="21" customWidth="1"/>
    <col min="16" max="16" width="3.5" style="21" bestFit="1" customWidth="1"/>
    <col min="17" max="17" width="5" style="4" customWidth="1"/>
    <col min="18" max="18" width="4" style="4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50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1"/>
      <c r="B12" s="24" t="s">
        <v>14</v>
      </c>
      <c r="C12" s="25" t="s">
        <v>15</v>
      </c>
      <c r="D12" s="28" t="s">
        <v>16</v>
      </c>
      <c r="E12" s="24" t="s">
        <v>18</v>
      </c>
      <c r="F12" s="24" t="s">
        <v>19</v>
      </c>
      <c r="G12" s="24" t="s">
        <v>20</v>
      </c>
      <c r="H12" s="24" t="s">
        <v>21</v>
      </c>
      <c r="I12" s="24" t="s">
        <v>22</v>
      </c>
      <c r="J12" s="24" t="s">
        <v>23</v>
      </c>
      <c r="K12" s="24" t="s">
        <v>24</v>
      </c>
      <c r="L12" s="24" t="s">
        <v>25</v>
      </c>
      <c r="M12" s="24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2"/>
      <c r="AD12" s="2"/>
      <c r="AE12" s="1"/>
      <c r="AF12" s="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8" ht="21" thickBot="1" x14ac:dyDescent="0.5">
      <c r="A13" s="11"/>
      <c r="B13" s="16">
        <v>1</v>
      </c>
      <c r="C13" s="39" t="s">
        <v>49</v>
      </c>
      <c r="D13" s="40">
        <v>104</v>
      </c>
      <c r="E13" s="41">
        <v>15</v>
      </c>
      <c r="F13" s="41">
        <v>15</v>
      </c>
      <c r="G13" s="53">
        <v>15</v>
      </c>
      <c r="H13" s="41">
        <v>15</v>
      </c>
      <c r="I13" s="41">
        <v>15</v>
      </c>
      <c r="J13" s="41">
        <v>15</v>
      </c>
      <c r="K13" s="41">
        <v>20</v>
      </c>
      <c r="L13" s="41">
        <v>15</v>
      </c>
      <c r="M13" s="41">
        <v>0</v>
      </c>
      <c r="N13" s="45">
        <f t="shared" ref="N13:N21" si="0">SUM(E13:M13)</f>
        <v>125</v>
      </c>
      <c r="O13" s="189">
        <f>IF(COUNTIF($E13:$M13,"&gt;1")&lt;5,"NA",(SUM($E13:$M13)-SUM(SMALL($E13:$M13,{1,2}))))</f>
        <v>110</v>
      </c>
      <c r="P13" s="45">
        <f>COUNTIF('60+'!E13:M13,15)</f>
        <v>7</v>
      </c>
      <c r="Q13" s="45">
        <f>COUNTIF('60+'!E13:M13,14)</f>
        <v>0</v>
      </c>
      <c r="R13" s="46">
        <f>COUNTIF('60+'!E13:M13,13)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8">
        <v>2</v>
      </c>
      <c r="C14" s="42" t="s">
        <v>130</v>
      </c>
      <c r="D14" s="43">
        <v>424</v>
      </c>
      <c r="E14" s="44">
        <v>0</v>
      </c>
      <c r="F14" s="44">
        <v>13</v>
      </c>
      <c r="G14" s="54">
        <v>13</v>
      </c>
      <c r="H14" s="44">
        <v>13</v>
      </c>
      <c r="I14" s="44">
        <v>20</v>
      </c>
      <c r="J14" s="44">
        <v>12</v>
      </c>
      <c r="K14" s="44">
        <v>15</v>
      </c>
      <c r="L14" s="44">
        <v>14</v>
      </c>
      <c r="M14" s="44">
        <v>14</v>
      </c>
      <c r="N14" s="47">
        <f t="shared" si="0"/>
        <v>114</v>
      </c>
      <c r="O14" s="189">
        <f>IF(COUNTIF($E14:$M14,"&gt;1")&lt;5,"NA",(SUM($E14:$M14)-SUM(SMALL($E14:$M14,{1,2}))))</f>
        <v>102</v>
      </c>
      <c r="P14" s="48">
        <f>COUNTIF('60+'!E14:M14,15)</f>
        <v>1</v>
      </c>
      <c r="Q14" s="48">
        <f>COUNTIF('60+'!E14:M14,14)</f>
        <v>2</v>
      </c>
      <c r="R14" s="49">
        <f>COUNTIF('60+'!E14:M14,13)</f>
        <v>3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59">
        <v>3</v>
      </c>
      <c r="C15" s="57" t="s">
        <v>132</v>
      </c>
      <c r="D15" s="58">
        <v>261</v>
      </c>
      <c r="E15" s="55">
        <v>13</v>
      </c>
      <c r="F15" s="55">
        <v>14</v>
      </c>
      <c r="G15" s="56">
        <v>14</v>
      </c>
      <c r="H15" s="55">
        <v>20</v>
      </c>
      <c r="I15" s="55">
        <v>0</v>
      </c>
      <c r="J15" s="55">
        <v>13</v>
      </c>
      <c r="K15" s="55">
        <v>14</v>
      </c>
      <c r="L15" s="193">
        <f>AVERAGE(E15,F15,G15,J15,K15)</f>
        <v>13.6</v>
      </c>
      <c r="M15" s="55">
        <v>13</v>
      </c>
      <c r="N15" s="50">
        <f t="shared" si="0"/>
        <v>114.6</v>
      </c>
      <c r="O15" s="247">
        <f>IF(COUNTIF($E15:$M15,"&gt;1")&lt;5,"NA",(SUM($E15:$M15)-SUM(SMALL($E15:$M15,{1,2}))))</f>
        <v>101.6</v>
      </c>
      <c r="P15" s="51">
        <f>COUNTIF('60+'!E15:M15,15)</f>
        <v>0</v>
      </c>
      <c r="Q15" s="51">
        <f>COUNTIF('60+'!E15:M15,14)</f>
        <v>3</v>
      </c>
      <c r="R15" s="52">
        <f>COUNTIF('60+'!E15:M15,13)</f>
        <v>3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4">
        <v>4</v>
      </c>
      <c r="C16" s="203" t="s">
        <v>113</v>
      </c>
      <c r="D16" s="130">
        <v>357</v>
      </c>
      <c r="E16" s="126">
        <v>14</v>
      </c>
      <c r="F16" s="126">
        <v>20</v>
      </c>
      <c r="G16" s="150">
        <v>0</v>
      </c>
      <c r="H16" s="126">
        <v>0</v>
      </c>
      <c r="I16" s="126">
        <v>0</v>
      </c>
      <c r="J16" s="126">
        <v>14</v>
      </c>
      <c r="K16" s="126">
        <v>0</v>
      </c>
      <c r="L16" s="126">
        <v>0</v>
      </c>
      <c r="M16" s="126">
        <v>0</v>
      </c>
      <c r="N16" s="47">
        <f t="shared" si="0"/>
        <v>48</v>
      </c>
      <c r="O16" s="47" t="str">
        <f>IF(COUNTIF($E16:$M16,"&gt;1")&lt;5,"NA",(SUM($E16:$M16)-SUM(SMALL($E16:$M16,{1,2}))))</f>
        <v>NA</v>
      </c>
      <c r="P16" s="47">
        <f>COUNTIF('60+'!E16:M16,15)</f>
        <v>0</v>
      </c>
      <c r="Q16" s="47">
        <f>COUNTIF('60+'!E16:M16,14)</f>
        <v>2</v>
      </c>
      <c r="R16" s="209">
        <f>COUNTIF('60+'!E16:M16,13)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4">
        <v>5</v>
      </c>
      <c r="C17" s="42" t="s">
        <v>205</v>
      </c>
      <c r="D17" s="43">
        <v>740</v>
      </c>
      <c r="E17" s="44">
        <v>0</v>
      </c>
      <c r="F17" s="44">
        <v>0</v>
      </c>
      <c r="G17" s="5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15</v>
      </c>
      <c r="N17" s="47">
        <f t="shared" si="0"/>
        <v>15</v>
      </c>
      <c r="O17" s="45" t="str">
        <f>IF(COUNTIF($E17:$M17,"&gt;1")&lt;5,"NA",(SUM($E17:$M17)-SUM(SMALL($E17:$M17,{1,2}))))</f>
        <v>NA</v>
      </c>
      <c r="P17" s="48">
        <f>COUNTIF('60+'!E21:M21,15)</f>
        <v>0</v>
      </c>
      <c r="Q17" s="48">
        <f>COUNTIF('60+'!E21:M21,14)</f>
        <v>0</v>
      </c>
      <c r="R17" s="49">
        <f>COUNTIF('60+'!E21:M21,13)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4">
        <v>6</v>
      </c>
      <c r="C18" s="42" t="s">
        <v>177</v>
      </c>
      <c r="D18" s="43">
        <v>854</v>
      </c>
      <c r="E18" s="44">
        <v>0</v>
      </c>
      <c r="F18" s="44">
        <v>0</v>
      </c>
      <c r="G18" s="54">
        <v>0</v>
      </c>
      <c r="H18" s="44">
        <v>14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f t="shared" si="0"/>
        <v>14</v>
      </c>
      <c r="O18" s="45" t="str">
        <f>IF(COUNTIF($E18:$M18,"&gt;1")&lt;5,"NA",(SUM($E18:$M18)-SUM(SMALL($E18:$M18,{1,2}))))</f>
        <v>NA</v>
      </c>
      <c r="P18" s="48">
        <f>COUNTIF('60+'!E17:M17,15)</f>
        <v>1</v>
      </c>
      <c r="Q18" s="48">
        <f>COUNTIF('60+'!E17:M17,14)</f>
        <v>0</v>
      </c>
      <c r="R18" s="49">
        <f>COUNTIF('60+'!E17:M17,13)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4">
        <v>7</v>
      </c>
      <c r="C19" s="42" t="s">
        <v>232</v>
      </c>
      <c r="D19" s="43">
        <v>743</v>
      </c>
      <c r="E19" s="44">
        <v>0</v>
      </c>
      <c r="F19" s="44">
        <v>0</v>
      </c>
      <c r="G19" s="54">
        <v>0</v>
      </c>
      <c r="H19" s="44">
        <v>0</v>
      </c>
      <c r="I19" s="44">
        <v>14</v>
      </c>
      <c r="J19" s="44">
        <v>0</v>
      </c>
      <c r="K19" s="44">
        <v>0</v>
      </c>
      <c r="L19" s="44">
        <v>0</v>
      </c>
      <c r="M19" s="44">
        <v>0</v>
      </c>
      <c r="N19" s="47">
        <f t="shared" si="0"/>
        <v>14</v>
      </c>
      <c r="O19" s="45" t="str">
        <f>IF(COUNTIF($E19:$M19,"&gt;1")&lt;5,"NA",(SUM($E19:$M19)-SUM(SMALL($E19:$M19,{1,2}))))</f>
        <v>NA</v>
      </c>
      <c r="P19" s="48">
        <f>COUNTIF('60+'!E18:M18,15)</f>
        <v>0</v>
      </c>
      <c r="Q19" s="48">
        <f>COUNTIF('60+'!E18:M18,14)</f>
        <v>1</v>
      </c>
      <c r="R19" s="49">
        <f>COUNTIF('60+'!E18:M18,13)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4">
        <v>8</v>
      </c>
      <c r="C20" s="42" t="s">
        <v>233</v>
      </c>
      <c r="D20" s="43">
        <v>845</v>
      </c>
      <c r="E20" s="44">
        <v>0</v>
      </c>
      <c r="F20" s="44">
        <v>0</v>
      </c>
      <c r="G20" s="54">
        <v>0</v>
      </c>
      <c r="H20" s="44">
        <v>0</v>
      </c>
      <c r="I20" s="44">
        <v>13</v>
      </c>
      <c r="J20" s="44">
        <v>0</v>
      </c>
      <c r="K20" s="44">
        <v>0</v>
      </c>
      <c r="L20" s="44">
        <v>0</v>
      </c>
      <c r="M20" s="44">
        <v>0</v>
      </c>
      <c r="N20" s="47">
        <f t="shared" si="0"/>
        <v>13</v>
      </c>
      <c r="O20" s="45" t="str">
        <f>IF(COUNTIF($E20:$M20,"&gt;1")&lt;5,"NA",(SUM($E20:$M20)-SUM(SMALL($E20:$M20,{1,2}))))</f>
        <v>NA</v>
      </c>
      <c r="P20" s="48">
        <f>COUNTIF('60+'!E19:M19,15)</f>
        <v>0</v>
      </c>
      <c r="Q20" s="48">
        <f>COUNTIF('60+'!E19:M19,14)</f>
        <v>1</v>
      </c>
      <c r="R20" s="49">
        <f>COUNTIF('60+'!E19:M19,13)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45">
        <v>9</v>
      </c>
      <c r="C21" s="57" t="s">
        <v>234</v>
      </c>
      <c r="D21" s="58">
        <v>970</v>
      </c>
      <c r="E21" s="55">
        <v>0</v>
      </c>
      <c r="F21" s="55">
        <v>0</v>
      </c>
      <c r="G21" s="56">
        <v>0</v>
      </c>
      <c r="H21" s="55">
        <v>0</v>
      </c>
      <c r="I21" s="55">
        <v>12</v>
      </c>
      <c r="J21" s="55">
        <v>0</v>
      </c>
      <c r="K21" s="55">
        <v>0</v>
      </c>
      <c r="L21" s="55">
        <v>0</v>
      </c>
      <c r="M21" s="55">
        <v>0</v>
      </c>
      <c r="N21" s="50">
        <f t="shared" si="0"/>
        <v>12</v>
      </c>
      <c r="O21" s="151" t="str">
        <f>IF(COUNTIF($E21:$M21,"&gt;1")&lt;5,"NA",(SUM($E21:$M21)-SUM(SMALL($E21:$M21,{1,2}))))</f>
        <v>NA</v>
      </c>
      <c r="P21" s="51">
        <f>COUNTIF('60+'!E20:M20,15)</f>
        <v>0</v>
      </c>
      <c r="Q21" s="51">
        <f>COUNTIF('60+'!E20:M20,14)</f>
        <v>0</v>
      </c>
      <c r="R21" s="52">
        <f>COUNTIF('60+'!E20:M20,13)</f>
        <v>1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1">
    <cfRule type="cellIs" dxfId="19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3:N14 P13:R14 N16:N21 P16:R2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06D5-9BCE-4A22-BC5C-3C438C35716D}">
  <dimension ref="A1:R52"/>
  <sheetViews>
    <sheetView topLeftCell="A7" workbookViewId="0">
      <selection activeCell="A7" sqref="A7:D10"/>
    </sheetView>
  </sheetViews>
  <sheetFormatPr defaultRowHeight="13.8" x14ac:dyDescent="0.25"/>
  <cols>
    <col min="1" max="1" width="4.69921875" bestFit="1" customWidth="1"/>
    <col min="2" max="2" width="22.296875" bestFit="1" customWidth="1"/>
    <col min="5" max="5" width="8" bestFit="1" customWidth="1"/>
    <col min="6" max="6" width="8.19921875" bestFit="1" customWidth="1"/>
    <col min="7" max="7" width="8.796875" customWidth="1"/>
    <col min="13" max="13" width="8.19921875" bestFit="1" customWidth="1"/>
    <col min="15" max="15" width="10.19921875" bestFit="1" customWidth="1"/>
    <col min="16" max="16" width="3.69921875" bestFit="1" customWidth="1"/>
    <col min="17" max="17" width="4.296875" bestFit="1" customWidth="1"/>
    <col min="18" max="18" width="4" bestFit="1" customWidth="1"/>
  </cols>
  <sheetData>
    <row r="1" spans="1:18" x14ac:dyDescent="0.25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x14ac:dyDescent="0.25">
      <c r="A2" s="273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8" x14ac:dyDescent="0.25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</row>
    <row r="4" spans="1:18" x14ac:dyDescent="0.25">
      <c r="A4" s="273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18" ht="69.599999999999994" customHeight="1" thickBot="1" x14ac:dyDescent="0.3">
      <c r="A5" s="275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</row>
    <row r="6" spans="1:18" ht="3" customHeight="1" thickBot="1" x14ac:dyDescent="0.3"/>
    <row r="7" spans="1:18" x14ac:dyDescent="0.25">
      <c r="A7" s="281" t="s">
        <v>1</v>
      </c>
      <c r="B7" s="282"/>
      <c r="C7" s="282"/>
      <c r="D7" s="282"/>
      <c r="E7" s="299" t="s">
        <v>2</v>
      </c>
      <c r="F7" s="299" t="s">
        <v>3</v>
      </c>
      <c r="G7" s="299" t="s">
        <v>4</v>
      </c>
      <c r="H7" s="305" t="s">
        <v>5</v>
      </c>
      <c r="I7" s="302" t="s">
        <v>6</v>
      </c>
      <c r="J7" s="299" t="s">
        <v>7</v>
      </c>
      <c r="K7" s="299" t="s">
        <v>8</v>
      </c>
      <c r="L7" s="299" t="s">
        <v>9</v>
      </c>
      <c r="M7" s="299" t="s">
        <v>10</v>
      </c>
      <c r="N7" s="277" t="s">
        <v>11</v>
      </c>
      <c r="O7" s="280" t="s">
        <v>12</v>
      </c>
      <c r="P7" s="290" t="s">
        <v>304</v>
      </c>
      <c r="Q7" s="291"/>
      <c r="R7" s="292"/>
    </row>
    <row r="8" spans="1:18" x14ac:dyDescent="0.25">
      <c r="A8" s="284"/>
      <c r="B8" s="285"/>
      <c r="C8" s="285"/>
      <c r="D8" s="285"/>
      <c r="E8" s="300"/>
      <c r="F8" s="300"/>
      <c r="G8" s="300"/>
      <c r="H8" s="306"/>
      <c r="I8" s="303"/>
      <c r="J8" s="300"/>
      <c r="K8" s="300"/>
      <c r="L8" s="300"/>
      <c r="M8" s="300"/>
      <c r="N8" s="278"/>
      <c r="O8" s="278"/>
      <c r="P8" s="293"/>
      <c r="Q8" s="294"/>
      <c r="R8" s="295"/>
    </row>
    <row r="9" spans="1:18" x14ac:dyDescent="0.25">
      <c r="A9" s="284"/>
      <c r="B9" s="285"/>
      <c r="C9" s="285"/>
      <c r="D9" s="285"/>
      <c r="E9" s="300"/>
      <c r="F9" s="300"/>
      <c r="G9" s="300"/>
      <c r="H9" s="306"/>
      <c r="I9" s="303"/>
      <c r="J9" s="300"/>
      <c r="K9" s="300"/>
      <c r="L9" s="300"/>
      <c r="M9" s="300"/>
      <c r="N9" s="278"/>
      <c r="O9" s="278"/>
      <c r="P9" s="293"/>
      <c r="Q9" s="294"/>
      <c r="R9" s="295"/>
    </row>
    <row r="10" spans="1:18" ht="14.4" thickBot="1" x14ac:dyDescent="0.3">
      <c r="A10" s="287"/>
      <c r="B10" s="288"/>
      <c r="C10" s="288"/>
      <c r="D10" s="288"/>
      <c r="E10" s="301"/>
      <c r="F10" s="301"/>
      <c r="G10" s="301"/>
      <c r="H10" s="307"/>
      <c r="I10" s="304"/>
      <c r="J10" s="301"/>
      <c r="K10" s="301"/>
      <c r="L10" s="301"/>
      <c r="M10" s="301"/>
      <c r="N10" s="279"/>
      <c r="O10" s="279"/>
      <c r="P10" s="296"/>
      <c r="Q10" s="297"/>
      <c r="R10" s="298"/>
    </row>
    <row r="11" spans="1:18" ht="2.4" hidden="1" customHeight="1" thickBot="1" x14ac:dyDescent="0.3">
      <c r="A11" s="168"/>
      <c r="B11" s="169"/>
      <c r="C11" s="169"/>
      <c r="D11" s="169"/>
      <c r="E11" s="107"/>
      <c r="F11" s="107"/>
      <c r="G11" s="107"/>
      <c r="H11" s="216"/>
      <c r="I11" s="108"/>
      <c r="J11" s="107"/>
      <c r="K11" s="107"/>
      <c r="L11" s="107"/>
      <c r="M11" s="107"/>
      <c r="N11" s="172"/>
      <c r="O11" s="172"/>
      <c r="P11" s="170"/>
      <c r="Q11" s="174"/>
      <c r="R11" s="172"/>
    </row>
    <row r="12" spans="1:18" ht="17.399999999999999" thickBot="1" x14ac:dyDescent="0.3">
      <c r="A12" s="24" t="s">
        <v>14</v>
      </c>
      <c r="B12" s="24" t="s">
        <v>15</v>
      </c>
      <c r="C12" s="24" t="s">
        <v>16</v>
      </c>
      <c r="D12" s="25" t="s">
        <v>17</v>
      </c>
      <c r="E12" s="25" t="s">
        <v>18</v>
      </c>
      <c r="F12" s="24" t="s">
        <v>19</v>
      </c>
      <c r="G12" s="24" t="s">
        <v>20</v>
      </c>
      <c r="H12" s="25" t="s">
        <v>21</v>
      </c>
      <c r="I12" s="24" t="s">
        <v>22</v>
      </c>
      <c r="J12" s="24" t="s">
        <v>23</v>
      </c>
      <c r="K12" s="24" t="s">
        <v>24</v>
      </c>
      <c r="L12" s="24" t="s">
        <v>25</v>
      </c>
      <c r="M12" s="24" t="s">
        <v>26</v>
      </c>
      <c r="N12" s="24" t="s">
        <v>27</v>
      </c>
      <c r="O12" s="157" t="s">
        <v>27</v>
      </c>
      <c r="P12" s="140" t="s">
        <v>28</v>
      </c>
      <c r="Q12" s="140" t="s">
        <v>29</v>
      </c>
      <c r="R12" s="141" t="s">
        <v>30</v>
      </c>
    </row>
    <row r="13" spans="1:18" ht="21" thickBot="1" x14ac:dyDescent="0.3">
      <c r="A13" s="106">
        <v>1</v>
      </c>
      <c r="B13" s="117" t="s">
        <v>31</v>
      </c>
      <c r="C13" s="118">
        <v>445</v>
      </c>
      <c r="D13" s="329" t="s">
        <v>32</v>
      </c>
      <c r="E13" s="41">
        <v>39</v>
      </c>
      <c r="F13" s="41">
        <v>40</v>
      </c>
      <c r="G13" s="332">
        <v>39</v>
      </c>
      <c r="H13" s="41">
        <v>40</v>
      </c>
      <c r="I13" s="53">
        <v>39</v>
      </c>
      <c r="J13" s="41">
        <v>50</v>
      </c>
      <c r="K13" s="41">
        <v>38</v>
      </c>
      <c r="L13" s="53">
        <v>39</v>
      </c>
      <c r="M13" s="188">
        <v>39.4</v>
      </c>
      <c r="N13" s="250">
        <v>363.4</v>
      </c>
      <c r="O13" s="196">
        <v>286.39999999999998</v>
      </c>
      <c r="P13" s="117">
        <f>SMALL(E13:M13,1)</f>
        <v>38</v>
      </c>
      <c r="Q13" s="118">
        <f>SMALL(E13:M13,2)</f>
        <v>39</v>
      </c>
      <c r="R13" s="119">
        <f>SMALL(E13:M13,3)</f>
        <v>39</v>
      </c>
    </row>
    <row r="14" spans="1:18" ht="21" thickBot="1" x14ac:dyDescent="0.3">
      <c r="A14" s="106">
        <v>2</v>
      </c>
      <c r="B14" s="327" t="s">
        <v>33</v>
      </c>
      <c r="C14" s="95">
        <v>324</v>
      </c>
      <c r="D14" s="330" t="s">
        <v>32</v>
      </c>
      <c r="E14" s="44">
        <v>38</v>
      </c>
      <c r="F14" s="44">
        <v>37</v>
      </c>
      <c r="G14" s="333">
        <v>40</v>
      </c>
      <c r="H14" s="44">
        <v>37</v>
      </c>
      <c r="I14" s="54">
        <v>40</v>
      </c>
      <c r="J14" s="44">
        <v>50</v>
      </c>
      <c r="K14" s="44">
        <v>40</v>
      </c>
      <c r="L14" s="54">
        <v>38</v>
      </c>
      <c r="M14" s="44">
        <v>40</v>
      </c>
      <c r="N14" s="254">
        <v>360</v>
      </c>
      <c r="O14" s="195">
        <v>286</v>
      </c>
      <c r="P14" s="117">
        <f t="shared" ref="P14:P52" si="0">SMALL(E14:M14,1)</f>
        <v>37</v>
      </c>
      <c r="Q14" s="118">
        <f t="shared" ref="Q14:Q52" si="1">SMALL(E14:M14,2)</f>
        <v>37</v>
      </c>
      <c r="R14" s="119">
        <f t="shared" ref="R14:R52" si="2">SMALL(E14:M14,3)</f>
        <v>38</v>
      </c>
    </row>
    <row r="15" spans="1:18" ht="21" thickBot="1" x14ac:dyDescent="0.3">
      <c r="A15" s="106">
        <v>3</v>
      </c>
      <c r="B15" s="327" t="s">
        <v>36</v>
      </c>
      <c r="C15" s="95">
        <v>1832</v>
      </c>
      <c r="D15" s="330" t="s">
        <v>32</v>
      </c>
      <c r="E15" s="44">
        <v>40</v>
      </c>
      <c r="F15" s="44">
        <v>50</v>
      </c>
      <c r="G15" s="333">
        <v>38</v>
      </c>
      <c r="H15" s="44">
        <v>39</v>
      </c>
      <c r="I15" s="149">
        <v>0</v>
      </c>
      <c r="J15" s="44">
        <v>0</v>
      </c>
      <c r="K15" s="44">
        <v>39</v>
      </c>
      <c r="L15" s="54">
        <v>40</v>
      </c>
      <c r="M15" s="44">
        <v>39</v>
      </c>
      <c r="N15" s="254">
        <v>285</v>
      </c>
      <c r="O15" s="195">
        <v>285</v>
      </c>
      <c r="P15" s="117">
        <f t="shared" si="0"/>
        <v>0</v>
      </c>
      <c r="Q15" s="118">
        <f t="shared" si="1"/>
        <v>0</v>
      </c>
      <c r="R15" s="119">
        <f t="shared" si="2"/>
        <v>38</v>
      </c>
    </row>
    <row r="16" spans="1:18" ht="21" thickBot="1" x14ac:dyDescent="0.3">
      <c r="A16" s="106">
        <v>4</v>
      </c>
      <c r="B16" s="327" t="s">
        <v>39</v>
      </c>
      <c r="C16" s="95">
        <v>520</v>
      </c>
      <c r="D16" s="330" t="s">
        <v>32</v>
      </c>
      <c r="E16" s="44">
        <v>37</v>
      </c>
      <c r="F16" s="44">
        <v>34</v>
      </c>
      <c r="G16" s="333">
        <v>0</v>
      </c>
      <c r="H16" s="44">
        <v>32</v>
      </c>
      <c r="I16" s="54">
        <v>0</v>
      </c>
      <c r="J16" s="44">
        <v>38</v>
      </c>
      <c r="K16" s="44">
        <v>50</v>
      </c>
      <c r="L16" s="54">
        <v>37</v>
      </c>
      <c r="M16" s="44">
        <v>37</v>
      </c>
      <c r="N16" s="254">
        <v>265</v>
      </c>
      <c r="O16" s="195">
        <v>265</v>
      </c>
      <c r="P16" s="117">
        <f t="shared" si="0"/>
        <v>0</v>
      </c>
      <c r="Q16" s="118">
        <f t="shared" si="1"/>
        <v>0</v>
      </c>
      <c r="R16" s="119">
        <f t="shared" si="2"/>
        <v>32</v>
      </c>
    </row>
    <row r="17" spans="1:18" ht="21" thickBot="1" x14ac:dyDescent="0.3">
      <c r="A17" s="106">
        <v>5</v>
      </c>
      <c r="B17" s="327" t="s">
        <v>34</v>
      </c>
      <c r="C17" s="95">
        <v>490</v>
      </c>
      <c r="D17" s="330" t="s">
        <v>32</v>
      </c>
      <c r="E17" s="44">
        <v>35</v>
      </c>
      <c r="F17" s="44">
        <v>35</v>
      </c>
      <c r="G17" s="333">
        <v>31</v>
      </c>
      <c r="H17" s="44">
        <v>30</v>
      </c>
      <c r="I17" s="149">
        <v>50</v>
      </c>
      <c r="J17" s="44">
        <v>37</v>
      </c>
      <c r="K17" s="44">
        <v>34</v>
      </c>
      <c r="L17" s="54">
        <v>34</v>
      </c>
      <c r="M17" s="44">
        <v>38</v>
      </c>
      <c r="N17" s="254">
        <v>324</v>
      </c>
      <c r="O17" s="195">
        <v>263</v>
      </c>
      <c r="P17" s="117">
        <f t="shared" si="0"/>
        <v>30</v>
      </c>
      <c r="Q17" s="118">
        <f t="shared" si="1"/>
        <v>31</v>
      </c>
      <c r="R17" s="119">
        <f t="shared" si="2"/>
        <v>34</v>
      </c>
    </row>
    <row r="18" spans="1:18" ht="21" thickBot="1" x14ac:dyDescent="0.3">
      <c r="A18" s="106">
        <v>6</v>
      </c>
      <c r="B18" s="327" t="s">
        <v>35</v>
      </c>
      <c r="C18" s="95">
        <v>1044</v>
      </c>
      <c r="D18" s="330" t="s">
        <v>32</v>
      </c>
      <c r="E18" s="44">
        <v>36</v>
      </c>
      <c r="F18" s="44">
        <v>33</v>
      </c>
      <c r="G18" s="333">
        <v>32</v>
      </c>
      <c r="H18" s="44">
        <v>38</v>
      </c>
      <c r="I18" s="54">
        <v>32</v>
      </c>
      <c r="J18" s="44">
        <v>28</v>
      </c>
      <c r="K18" s="44">
        <v>0</v>
      </c>
      <c r="L18" s="54">
        <v>50</v>
      </c>
      <c r="M18" s="44">
        <v>34</v>
      </c>
      <c r="N18" s="254">
        <v>283</v>
      </c>
      <c r="O18" s="195">
        <v>255</v>
      </c>
      <c r="P18" s="117">
        <f t="shared" si="0"/>
        <v>0</v>
      </c>
      <c r="Q18" s="118">
        <f t="shared" si="1"/>
        <v>28</v>
      </c>
      <c r="R18" s="119">
        <f t="shared" si="2"/>
        <v>32</v>
      </c>
    </row>
    <row r="19" spans="1:18" ht="21" thickBot="1" x14ac:dyDescent="0.3">
      <c r="A19" s="106">
        <v>7</v>
      </c>
      <c r="B19" s="327" t="s">
        <v>46</v>
      </c>
      <c r="C19" s="95">
        <v>1804</v>
      </c>
      <c r="D19" s="330" t="s">
        <v>47</v>
      </c>
      <c r="E19" s="44">
        <v>33</v>
      </c>
      <c r="F19" s="44">
        <v>32</v>
      </c>
      <c r="G19" s="333">
        <v>0</v>
      </c>
      <c r="H19" s="44">
        <v>34</v>
      </c>
      <c r="I19" s="54">
        <v>0</v>
      </c>
      <c r="J19" s="44">
        <v>35</v>
      </c>
      <c r="K19" s="44">
        <v>32</v>
      </c>
      <c r="L19" s="54">
        <v>33</v>
      </c>
      <c r="M19" s="44">
        <v>50</v>
      </c>
      <c r="N19" s="254">
        <v>249</v>
      </c>
      <c r="O19" s="195">
        <v>249</v>
      </c>
      <c r="P19" s="117">
        <f t="shared" si="0"/>
        <v>0</v>
      </c>
      <c r="Q19" s="118">
        <f t="shared" si="1"/>
        <v>0</v>
      </c>
      <c r="R19" s="119">
        <f t="shared" si="2"/>
        <v>32</v>
      </c>
    </row>
    <row r="20" spans="1:18" ht="21" thickBot="1" x14ac:dyDescent="0.3">
      <c r="A20" s="106">
        <v>8</v>
      </c>
      <c r="B20" s="327" t="s">
        <v>37</v>
      </c>
      <c r="C20" s="95">
        <v>491</v>
      </c>
      <c r="D20" s="330" t="s">
        <v>38</v>
      </c>
      <c r="E20" s="44">
        <v>28</v>
      </c>
      <c r="F20" s="44">
        <v>50</v>
      </c>
      <c r="G20" s="333">
        <v>0</v>
      </c>
      <c r="H20" s="44">
        <v>29</v>
      </c>
      <c r="I20" s="149">
        <v>35</v>
      </c>
      <c r="J20" s="44">
        <v>26</v>
      </c>
      <c r="K20" s="44">
        <v>29</v>
      </c>
      <c r="L20" s="54">
        <v>35</v>
      </c>
      <c r="M20" s="44">
        <v>27</v>
      </c>
      <c r="N20" s="254">
        <v>259</v>
      </c>
      <c r="O20" s="195">
        <v>233</v>
      </c>
      <c r="P20" s="117">
        <f t="shared" si="0"/>
        <v>0</v>
      </c>
      <c r="Q20" s="118">
        <f t="shared" si="1"/>
        <v>26</v>
      </c>
      <c r="R20" s="119">
        <f t="shared" si="2"/>
        <v>27</v>
      </c>
    </row>
    <row r="21" spans="1:18" ht="21" thickBot="1" x14ac:dyDescent="0.3">
      <c r="A21" s="106">
        <v>9</v>
      </c>
      <c r="B21" s="327" t="s">
        <v>40</v>
      </c>
      <c r="C21" s="95">
        <v>252</v>
      </c>
      <c r="D21" s="330" t="s">
        <v>41</v>
      </c>
      <c r="E21" s="44">
        <v>50</v>
      </c>
      <c r="F21" s="44">
        <v>10</v>
      </c>
      <c r="G21" s="335">
        <v>28.2</v>
      </c>
      <c r="H21" s="44">
        <v>18</v>
      </c>
      <c r="I21" s="54">
        <v>20</v>
      </c>
      <c r="J21" s="44">
        <v>29</v>
      </c>
      <c r="K21" s="44">
        <v>33</v>
      </c>
      <c r="L21" s="54">
        <v>29</v>
      </c>
      <c r="M21" s="44">
        <v>30</v>
      </c>
      <c r="N21" s="255">
        <v>247.2</v>
      </c>
      <c r="O21" s="196">
        <v>219.2</v>
      </c>
      <c r="P21" s="117">
        <f t="shared" si="0"/>
        <v>10</v>
      </c>
      <c r="Q21" s="118">
        <f t="shared" si="1"/>
        <v>18</v>
      </c>
      <c r="R21" s="119">
        <f t="shared" si="2"/>
        <v>20</v>
      </c>
    </row>
    <row r="22" spans="1:18" ht="21" thickBot="1" x14ac:dyDescent="0.3">
      <c r="A22" s="106">
        <v>10</v>
      </c>
      <c r="B22" s="327" t="s">
        <v>303</v>
      </c>
      <c r="C22" s="95">
        <v>335</v>
      </c>
      <c r="D22" s="330" t="s">
        <v>45</v>
      </c>
      <c r="E22" s="44">
        <v>50</v>
      </c>
      <c r="F22" s="44">
        <v>19</v>
      </c>
      <c r="G22" s="333">
        <v>29</v>
      </c>
      <c r="H22" s="44">
        <v>23</v>
      </c>
      <c r="I22" s="54">
        <v>26</v>
      </c>
      <c r="J22" s="44">
        <v>0</v>
      </c>
      <c r="K22" s="44">
        <v>28</v>
      </c>
      <c r="L22" s="54">
        <v>28</v>
      </c>
      <c r="M22" s="44">
        <v>29</v>
      </c>
      <c r="N22" s="254">
        <v>232</v>
      </c>
      <c r="O22" s="195">
        <v>213</v>
      </c>
      <c r="P22" s="117">
        <f t="shared" si="0"/>
        <v>0</v>
      </c>
      <c r="Q22" s="118">
        <f t="shared" si="1"/>
        <v>19</v>
      </c>
      <c r="R22" s="119">
        <f t="shared" si="2"/>
        <v>23</v>
      </c>
    </row>
    <row r="23" spans="1:18" ht="21" thickBot="1" x14ac:dyDescent="0.3">
      <c r="A23" s="106">
        <v>11</v>
      </c>
      <c r="B23" s="327" t="s">
        <v>48</v>
      </c>
      <c r="C23" s="95">
        <v>1203</v>
      </c>
      <c r="D23" s="330" t="s">
        <v>45</v>
      </c>
      <c r="E23" s="44">
        <v>0</v>
      </c>
      <c r="F23" s="44">
        <v>0</v>
      </c>
      <c r="G23" s="333">
        <v>33</v>
      </c>
      <c r="H23" s="44">
        <v>27</v>
      </c>
      <c r="I23" s="149">
        <v>31</v>
      </c>
      <c r="J23" s="44">
        <v>24</v>
      </c>
      <c r="K23" s="44">
        <v>50</v>
      </c>
      <c r="L23" s="54">
        <v>25</v>
      </c>
      <c r="M23" s="44">
        <v>22</v>
      </c>
      <c r="N23" s="254">
        <v>212</v>
      </c>
      <c r="O23" s="195">
        <v>212</v>
      </c>
      <c r="P23" s="117">
        <f t="shared" si="0"/>
        <v>0</v>
      </c>
      <c r="Q23" s="118">
        <f t="shared" si="1"/>
        <v>0</v>
      </c>
      <c r="R23" s="119">
        <f t="shared" si="2"/>
        <v>22</v>
      </c>
    </row>
    <row r="24" spans="1:18" ht="21" thickBot="1" x14ac:dyDescent="0.3">
      <c r="A24" s="106">
        <v>12</v>
      </c>
      <c r="B24" s="327" t="s">
        <v>51</v>
      </c>
      <c r="C24" s="95">
        <v>530</v>
      </c>
      <c r="D24" s="330" t="s">
        <v>52</v>
      </c>
      <c r="E24" s="44">
        <v>24</v>
      </c>
      <c r="F24" s="44">
        <v>0</v>
      </c>
      <c r="G24" s="333">
        <v>0</v>
      </c>
      <c r="H24" s="44">
        <v>19</v>
      </c>
      <c r="I24" s="54">
        <v>34</v>
      </c>
      <c r="J24" s="44">
        <v>32</v>
      </c>
      <c r="K24" s="44">
        <v>35</v>
      </c>
      <c r="L24" s="54">
        <v>30</v>
      </c>
      <c r="M24" s="44">
        <v>35</v>
      </c>
      <c r="N24" s="254">
        <v>209</v>
      </c>
      <c r="O24" s="195">
        <v>209</v>
      </c>
      <c r="P24" s="117">
        <f t="shared" si="0"/>
        <v>0</v>
      </c>
      <c r="Q24" s="118">
        <f t="shared" si="1"/>
        <v>0</v>
      </c>
      <c r="R24" s="119">
        <f t="shared" si="2"/>
        <v>19</v>
      </c>
    </row>
    <row r="25" spans="1:18" ht="21" thickBot="1" x14ac:dyDescent="0.3">
      <c r="A25" s="106">
        <v>13</v>
      </c>
      <c r="B25" s="327" t="s">
        <v>58</v>
      </c>
      <c r="C25" s="95">
        <v>548</v>
      </c>
      <c r="D25" s="330" t="s">
        <v>54</v>
      </c>
      <c r="E25" s="44">
        <v>0</v>
      </c>
      <c r="F25" s="44">
        <v>0</v>
      </c>
      <c r="G25" s="333">
        <v>23</v>
      </c>
      <c r="H25" s="44">
        <v>35</v>
      </c>
      <c r="I25" s="54">
        <v>0</v>
      </c>
      <c r="J25" s="44">
        <v>33</v>
      </c>
      <c r="K25" s="44">
        <v>36</v>
      </c>
      <c r="L25" s="54">
        <v>36</v>
      </c>
      <c r="M25" s="44">
        <v>33</v>
      </c>
      <c r="N25" s="254">
        <v>196</v>
      </c>
      <c r="O25" s="195">
        <v>196</v>
      </c>
      <c r="P25" s="117">
        <f t="shared" si="0"/>
        <v>0</v>
      </c>
      <c r="Q25" s="118">
        <f t="shared" si="1"/>
        <v>0</v>
      </c>
      <c r="R25" s="119">
        <f t="shared" si="2"/>
        <v>0</v>
      </c>
    </row>
    <row r="26" spans="1:18" ht="21" thickBot="1" x14ac:dyDescent="0.3">
      <c r="A26" s="106">
        <v>14</v>
      </c>
      <c r="B26" s="327" t="s">
        <v>42</v>
      </c>
      <c r="C26" s="95">
        <v>569</v>
      </c>
      <c r="D26" s="330" t="s">
        <v>43</v>
      </c>
      <c r="E26" s="44">
        <v>50</v>
      </c>
      <c r="F26" s="44">
        <v>23</v>
      </c>
      <c r="G26" s="333">
        <v>9</v>
      </c>
      <c r="H26" s="44">
        <v>26</v>
      </c>
      <c r="I26" s="54">
        <v>30</v>
      </c>
      <c r="J26" s="44">
        <v>22</v>
      </c>
      <c r="K26" s="44">
        <v>23</v>
      </c>
      <c r="L26" s="54">
        <v>21</v>
      </c>
      <c r="M26" s="44">
        <v>0</v>
      </c>
      <c r="N26" s="254">
        <v>204</v>
      </c>
      <c r="O26" s="195">
        <v>195</v>
      </c>
      <c r="P26" s="117">
        <f t="shared" si="0"/>
        <v>0</v>
      </c>
      <c r="Q26" s="118">
        <f t="shared" si="1"/>
        <v>9</v>
      </c>
      <c r="R26" s="119">
        <f t="shared" si="2"/>
        <v>21</v>
      </c>
    </row>
    <row r="27" spans="1:18" ht="21" thickBot="1" x14ac:dyDescent="0.3">
      <c r="A27" s="106">
        <v>15</v>
      </c>
      <c r="B27" s="327" t="s">
        <v>61</v>
      </c>
      <c r="C27" s="95">
        <v>1684</v>
      </c>
      <c r="D27" s="330" t="s">
        <v>32</v>
      </c>
      <c r="E27" s="44">
        <v>8</v>
      </c>
      <c r="F27" s="44">
        <v>38</v>
      </c>
      <c r="G27" s="333">
        <v>37</v>
      </c>
      <c r="H27" s="44">
        <v>0</v>
      </c>
      <c r="I27" s="54">
        <v>0</v>
      </c>
      <c r="J27" s="44">
        <v>39</v>
      </c>
      <c r="K27" s="44">
        <v>37</v>
      </c>
      <c r="L27" s="54">
        <v>0</v>
      </c>
      <c r="M27" s="44">
        <v>36</v>
      </c>
      <c r="N27" s="254">
        <v>195</v>
      </c>
      <c r="O27" s="195">
        <v>195</v>
      </c>
      <c r="P27" s="117">
        <f t="shared" si="0"/>
        <v>0</v>
      </c>
      <c r="Q27" s="118">
        <f t="shared" si="1"/>
        <v>0</v>
      </c>
      <c r="R27" s="119">
        <f t="shared" si="2"/>
        <v>0</v>
      </c>
    </row>
    <row r="28" spans="1:18" ht="21" thickBot="1" x14ac:dyDescent="0.3">
      <c r="A28" s="106">
        <v>16</v>
      </c>
      <c r="B28" s="327" t="s">
        <v>60</v>
      </c>
      <c r="C28" s="95">
        <v>671</v>
      </c>
      <c r="D28" s="330" t="s">
        <v>47</v>
      </c>
      <c r="E28" s="44">
        <v>50</v>
      </c>
      <c r="F28" s="44">
        <v>22</v>
      </c>
      <c r="G28" s="335">
        <v>22</v>
      </c>
      <c r="H28" s="44">
        <v>22</v>
      </c>
      <c r="I28" s="54">
        <v>38</v>
      </c>
      <c r="J28" s="263">
        <v>0</v>
      </c>
      <c r="K28" s="263">
        <v>0</v>
      </c>
      <c r="L28" s="264">
        <v>0</v>
      </c>
      <c r="M28" s="44">
        <v>28</v>
      </c>
      <c r="N28" s="254">
        <v>182</v>
      </c>
      <c r="O28" s="195">
        <v>182</v>
      </c>
      <c r="P28" s="117">
        <f t="shared" si="0"/>
        <v>0</v>
      </c>
      <c r="Q28" s="118">
        <f t="shared" si="1"/>
        <v>0</v>
      </c>
      <c r="R28" s="119">
        <f t="shared" si="2"/>
        <v>0</v>
      </c>
    </row>
    <row r="29" spans="1:18" ht="21" thickBot="1" x14ac:dyDescent="0.3">
      <c r="A29" s="106">
        <v>17</v>
      </c>
      <c r="B29" s="327" t="s">
        <v>65</v>
      </c>
      <c r="C29" s="95">
        <v>842</v>
      </c>
      <c r="D29" s="330" t="s">
        <v>52</v>
      </c>
      <c r="E29" s="44">
        <v>0</v>
      </c>
      <c r="F29" s="44">
        <v>31</v>
      </c>
      <c r="G29" s="333">
        <v>0</v>
      </c>
      <c r="H29" s="44">
        <v>3</v>
      </c>
      <c r="I29" s="54">
        <v>36</v>
      </c>
      <c r="J29" s="44">
        <v>31</v>
      </c>
      <c r="K29" s="44">
        <v>24</v>
      </c>
      <c r="L29" s="54">
        <v>23</v>
      </c>
      <c r="M29" s="44">
        <v>32</v>
      </c>
      <c r="N29" s="254">
        <v>180</v>
      </c>
      <c r="O29" s="195">
        <v>180</v>
      </c>
      <c r="P29" s="117">
        <f t="shared" si="0"/>
        <v>0</v>
      </c>
      <c r="Q29" s="118">
        <f t="shared" si="1"/>
        <v>0</v>
      </c>
      <c r="R29" s="119">
        <f t="shared" si="2"/>
        <v>3</v>
      </c>
    </row>
    <row r="30" spans="1:18" ht="21" thickBot="1" x14ac:dyDescent="0.3">
      <c r="A30" s="106">
        <v>18</v>
      </c>
      <c r="B30" s="327" t="s">
        <v>49</v>
      </c>
      <c r="C30" s="95">
        <v>104</v>
      </c>
      <c r="D30" s="330" t="s">
        <v>50</v>
      </c>
      <c r="E30" s="44">
        <v>29</v>
      </c>
      <c r="F30" s="44">
        <v>0</v>
      </c>
      <c r="G30" s="333">
        <v>30</v>
      </c>
      <c r="H30" s="44">
        <v>15</v>
      </c>
      <c r="I30" s="149">
        <v>23</v>
      </c>
      <c r="J30" s="44">
        <v>11</v>
      </c>
      <c r="K30" s="44">
        <v>50</v>
      </c>
      <c r="L30" s="54">
        <v>17</v>
      </c>
      <c r="M30" s="44">
        <v>12</v>
      </c>
      <c r="N30" s="254">
        <v>187</v>
      </c>
      <c r="O30" s="195">
        <v>176</v>
      </c>
      <c r="P30" s="117">
        <f t="shared" si="0"/>
        <v>0</v>
      </c>
      <c r="Q30" s="118">
        <f t="shared" si="1"/>
        <v>11</v>
      </c>
      <c r="R30" s="119">
        <f t="shared" si="2"/>
        <v>12</v>
      </c>
    </row>
    <row r="31" spans="1:18" ht="21" thickBot="1" x14ac:dyDescent="0.3">
      <c r="A31" s="106">
        <v>19</v>
      </c>
      <c r="B31" s="327" t="s">
        <v>53</v>
      </c>
      <c r="C31" s="95">
        <v>211</v>
      </c>
      <c r="D31" s="330" t="s">
        <v>54</v>
      </c>
      <c r="E31" s="44">
        <v>34</v>
      </c>
      <c r="F31" s="44">
        <v>0</v>
      </c>
      <c r="G31" s="333">
        <v>36</v>
      </c>
      <c r="H31" s="44">
        <v>33</v>
      </c>
      <c r="I31" s="54">
        <v>0</v>
      </c>
      <c r="J31" s="44">
        <v>36</v>
      </c>
      <c r="K31" s="44">
        <v>0</v>
      </c>
      <c r="L31" s="54">
        <v>32</v>
      </c>
      <c r="M31" s="44">
        <v>0</v>
      </c>
      <c r="N31" s="254">
        <v>171</v>
      </c>
      <c r="O31" s="195">
        <v>171</v>
      </c>
      <c r="P31" s="117">
        <f t="shared" si="0"/>
        <v>0</v>
      </c>
      <c r="Q31" s="118">
        <f t="shared" si="1"/>
        <v>0</v>
      </c>
      <c r="R31" s="119">
        <f t="shared" si="2"/>
        <v>0</v>
      </c>
    </row>
    <row r="32" spans="1:18" ht="21" thickBot="1" x14ac:dyDescent="0.3">
      <c r="A32" s="106">
        <v>20</v>
      </c>
      <c r="B32" s="327" t="s">
        <v>55</v>
      </c>
      <c r="C32" s="95">
        <v>750</v>
      </c>
      <c r="D32" s="330" t="s">
        <v>56</v>
      </c>
      <c r="E32" s="44">
        <v>22</v>
      </c>
      <c r="F32" s="44">
        <v>6</v>
      </c>
      <c r="G32" s="333">
        <v>17</v>
      </c>
      <c r="H32" s="44">
        <v>13</v>
      </c>
      <c r="I32" s="149">
        <v>19</v>
      </c>
      <c r="J32" s="44">
        <v>50</v>
      </c>
      <c r="K32" s="44">
        <v>21</v>
      </c>
      <c r="L32" s="54">
        <v>18</v>
      </c>
      <c r="M32" s="44">
        <v>19</v>
      </c>
      <c r="N32" s="254">
        <v>185</v>
      </c>
      <c r="O32" s="195">
        <v>166</v>
      </c>
      <c r="P32" s="117">
        <f t="shared" si="0"/>
        <v>6</v>
      </c>
      <c r="Q32" s="118">
        <f t="shared" si="1"/>
        <v>13</v>
      </c>
      <c r="R32" s="119">
        <f t="shared" si="2"/>
        <v>17</v>
      </c>
    </row>
    <row r="33" spans="1:18" ht="21" thickBot="1" x14ac:dyDescent="0.3">
      <c r="A33" s="106">
        <v>21</v>
      </c>
      <c r="B33" s="327" t="s">
        <v>57</v>
      </c>
      <c r="C33" s="95">
        <v>475</v>
      </c>
      <c r="D33" s="330" t="s">
        <v>38</v>
      </c>
      <c r="E33" s="44">
        <v>30</v>
      </c>
      <c r="F33" s="44">
        <v>27</v>
      </c>
      <c r="G33" s="333">
        <v>0</v>
      </c>
      <c r="H33" s="44">
        <v>50</v>
      </c>
      <c r="I33" s="54">
        <v>0</v>
      </c>
      <c r="J33" s="44">
        <v>27</v>
      </c>
      <c r="K33" s="44">
        <v>0</v>
      </c>
      <c r="L33" s="54">
        <v>31</v>
      </c>
      <c r="M33" s="44">
        <v>0</v>
      </c>
      <c r="N33" s="254">
        <v>165</v>
      </c>
      <c r="O33" s="195">
        <v>165</v>
      </c>
      <c r="P33" s="117">
        <f t="shared" si="0"/>
        <v>0</v>
      </c>
      <c r="Q33" s="118">
        <f t="shared" si="1"/>
        <v>0</v>
      </c>
      <c r="R33" s="119">
        <f t="shared" si="2"/>
        <v>0</v>
      </c>
    </row>
    <row r="34" spans="1:18" ht="21" thickBot="1" x14ac:dyDescent="0.3">
      <c r="A34" s="106">
        <v>22</v>
      </c>
      <c r="B34" s="327" t="s">
        <v>63</v>
      </c>
      <c r="C34" s="95">
        <v>474</v>
      </c>
      <c r="D34" s="330" t="s">
        <v>64</v>
      </c>
      <c r="E34" s="44">
        <v>0</v>
      </c>
      <c r="F34" s="44">
        <v>4</v>
      </c>
      <c r="G34" s="333">
        <v>15</v>
      </c>
      <c r="H34" s="44">
        <v>14</v>
      </c>
      <c r="I34" s="54">
        <v>50</v>
      </c>
      <c r="J34" s="44">
        <v>21</v>
      </c>
      <c r="K34" s="44">
        <v>25</v>
      </c>
      <c r="L34" s="54">
        <v>22</v>
      </c>
      <c r="M34" s="44">
        <v>14</v>
      </c>
      <c r="N34" s="254">
        <v>165</v>
      </c>
      <c r="O34" s="195">
        <v>161</v>
      </c>
      <c r="P34" s="117">
        <f t="shared" si="0"/>
        <v>0</v>
      </c>
      <c r="Q34" s="118">
        <f t="shared" si="1"/>
        <v>4</v>
      </c>
      <c r="R34" s="119">
        <f t="shared" si="2"/>
        <v>14</v>
      </c>
    </row>
    <row r="35" spans="1:18" ht="21" thickBot="1" x14ac:dyDescent="0.3">
      <c r="A35" s="106">
        <v>23</v>
      </c>
      <c r="B35" s="327" t="s">
        <v>59</v>
      </c>
      <c r="C35" s="95">
        <v>1678</v>
      </c>
      <c r="D35" s="330" t="s">
        <v>38</v>
      </c>
      <c r="E35" s="44">
        <v>31</v>
      </c>
      <c r="F35" s="44">
        <v>50</v>
      </c>
      <c r="G35" s="333">
        <v>28</v>
      </c>
      <c r="H35" s="44">
        <v>0</v>
      </c>
      <c r="I35" s="54">
        <v>18</v>
      </c>
      <c r="J35" s="44">
        <v>12</v>
      </c>
      <c r="K35" s="338">
        <v>18</v>
      </c>
      <c r="L35" s="54">
        <v>0</v>
      </c>
      <c r="M35" s="44">
        <v>1</v>
      </c>
      <c r="N35" s="254">
        <v>158</v>
      </c>
      <c r="O35" s="195">
        <v>158</v>
      </c>
      <c r="P35" s="117">
        <f t="shared" si="0"/>
        <v>0</v>
      </c>
      <c r="Q35" s="118">
        <f t="shared" si="1"/>
        <v>0</v>
      </c>
      <c r="R35" s="119">
        <f t="shared" si="2"/>
        <v>1</v>
      </c>
    </row>
    <row r="36" spans="1:18" ht="21" thickBot="1" x14ac:dyDescent="0.3">
      <c r="A36" s="106">
        <v>24</v>
      </c>
      <c r="B36" s="327" t="s">
        <v>69</v>
      </c>
      <c r="C36" s="95">
        <v>601</v>
      </c>
      <c r="D36" s="330" t="s">
        <v>56</v>
      </c>
      <c r="E36" s="44">
        <v>0</v>
      </c>
      <c r="F36" s="44">
        <v>0</v>
      </c>
      <c r="G36" s="333">
        <v>6</v>
      </c>
      <c r="H36" s="44">
        <v>25</v>
      </c>
      <c r="I36" s="54">
        <v>24</v>
      </c>
      <c r="J36" s="44">
        <v>0</v>
      </c>
      <c r="K36" s="44">
        <v>26</v>
      </c>
      <c r="L36" s="54">
        <v>50</v>
      </c>
      <c r="M36" s="44">
        <v>25</v>
      </c>
      <c r="N36" s="254">
        <v>156</v>
      </c>
      <c r="O36" s="195">
        <v>156</v>
      </c>
      <c r="P36" s="117">
        <f t="shared" si="0"/>
        <v>0</v>
      </c>
      <c r="Q36" s="118">
        <f t="shared" si="1"/>
        <v>0</v>
      </c>
      <c r="R36" s="119">
        <f t="shared" si="2"/>
        <v>0</v>
      </c>
    </row>
    <row r="37" spans="1:18" ht="21" thickBot="1" x14ac:dyDescent="0.3">
      <c r="A37" s="106">
        <v>25</v>
      </c>
      <c r="B37" s="327" t="s">
        <v>62</v>
      </c>
      <c r="C37" s="95">
        <v>317</v>
      </c>
      <c r="D37" s="330" t="s">
        <v>38</v>
      </c>
      <c r="E37" s="44">
        <v>12</v>
      </c>
      <c r="F37" s="44">
        <v>0</v>
      </c>
      <c r="G37" s="333">
        <v>18</v>
      </c>
      <c r="H37" s="44">
        <v>24</v>
      </c>
      <c r="I37" s="54">
        <v>50</v>
      </c>
      <c r="J37" s="44">
        <v>13</v>
      </c>
      <c r="K37" s="44">
        <v>18</v>
      </c>
      <c r="L37" s="54">
        <v>19</v>
      </c>
      <c r="M37" s="44">
        <v>0</v>
      </c>
      <c r="N37" s="254">
        <v>154</v>
      </c>
      <c r="O37" s="195">
        <v>154</v>
      </c>
      <c r="P37" s="117">
        <f t="shared" si="0"/>
        <v>0</v>
      </c>
      <c r="Q37" s="118">
        <f t="shared" si="1"/>
        <v>0</v>
      </c>
      <c r="R37" s="119">
        <f t="shared" si="2"/>
        <v>12</v>
      </c>
    </row>
    <row r="38" spans="1:18" ht="21" thickBot="1" x14ac:dyDescent="0.3">
      <c r="A38" s="106">
        <v>26</v>
      </c>
      <c r="B38" s="327" t="s">
        <v>71</v>
      </c>
      <c r="C38" s="95">
        <v>1099</v>
      </c>
      <c r="D38" s="330" t="s">
        <v>56</v>
      </c>
      <c r="E38" s="44">
        <v>0</v>
      </c>
      <c r="F38" s="44">
        <v>24</v>
      </c>
      <c r="G38" s="333">
        <v>26</v>
      </c>
      <c r="H38" s="44">
        <v>21</v>
      </c>
      <c r="I38" s="54">
        <v>29</v>
      </c>
      <c r="J38" s="44">
        <v>23</v>
      </c>
      <c r="K38" s="44">
        <v>0</v>
      </c>
      <c r="L38" s="54">
        <v>0</v>
      </c>
      <c r="M38" s="44">
        <v>26</v>
      </c>
      <c r="N38" s="254">
        <v>149</v>
      </c>
      <c r="O38" s="195">
        <v>149</v>
      </c>
      <c r="P38" s="117">
        <f t="shared" si="0"/>
        <v>0</v>
      </c>
      <c r="Q38" s="118">
        <f t="shared" si="1"/>
        <v>0</v>
      </c>
      <c r="R38" s="119">
        <f t="shared" si="2"/>
        <v>0</v>
      </c>
    </row>
    <row r="39" spans="1:18" ht="21" thickBot="1" x14ac:dyDescent="0.3">
      <c r="A39" s="106">
        <v>27</v>
      </c>
      <c r="B39" s="327" t="s">
        <v>66</v>
      </c>
      <c r="C39" s="95">
        <v>1631</v>
      </c>
      <c r="D39" s="330" t="s">
        <v>47</v>
      </c>
      <c r="E39" s="44">
        <v>23</v>
      </c>
      <c r="F39" s="44">
        <v>0</v>
      </c>
      <c r="G39" s="333">
        <v>25</v>
      </c>
      <c r="H39" s="44">
        <v>10</v>
      </c>
      <c r="I39" s="54">
        <v>50</v>
      </c>
      <c r="J39" s="44">
        <v>15</v>
      </c>
      <c r="K39" s="44">
        <v>6</v>
      </c>
      <c r="L39" s="54">
        <v>15</v>
      </c>
      <c r="M39" s="44">
        <v>8</v>
      </c>
      <c r="N39" s="254">
        <v>152</v>
      </c>
      <c r="O39" s="195">
        <v>146</v>
      </c>
      <c r="P39" s="117">
        <f t="shared" si="0"/>
        <v>0</v>
      </c>
      <c r="Q39" s="118">
        <f t="shared" si="1"/>
        <v>6</v>
      </c>
      <c r="R39" s="119">
        <f t="shared" si="2"/>
        <v>8</v>
      </c>
    </row>
    <row r="40" spans="1:18" ht="21" thickBot="1" x14ac:dyDescent="0.3">
      <c r="A40" s="106">
        <v>28</v>
      </c>
      <c r="B40" s="327" t="s">
        <v>68</v>
      </c>
      <c r="C40" s="95">
        <v>185</v>
      </c>
      <c r="D40" s="330" t="s">
        <v>47</v>
      </c>
      <c r="E40" s="44">
        <v>15</v>
      </c>
      <c r="F40" s="44">
        <v>7</v>
      </c>
      <c r="G40" s="333">
        <v>24</v>
      </c>
      <c r="H40" s="44">
        <v>50</v>
      </c>
      <c r="I40" s="54">
        <v>21</v>
      </c>
      <c r="J40" s="44">
        <v>0</v>
      </c>
      <c r="K40" s="44">
        <v>8</v>
      </c>
      <c r="L40" s="173">
        <v>15.8</v>
      </c>
      <c r="M40" s="44">
        <v>11</v>
      </c>
      <c r="N40" s="255">
        <v>151.80000000000001</v>
      </c>
      <c r="O40" s="196">
        <v>144.80000000000001</v>
      </c>
      <c r="P40" s="117">
        <f t="shared" si="0"/>
        <v>0</v>
      </c>
      <c r="Q40" s="118">
        <f t="shared" si="1"/>
        <v>7</v>
      </c>
      <c r="R40" s="119">
        <f t="shared" si="2"/>
        <v>8</v>
      </c>
    </row>
    <row r="41" spans="1:18" ht="21" thickBot="1" x14ac:dyDescent="0.3">
      <c r="A41" s="106">
        <v>29</v>
      </c>
      <c r="B41" s="327" t="s">
        <v>67</v>
      </c>
      <c r="C41" s="95">
        <v>284</v>
      </c>
      <c r="D41" s="330" t="s">
        <v>47</v>
      </c>
      <c r="E41" s="44">
        <v>50</v>
      </c>
      <c r="F41" s="44">
        <v>20</v>
      </c>
      <c r="G41" s="336">
        <v>20.666666666666668</v>
      </c>
      <c r="H41" s="44">
        <v>0</v>
      </c>
      <c r="I41" s="54">
        <v>27</v>
      </c>
      <c r="J41" s="44">
        <v>10</v>
      </c>
      <c r="K41" s="44">
        <v>15</v>
      </c>
      <c r="L41" s="54">
        <v>0</v>
      </c>
      <c r="M41" s="44">
        <v>0</v>
      </c>
      <c r="N41" s="254">
        <v>142.66666666666669</v>
      </c>
      <c r="O41" s="196">
        <v>142.66666666666669</v>
      </c>
      <c r="P41" s="117">
        <f t="shared" si="0"/>
        <v>0</v>
      </c>
      <c r="Q41" s="118">
        <f t="shared" si="1"/>
        <v>0</v>
      </c>
      <c r="R41" s="119">
        <f t="shared" si="2"/>
        <v>0</v>
      </c>
    </row>
    <row r="42" spans="1:18" ht="21" thickBot="1" x14ac:dyDescent="0.3">
      <c r="A42" s="106">
        <v>30</v>
      </c>
      <c r="B42" s="327" t="s">
        <v>72</v>
      </c>
      <c r="C42" s="95">
        <v>1679</v>
      </c>
      <c r="D42" s="330" t="s">
        <v>47</v>
      </c>
      <c r="E42" s="44">
        <v>50</v>
      </c>
      <c r="F42" s="44">
        <v>5</v>
      </c>
      <c r="G42" s="336">
        <v>20.666666666666668</v>
      </c>
      <c r="H42" s="44">
        <v>0</v>
      </c>
      <c r="I42" s="54">
        <v>0</v>
      </c>
      <c r="J42" s="44">
        <v>19</v>
      </c>
      <c r="K42" s="44">
        <v>0</v>
      </c>
      <c r="L42" s="54">
        <v>26</v>
      </c>
      <c r="M42" s="44">
        <v>17</v>
      </c>
      <c r="N42" s="254">
        <v>137.66666666666669</v>
      </c>
      <c r="O42" s="196">
        <v>137.66666666666669</v>
      </c>
      <c r="P42" s="117">
        <f t="shared" si="0"/>
        <v>0</v>
      </c>
      <c r="Q42" s="118">
        <f t="shared" si="1"/>
        <v>0</v>
      </c>
      <c r="R42" s="119">
        <f t="shared" si="2"/>
        <v>0</v>
      </c>
    </row>
    <row r="43" spans="1:18" ht="21" thickBot="1" x14ac:dyDescent="0.3">
      <c r="A43" s="106">
        <v>31</v>
      </c>
      <c r="B43" s="327" t="s">
        <v>306</v>
      </c>
      <c r="C43" s="95">
        <v>26</v>
      </c>
      <c r="D43" s="330" t="s">
        <v>45</v>
      </c>
      <c r="E43" s="44">
        <v>0</v>
      </c>
      <c r="F43" s="44">
        <v>17</v>
      </c>
      <c r="G43" s="333">
        <v>0</v>
      </c>
      <c r="H43" s="44">
        <v>12</v>
      </c>
      <c r="I43" s="54">
        <v>0</v>
      </c>
      <c r="J43" s="44">
        <v>25</v>
      </c>
      <c r="K43" s="44">
        <v>31</v>
      </c>
      <c r="L43" s="54">
        <v>27</v>
      </c>
      <c r="M43" s="44">
        <v>24</v>
      </c>
      <c r="N43" s="254">
        <v>136</v>
      </c>
      <c r="O43" s="195">
        <v>136</v>
      </c>
      <c r="P43" s="117">
        <f t="shared" si="0"/>
        <v>0</v>
      </c>
      <c r="Q43" s="118">
        <f t="shared" si="1"/>
        <v>0</v>
      </c>
      <c r="R43" s="119">
        <f t="shared" si="2"/>
        <v>0</v>
      </c>
    </row>
    <row r="44" spans="1:18" ht="21" thickBot="1" x14ac:dyDescent="0.3">
      <c r="A44" s="106">
        <v>32</v>
      </c>
      <c r="B44" s="327" t="s">
        <v>75</v>
      </c>
      <c r="C44" s="95">
        <v>525</v>
      </c>
      <c r="D44" s="330" t="s">
        <v>76</v>
      </c>
      <c r="E44" s="44">
        <v>26</v>
      </c>
      <c r="F44" s="44">
        <v>0</v>
      </c>
      <c r="G44" s="333">
        <v>0</v>
      </c>
      <c r="H44" s="44">
        <v>50</v>
      </c>
      <c r="I44" s="54">
        <v>0</v>
      </c>
      <c r="J44" s="44">
        <v>14</v>
      </c>
      <c r="K44" s="44">
        <v>19</v>
      </c>
      <c r="L44" s="54">
        <v>0</v>
      </c>
      <c r="M44" s="44">
        <v>20</v>
      </c>
      <c r="N44" s="254">
        <v>129</v>
      </c>
      <c r="O44" s="195">
        <v>129</v>
      </c>
      <c r="P44" s="117">
        <f t="shared" si="0"/>
        <v>0</v>
      </c>
      <c r="Q44" s="118">
        <f t="shared" si="1"/>
        <v>0</v>
      </c>
      <c r="R44" s="119">
        <f t="shared" si="2"/>
        <v>0</v>
      </c>
    </row>
    <row r="45" spans="1:18" ht="21" thickBot="1" x14ac:dyDescent="0.3">
      <c r="A45" s="106">
        <v>33</v>
      </c>
      <c r="B45" s="327" t="s">
        <v>77</v>
      </c>
      <c r="C45" s="95">
        <v>523</v>
      </c>
      <c r="D45" s="330" t="s">
        <v>78</v>
      </c>
      <c r="E45" s="44">
        <v>50</v>
      </c>
      <c r="F45" s="44">
        <v>0</v>
      </c>
      <c r="G45" s="337">
        <v>14</v>
      </c>
      <c r="H45" s="44">
        <v>4</v>
      </c>
      <c r="I45" s="54">
        <v>17</v>
      </c>
      <c r="J45" s="44">
        <v>0</v>
      </c>
      <c r="K45" s="44">
        <v>12</v>
      </c>
      <c r="L45" s="54">
        <v>13</v>
      </c>
      <c r="M45" s="44">
        <v>0</v>
      </c>
      <c r="N45" s="254">
        <v>110</v>
      </c>
      <c r="O45" s="195">
        <v>110</v>
      </c>
      <c r="P45" s="117">
        <f t="shared" si="0"/>
        <v>0</v>
      </c>
      <c r="Q45" s="118">
        <f t="shared" si="1"/>
        <v>0</v>
      </c>
      <c r="R45" s="119">
        <f t="shared" si="2"/>
        <v>0</v>
      </c>
    </row>
    <row r="46" spans="1:18" ht="21" thickBot="1" x14ac:dyDescent="0.3">
      <c r="A46" s="106">
        <v>34</v>
      </c>
      <c r="B46" s="327" t="s">
        <v>79</v>
      </c>
      <c r="C46" s="95">
        <v>645</v>
      </c>
      <c r="D46" s="330" t="s">
        <v>47</v>
      </c>
      <c r="E46" s="44">
        <v>21</v>
      </c>
      <c r="F46" s="44">
        <v>0</v>
      </c>
      <c r="G46" s="333">
        <v>20</v>
      </c>
      <c r="H46" s="44">
        <v>50</v>
      </c>
      <c r="I46" s="54">
        <v>0</v>
      </c>
      <c r="J46" s="44">
        <v>0</v>
      </c>
      <c r="K46" s="44">
        <v>0</v>
      </c>
      <c r="L46" s="54">
        <v>8</v>
      </c>
      <c r="M46" s="44">
        <v>6</v>
      </c>
      <c r="N46" s="254">
        <v>105</v>
      </c>
      <c r="O46" s="195">
        <v>105</v>
      </c>
      <c r="P46" s="117">
        <f t="shared" si="0"/>
        <v>0</v>
      </c>
      <c r="Q46" s="118">
        <f t="shared" si="1"/>
        <v>0</v>
      </c>
      <c r="R46" s="119">
        <f t="shared" si="2"/>
        <v>0</v>
      </c>
    </row>
    <row r="47" spans="1:18" ht="21" thickBot="1" x14ac:dyDescent="0.3">
      <c r="A47" s="106">
        <v>35</v>
      </c>
      <c r="B47" s="327" t="s">
        <v>82</v>
      </c>
      <c r="C47" s="95">
        <v>1629</v>
      </c>
      <c r="D47" s="330" t="s">
        <v>47</v>
      </c>
      <c r="E47" s="44">
        <v>7</v>
      </c>
      <c r="F47" s="44">
        <v>0</v>
      </c>
      <c r="G47" s="333">
        <v>21</v>
      </c>
      <c r="H47" s="44">
        <v>0</v>
      </c>
      <c r="I47" s="54">
        <v>14</v>
      </c>
      <c r="J47" s="44">
        <v>0</v>
      </c>
      <c r="K47" s="44">
        <v>0</v>
      </c>
      <c r="L47" s="54">
        <v>50</v>
      </c>
      <c r="M47" s="44">
        <v>6</v>
      </c>
      <c r="N47" s="254">
        <v>98</v>
      </c>
      <c r="O47" s="195">
        <v>98</v>
      </c>
      <c r="P47" s="117">
        <f t="shared" si="0"/>
        <v>0</v>
      </c>
      <c r="Q47" s="118">
        <f t="shared" si="1"/>
        <v>0</v>
      </c>
      <c r="R47" s="119">
        <f t="shared" si="2"/>
        <v>0</v>
      </c>
    </row>
    <row r="48" spans="1:18" ht="21" thickBot="1" x14ac:dyDescent="0.3">
      <c r="A48" s="106">
        <v>36</v>
      </c>
      <c r="B48" s="327" t="s">
        <v>84</v>
      </c>
      <c r="C48" s="95">
        <v>707</v>
      </c>
      <c r="D48" s="330" t="s">
        <v>41</v>
      </c>
      <c r="E48" s="44">
        <v>50</v>
      </c>
      <c r="F48" s="44">
        <v>0</v>
      </c>
      <c r="G48" s="333">
        <v>5</v>
      </c>
      <c r="H48" s="44">
        <v>0</v>
      </c>
      <c r="I48" s="54">
        <v>3</v>
      </c>
      <c r="J48" s="44">
        <v>6</v>
      </c>
      <c r="K48" s="44">
        <v>13</v>
      </c>
      <c r="L48" s="54">
        <v>11</v>
      </c>
      <c r="M48" s="44">
        <v>0</v>
      </c>
      <c r="N48" s="254">
        <v>88</v>
      </c>
      <c r="O48" s="195">
        <v>88</v>
      </c>
      <c r="P48" s="117">
        <f t="shared" si="0"/>
        <v>0</v>
      </c>
      <c r="Q48" s="118">
        <f t="shared" si="1"/>
        <v>0</v>
      </c>
      <c r="R48" s="119">
        <f t="shared" si="2"/>
        <v>0</v>
      </c>
    </row>
    <row r="49" spans="1:18" ht="21" thickBot="1" x14ac:dyDescent="0.3">
      <c r="A49" s="106">
        <v>37</v>
      </c>
      <c r="B49" s="327" t="s">
        <v>85</v>
      </c>
      <c r="C49" s="95">
        <v>552</v>
      </c>
      <c r="D49" s="330" t="s">
        <v>86</v>
      </c>
      <c r="E49" s="44">
        <v>0</v>
      </c>
      <c r="F49" s="44">
        <v>50</v>
      </c>
      <c r="G49" s="333">
        <v>0</v>
      </c>
      <c r="H49" s="44">
        <v>6</v>
      </c>
      <c r="I49" s="54">
        <v>0</v>
      </c>
      <c r="J49" s="187">
        <v>6.5</v>
      </c>
      <c r="K49" s="44">
        <v>10</v>
      </c>
      <c r="L49" s="54">
        <v>10</v>
      </c>
      <c r="M49" s="44">
        <v>0</v>
      </c>
      <c r="N49" s="255">
        <v>82.5</v>
      </c>
      <c r="O49" s="196">
        <v>82.5</v>
      </c>
      <c r="P49" s="117">
        <f t="shared" si="0"/>
        <v>0</v>
      </c>
      <c r="Q49" s="118">
        <f t="shared" si="1"/>
        <v>0</v>
      </c>
      <c r="R49" s="119">
        <f t="shared" si="2"/>
        <v>0</v>
      </c>
    </row>
    <row r="50" spans="1:18" ht="21" thickBot="1" x14ac:dyDescent="0.3">
      <c r="A50" s="106">
        <v>38</v>
      </c>
      <c r="B50" s="327" t="s">
        <v>90</v>
      </c>
      <c r="C50" s="95">
        <v>251</v>
      </c>
      <c r="D50" s="330" t="s">
        <v>91</v>
      </c>
      <c r="E50" s="44">
        <v>50</v>
      </c>
      <c r="F50" s="44">
        <v>0</v>
      </c>
      <c r="G50" s="335">
        <v>6.25</v>
      </c>
      <c r="H50" s="44">
        <v>0</v>
      </c>
      <c r="I50" s="54">
        <v>2</v>
      </c>
      <c r="J50" s="44">
        <v>0</v>
      </c>
      <c r="K50" s="44">
        <v>7</v>
      </c>
      <c r="L50" s="54">
        <v>9</v>
      </c>
      <c r="M50" s="44">
        <v>7</v>
      </c>
      <c r="N50" s="255">
        <v>81.25</v>
      </c>
      <c r="O50" s="196">
        <v>81.25</v>
      </c>
      <c r="P50" s="117">
        <f t="shared" si="0"/>
        <v>0</v>
      </c>
      <c r="Q50" s="118">
        <f t="shared" si="1"/>
        <v>0</v>
      </c>
      <c r="R50" s="119">
        <f t="shared" si="2"/>
        <v>0</v>
      </c>
    </row>
    <row r="51" spans="1:18" ht="21" thickBot="1" x14ac:dyDescent="0.3">
      <c r="A51" s="106">
        <v>39</v>
      </c>
      <c r="B51" s="327" t="s">
        <v>88</v>
      </c>
      <c r="C51" s="95">
        <v>508</v>
      </c>
      <c r="D51" s="330" t="s">
        <v>89</v>
      </c>
      <c r="E51" s="44">
        <v>50</v>
      </c>
      <c r="F51" s="44">
        <v>0</v>
      </c>
      <c r="G51" s="336">
        <v>4.75</v>
      </c>
      <c r="H51" s="44">
        <v>0</v>
      </c>
      <c r="I51" s="54">
        <v>13</v>
      </c>
      <c r="J51" s="44">
        <v>4</v>
      </c>
      <c r="K51" s="44">
        <v>2</v>
      </c>
      <c r="L51" s="54">
        <v>0</v>
      </c>
      <c r="M51" s="44">
        <v>0</v>
      </c>
      <c r="N51" s="255">
        <v>73.75</v>
      </c>
      <c r="O51" s="196">
        <v>73.75</v>
      </c>
      <c r="P51" s="117">
        <f t="shared" si="0"/>
        <v>0</v>
      </c>
      <c r="Q51" s="118">
        <f t="shared" si="1"/>
        <v>0</v>
      </c>
      <c r="R51" s="119">
        <f t="shared" si="2"/>
        <v>0</v>
      </c>
    </row>
    <row r="52" spans="1:18" ht="21" thickBot="1" x14ac:dyDescent="0.3">
      <c r="A52" s="186">
        <v>40</v>
      </c>
      <c r="B52" s="328" t="s">
        <v>93</v>
      </c>
      <c r="C52" s="100">
        <v>1000</v>
      </c>
      <c r="D52" s="331" t="s">
        <v>56</v>
      </c>
      <c r="E52" s="55">
        <v>0</v>
      </c>
      <c r="F52" s="55">
        <v>0</v>
      </c>
      <c r="G52" s="334">
        <v>10</v>
      </c>
      <c r="H52" s="55">
        <v>11</v>
      </c>
      <c r="I52" s="56">
        <v>15</v>
      </c>
      <c r="J52" s="55">
        <v>0</v>
      </c>
      <c r="K52" s="55">
        <v>20</v>
      </c>
      <c r="L52" s="56">
        <v>16</v>
      </c>
      <c r="M52" s="55">
        <v>0</v>
      </c>
      <c r="N52" s="256">
        <v>72</v>
      </c>
      <c r="O52" s="242">
        <v>72</v>
      </c>
      <c r="P52" s="182">
        <f t="shared" si="0"/>
        <v>0</v>
      </c>
      <c r="Q52" s="183">
        <f t="shared" si="1"/>
        <v>0</v>
      </c>
      <c r="R52" s="184">
        <f t="shared" si="2"/>
        <v>0</v>
      </c>
    </row>
  </sheetData>
  <mergeCells count="14">
    <mergeCell ref="P7:R10"/>
    <mergeCell ref="A1:R5"/>
    <mergeCell ref="J7:J10"/>
    <mergeCell ref="K7:K10"/>
    <mergeCell ref="L7:L10"/>
    <mergeCell ref="M7:M10"/>
    <mergeCell ref="N7:N10"/>
    <mergeCell ref="O7:O10"/>
    <mergeCell ref="A7:D10"/>
    <mergeCell ref="E7:E10"/>
    <mergeCell ref="F7:F10"/>
    <mergeCell ref="G7:G10"/>
    <mergeCell ref="H7:H10"/>
    <mergeCell ref="I7:I10"/>
  </mergeCells>
  <conditionalFormatting sqref="O13:O52">
    <cfRule type="cellIs" dxfId="36" priority="1" operator="equal">
      <formula>"NA"</formula>
    </cfRule>
  </conditionalFormatting>
  <pageMargins left="0.7" right="0.7" top="0.75" bottom="0.75" header="0.3" footer="0.3"/>
  <ignoredErrors>
    <ignoredError sqref="P13:R52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"/>
  <dimension ref="A1:AV18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6.19921875" style="4" customWidth="1"/>
    <col min="4" max="4" width="7" style="21" customWidth="1"/>
    <col min="5" max="5" width="8" style="21" bestFit="1" customWidth="1"/>
    <col min="6" max="6" width="9.19921875" style="21" customWidth="1"/>
    <col min="7" max="13" width="8.19921875" style="21" bestFit="1" customWidth="1"/>
    <col min="14" max="14" width="9.09765625" style="21" bestFit="1" customWidth="1"/>
    <col min="15" max="15" width="10.19921875" style="21" bestFit="1" customWidth="1"/>
    <col min="16" max="16" width="3.5" style="21" bestFit="1" customWidth="1"/>
    <col min="17" max="17" width="4.296875" style="4" bestFit="1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101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.95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45">
      <c r="A12" s="11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26" t="s">
        <v>28</v>
      </c>
      <c r="Q12" s="26" t="s">
        <v>29</v>
      </c>
      <c r="R12" s="27" t="s">
        <v>30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2"/>
      <c r="AD12" s="2"/>
      <c r="AE12" s="1"/>
      <c r="AF12" s="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8" ht="21" thickBot="1" x14ac:dyDescent="0.5">
      <c r="A13" s="11"/>
      <c r="B13" s="202">
        <v>1</v>
      </c>
      <c r="C13" s="207" t="s">
        <v>100</v>
      </c>
      <c r="D13" s="160">
        <v>504</v>
      </c>
      <c r="E13" s="227">
        <v>0</v>
      </c>
      <c r="F13" s="227">
        <v>15</v>
      </c>
      <c r="G13" s="234">
        <v>0</v>
      </c>
      <c r="H13" s="227">
        <v>15</v>
      </c>
      <c r="I13" s="227">
        <v>15</v>
      </c>
      <c r="J13" s="227">
        <v>15</v>
      </c>
      <c r="K13" s="227">
        <v>20</v>
      </c>
      <c r="L13" s="227">
        <v>15</v>
      </c>
      <c r="M13" s="227">
        <v>14</v>
      </c>
      <c r="N13" s="151">
        <f t="shared" ref="N13" si="0">SUM(E13:M13)</f>
        <v>109</v>
      </c>
      <c r="O13" s="200">
        <f>IF(COUNTIF($E13:$M13,"&gt;1")&lt;5,"NA",(SUM($E13:$M13)-SUM(SMALL($E13:$M13,{1,2}))))</f>
        <v>109</v>
      </c>
      <c r="P13" s="151">
        <f>COUNTIF('66+'!E13:M13,15)</f>
        <v>5</v>
      </c>
      <c r="Q13" s="151">
        <f>COUNTIF('66+'!E13:M13,14)</f>
        <v>1</v>
      </c>
      <c r="R13" s="152">
        <f>COUNTIF('66+'!E13:M13,13)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244">
        <v>3</v>
      </c>
      <c r="C14" s="203" t="s">
        <v>236</v>
      </c>
      <c r="D14" s="130">
        <v>427</v>
      </c>
      <c r="E14" s="126">
        <v>0</v>
      </c>
      <c r="F14" s="126">
        <v>0</v>
      </c>
      <c r="G14" s="150">
        <v>0</v>
      </c>
      <c r="H14" s="126">
        <v>0</v>
      </c>
      <c r="I14" s="126">
        <v>0</v>
      </c>
      <c r="J14" s="126">
        <v>14</v>
      </c>
      <c r="K14" s="126">
        <v>15</v>
      </c>
      <c r="L14" s="126">
        <v>0</v>
      </c>
      <c r="M14" s="126">
        <v>13</v>
      </c>
      <c r="N14" s="47">
        <f>SUM(E14:M14)</f>
        <v>42</v>
      </c>
      <c r="O14" s="47" t="str">
        <f>IF(COUNTIF($E14:$M14,"&gt;1")&lt;5,"NA",(SUM($E14:$M14)-SUM(SMALL($E14:$M14,{1,2}))))</f>
        <v>NA</v>
      </c>
      <c r="P14" s="47">
        <f>COUNTIF('66+'!E14:M14,15)</f>
        <v>1</v>
      </c>
      <c r="Q14" s="47">
        <f>COUNTIF('66+'!E14:M14,14)</f>
        <v>1</v>
      </c>
      <c r="R14" s="209">
        <f>COUNTIF('66+'!E14:M14,13)</f>
        <v>1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9"/>
      <c r="AL14" s="20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248">
        <v>2</v>
      </c>
      <c r="C15" s="42" t="s">
        <v>227</v>
      </c>
      <c r="D15" s="43">
        <v>40</v>
      </c>
      <c r="E15" s="44">
        <v>0</v>
      </c>
      <c r="F15" s="44">
        <v>0</v>
      </c>
      <c r="G15" s="54">
        <v>0</v>
      </c>
      <c r="H15" s="44">
        <v>14</v>
      </c>
      <c r="I15" s="44">
        <v>14</v>
      </c>
      <c r="J15" s="44">
        <v>0</v>
      </c>
      <c r="K15" s="44">
        <v>0</v>
      </c>
      <c r="L15" s="44">
        <v>0</v>
      </c>
      <c r="M15" s="44">
        <v>0</v>
      </c>
      <c r="N15" s="47">
        <f>SUM(E15:M15)</f>
        <v>28</v>
      </c>
      <c r="O15" s="45" t="str">
        <f>IF(COUNTIF($E15:$M15,"&gt;1")&lt;5,"NA",(SUM($E15:$M15)-SUM(SMALL($E15:$M15,{1,2}))))</f>
        <v>NA</v>
      </c>
      <c r="P15" s="48">
        <f>COUNTIF('66+'!E15:M15,15)</f>
        <v>0</v>
      </c>
      <c r="Q15" s="48">
        <f>COUNTIF('66+'!E15:M15,14)</f>
        <v>2</v>
      </c>
      <c r="R15" s="49">
        <f>COUNTIF('66+'!E15:M15,13)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8">
        <v>4</v>
      </c>
      <c r="C16" s="42" t="s">
        <v>235</v>
      </c>
      <c r="D16" s="43">
        <v>24</v>
      </c>
      <c r="E16" s="44">
        <v>0</v>
      </c>
      <c r="F16" s="44">
        <v>0</v>
      </c>
      <c r="G16" s="54">
        <v>0</v>
      </c>
      <c r="H16" s="44">
        <v>0</v>
      </c>
      <c r="I16" s="44">
        <v>13</v>
      </c>
      <c r="J16" s="44">
        <v>0</v>
      </c>
      <c r="K16" s="44">
        <v>0</v>
      </c>
      <c r="L16" s="44">
        <v>0</v>
      </c>
      <c r="M16" s="44">
        <v>12</v>
      </c>
      <c r="N16" s="47">
        <f>SUM(E16:M16)</f>
        <v>25</v>
      </c>
      <c r="O16" s="45" t="str">
        <f>IF(COUNTIF($E16:$M16,"&gt;1")&lt;5,"NA",(SUM($E16:$M16)-SUM(SMALL($E16:$M16,{1,2}))))</f>
        <v>NA</v>
      </c>
      <c r="P16" s="48">
        <f>COUNTIF('66+'!E16:M16,15)</f>
        <v>0</v>
      </c>
      <c r="Q16" s="48">
        <f>COUNTIF('66+'!E16:M16,14)</f>
        <v>0</v>
      </c>
      <c r="R16" s="49">
        <f>COUNTIF('66+'!E16:M16,13)</f>
        <v>1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8">
        <v>5</v>
      </c>
      <c r="C17" s="42" t="s">
        <v>49</v>
      </c>
      <c r="D17" s="58">
        <v>740</v>
      </c>
      <c r="E17" s="44">
        <v>0</v>
      </c>
      <c r="F17" s="44">
        <v>0</v>
      </c>
      <c r="G17" s="5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15</v>
      </c>
      <c r="N17" s="47">
        <f>SUM(E17:M17)</f>
        <v>15</v>
      </c>
      <c r="O17" s="45" t="str">
        <f>IF(COUNTIF($E17:$M17,"&gt;1")&lt;5,"NA",(SUM($E17:$M17)-SUM(SMALL($E17:$M17,{1,2}))))</f>
        <v>NA</v>
      </c>
      <c r="P17" s="48">
        <f>COUNTIF('66+'!E17:M17,15)</f>
        <v>1</v>
      </c>
      <c r="Q17" s="48">
        <f>COUNTIF('66+'!E17:M17,14)</f>
        <v>0</v>
      </c>
      <c r="R17" s="49">
        <f>COUNTIF('66+'!E17:M17,13)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9">
        <v>6</v>
      </c>
      <c r="C18" s="57" t="s">
        <v>309</v>
      </c>
      <c r="D18" s="58">
        <v>818</v>
      </c>
      <c r="E18" s="55">
        <v>0</v>
      </c>
      <c r="F18" s="55">
        <v>0</v>
      </c>
      <c r="G18" s="56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12</v>
      </c>
      <c r="N18" s="50">
        <f>SUM(E18:M18)</f>
        <v>12</v>
      </c>
      <c r="O18" s="151" t="str">
        <f>IF(COUNTIF($E18:$M18,"&gt;1")&lt;5,"NA",(SUM($E18:$M18)-SUM(SMALL($E18:$M18,{1,2}))))</f>
        <v>NA</v>
      </c>
      <c r="P18" s="51">
        <f>COUNTIF('66+'!E18:M18,15)</f>
        <v>0</v>
      </c>
      <c r="Q18" s="51">
        <f>COUNTIF('66+'!E18:M18,14)</f>
        <v>0</v>
      </c>
      <c r="R18" s="52">
        <f>COUNTIF('66+'!E18:M18,13)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18">
    <cfRule type="cellIs" dxfId="18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13 N13 P14:R18 N14:N18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/>
  <dimension ref="A1:AV26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4.8984375" style="4" customWidth="1"/>
    <col min="4" max="4" width="7" style="21" customWidth="1"/>
    <col min="5" max="5" width="9.09765625" style="21" customWidth="1"/>
    <col min="6" max="13" width="8.19921875" style="21" bestFit="1" customWidth="1"/>
    <col min="14" max="14" width="9.09765625" style="21" bestFit="1" customWidth="1"/>
    <col min="15" max="15" width="10.59765625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41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0.6" customHeight="1" thickBot="1" x14ac:dyDescent="0.3">
      <c r="A11" s="11"/>
      <c r="B11" s="161"/>
      <c r="C11" s="162"/>
      <c r="D11" s="162"/>
      <c r="E11" s="104"/>
      <c r="F11" s="104"/>
      <c r="G11" s="104"/>
      <c r="H11" s="104"/>
      <c r="I11" s="105"/>
      <c r="J11" s="104"/>
      <c r="K11" s="104"/>
      <c r="L11" s="104"/>
      <c r="M11" s="104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40</v>
      </c>
      <c r="D13" s="40">
        <v>252</v>
      </c>
      <c r="E13" s="41">
        <v>20</v>
      </c>
      <c r="F13" s="41">
        <v>14</v>
      </c>
      <c r="G13" s="265">
        <f>AVERAGE(I13,J13,K13,L13,M13)</f>
        <v>15</v>
      </c>
      <c r="H13" s="41">
        <v>15</v>
      </c>
      <c r="I13" s="41">
        <v>15</v>
      </c>
      <c r="J13" s="41">
        <v>15</v>
      </c>
      <c r="K13" s="41">
        <v>15</v>
      </c>
      <c r="L13" s="41">
        <v>15</v>
      </c>
      <c r="M13" s="41">
        <v>15</v>
      </c>
      <c r="N13" s="45">
        <f t="shared" ref="N13:N18" si="0">SUM(E13:M13)</f>
        <v>139</v>
      </c>
      <c r="O13" s="266">
        <f>IF(COUNTIF($E13:$M13,"&gt;1")&lt;5,"NA",(SUM($E13:$M13)-SUM(SMALL($E13:$M13,{1,2}))))</f>
        <v>110</v>
      </c>
      <c r="P13" s="45">
        <f>COUNTIF(Junior!E13:M13,15)</f>
        <v>7</v>
      </c>
      <c r="Q13" s="45">
        <f>COUNTIF(Junior!E13:M13,14)</f>
        <v>1</v>
      </c>
      <c r="R13" s="46">
        <f>COUNTIF(Junior!E13:M13,13)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8">
        <v>2</v>
      </c>
      <c r="C14" s="42" t="s">
        <v>87</v>
      </c>
      <c r="D14" s="43">
        <v>1313</v>
      </c>
      <c r="E14" s="44">
        <v>20</v>
      </c>
      <c r="F14" s="44">
        <v>12</v>
      </c>
      <c r="G14" s="54">
        <v>15</v>
      </c>
      <c r="H14" s="44">
        <v>14</v>
      </c>
      <c r="I14" s="44">
        <v>14</v>
      </c>
      <c r="J14" s="44">
        <v>12</v>
      </c>
      <c r="K14" s="44">
        <v>8</v>
      </c>
      <c r="L14" s="44">
        <v>13</v>
      </c>
      <c r="M14" s="44">
        <v>0</v>
      </c>
      <c r="N14" s="47">
        <f t="shared" si="0"/>
        <v>108</v>
      </c>
      <c r="O14" s="189">
        <f>IF(COUNTIF($E14:$M14,"&gt;1")&lt;5,"NA",(SUM($E14:$M14)-SUM(SMALL($E14:$M14,{1,2}))))</f>
        <v>100</v>
      </c>
      <c r="P14" s="48">
        <f>COUNTIF(Junior!E14:M14,15)</f>
        <v>1</v>
      </c>
      <c r="Q14" s="48">
        <f>COUNTIF(Junior!E14:M14,14)</f>
        <v>2</v>
      </c>
      <c r="R14" s="49">
        <f>COUNTIF(Junior!E14:M14,13)</f>
        <v>1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8">
        <v>3</v>
      </c>
      <c r="C15" s="42" t="s">
        <v>84</v>
      </c>
      <c r="D15" s="43">
        <v>707</v>
      </c>
      <c r="E15" s="44">
        <v>20</v>
      </c>
      <c r="F15" s="44">
        <v>11</v>
      </c>
      <c r="G15" s="54">
        <v>13</v>
      </c>
      <c r="H15" s="44">
        <v>12</v>
      </c>
      <c r="I15" s="44">
        <v>13</v>
      </c>
      <c r="J15" s="44">
        <v>13</v>
      </c>
      <c r="K15" s="44">
        <v>12</v>
      </c>
      <c r="L15" s="44">
        <v>14</v>
      </c>
      <c r="M15" s="44">
        <v>0</v>
      </c>
      <c r="N15" s="47">
        <f t="shared" si="0"/>
        <v>108</v>
      </c>
      <c r="O15" s="189">
        <f>IF(COUNTIF($E15:$M15,"&gt;1")&lt;5,"NA",(SUM($E15:$M15)-SUM(SMALL($E15:$M15,{1,2}))))</f>
        <v>97</v>
      </c>
      <c r="P15" s="48">
        <f>COUNTIF(Junior!E15:M15,15)</f>
        <v>0</v>
      </c>
      <c r="Q15" s="48">
        <f>COUNTIF(Junior!E15:M15,14)</f>
        <v>1</v>
      </c>
      <c r="R15" s="49">
        <f>COUNTIF(Junior!E15:M15,13)</f>
        <v>3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18">
        <v>4</v>
      </c>
      <c r="C16" s="42" t="s">
        <v>104</v>
      </c>
      <c r="D16" s="43">
        <v>225</v>
      </c>
      <c r="E16" s="44">
        <v>13</v>
      </c>
      <c r="F16" s="44">
        <v>9</v>
      </c>
      <c r="G16" s="54">
        <v>14</v>
      </c>
      <c r="H16" s="44">
        <v>8</v>
      </c>
      <c r="I16" s="44">
        <v>20</v>
      </c>
      <c r="J16" s="44">
        <v>9</v>
      </c>
      <c r="K16" s="44">
        <v>0</v>
      </c>
      <c r="L16" s="44">
        <v>0</v>
      </c>
      <c r="M16" s="44">
        <v>13</v>
      </c>
      <c r="N16" s="47">
        <f t="shared" si="0"/>
        <v>86</v>
      </c>
      <c r="O16" s="189">
        <f>IF(COUNTIF($E16:$M16,"&gt;1")&lt;5,"NA",(SUM($E16:$M16)-SUM(SMALL($E16:$M16,{1,2}))))</f>
        <v>86</v>
      </c>
      <c r="P16" s="48">
        <f>COUNTIF(Junior!E16:M16,15)</f>
        <v>0</v>
      </c>
      <c r="Q16" s="48">
        <f>COUNTIF(Junior!E16:M16,14)</f>
        <v>1</v>
      </c>
      <c r="R16" s="237">
        <f>COUNTIF(Junior!E16:M16,13)</f>
        <v>2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18">
        <v>5</v>
      </c>
      <c r="C17" s="42" t="s">
        <v>141</v>
      </c>
      <c r="D17" s="43">
        <v>1366</v>
      </c>
      <c r="E17" s="44">
        <v>0</v>
      </c>
      <c r="F17" s="44">
        <v>10</v>
      </c>
      <c r="G17" s="54">
        <v>0</v>
      </c>
      <c r="H17" s="44">
        <v>10</v>
      </c>
      <c r="I17" s="44">
        <v>10</v>
      </c>
      <c r="J17" s="44">
        <v>11</v>
      </c>
      <c r="K17" s="44">
        <v>20</v>
      </c>
      <c r="L17" s="44">
        <v>11</v>
      </c>
      <c r="M17" s="44">
        <v>14</v>
      </c>
      <c r="N17" s="47">
        <f t="shared" si="0"/>
        <v>86</v>
      </c>
      <c r="O17" s="189">
        <f>IF(COUNTIF($E17:$M17,"&gt;1")&lt;5,"NA",(SUM($E17:$M17)-SUM(SMALL($E17:$M17,{1,2}))))</f>
        <v>86</v>
      </c>
      <c r="P17" s="48">
        <f>COUNTIF(Junior!E17:M17,15)</f>
        <v>0</v>
      </c>
      <c r="Q17" s="48">
        <f>COUNTIF(Junior!E17:M17,14)</f>
        <v>1</v>
      </c>
      <c r="R17" s="49">
        <f>COUNTIF(Junior!E17:M17,13)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159">
        <v>6</v>
      </c>
      <c r="C18" s="57" t="s">
        <v>187</v>
      </c>
      <c r="D18" s="58">
        <v>124</v>
      </c>
      <c r="E18" s="55">
        <v>0</v>
      </c>
      <c r="F18" s="55">
        <v>0</v>
      </c>
      <c r="G18" s="56">
        <v>0</v>
      </c>
      <c r="H18" s="55">
        <v>11</v>
      </c>
      <c r="I18" s="55">
        <v>11</v>
      </c>
      <c r="J18" s="55">
        <v>10</v>
      </c>
      <c r="K18" s="55">
        <v>10</v>
      </c>
      <c r="L18" s="55">
        <v>12</v>
      </c>
      <c r="M18" s="55">
        <v>12</v>
      </c>
      <c r="N18" s="50">
        <f t="shared" si="0"/>
        <v>66</v>
      </c>
      <c r="O18" s="200">
        <f>IF(COUNTIF($E18:$M18,"&gt;1")&lt;5,"NA",(SUM($E18:$M18)-SUM(SMALL($E18:$M18,{1,2}))))</f>
        <v>66</v>
      </c>
      <c r="P18" s="51">
        <f>COUNTIF(Junior!E18:M18,15)</f>
        <v>0</v>
      </c>
      <c r="Q18" s="51">
        <f>COUNTIF(Junior!E18:M18,14)</f>
        <v>0</v>
      </c>
      <c r="R18" s="52">
        <f>COUNTIF(Junior!E18:M18,13)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4">
        <v>7</v>
      </c>
      <c r="C19" s="203" t="s">
        <v>133</v>
      </c>
      <c r="D19" s="130">
        <v>221</v>
      </c>
      <c r="E19" s="126">
        <v>14</v>
      </c>
      <c r="F19" s="126">
        <v>7</v>
      </c>
      <c r="G19" s="150">
        <v>0</v>
      </c>
      <c r="H19" s="126">
        <v>7</v>
      </c>
      <c r="I19" s="126">
        <v>20</v>
      </c>
      <c r="J19" s="126">
        <v>0</v>
      </c>
      <c r="K19" s="126">
        <v>0</v>
      </c>
      <c r="L19" s="126">
        <v>0</v>
      </c>
      <c r="M19" s="126">
        <v>0</v>
      </c>
      <c r="N19" s="47">
        <f t="shared" ref="N19:N26" si="1">SUM(E19:M19)</f>
        <v>48</v>
      </c>
      <c r="O19" s="47" t="str">
        <f>IF(COUNTIF($E19:$M19,"&gt;1")&lt;5,"NA",(SUM($E19:$M19)-SUM(SMALL($E19:$M19,{1,2}))))</f>
        <v>NA</v>
      </c>
      <c r="P19" s="47">
        <f>COUNTIF(Junior!E19:M19,15)</f>
        <v>0</v>
      </c>
      <c r="Q19" s="47">
        <f>COUNTIF(Junior!E19:M19,14)</f>
        <v>1</v>
      </c>
      <c r="R19" s="209">
        <f>COUNTIF(Junior!E19:M19,13)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4">
        <v>8</v>
      </c>
      <c r="C20" s="42" t="s">
        <v>263</v>
      </c>
      <c r="D20" s="43">
        <v>758</v>
      </c>
      <c r="E20" s="44">
        <v>0</v>
      </c>
      <c r="F20" s="44">
        <v>13</v>
      </c>
      <c r="G20" s="54">
        <v>0</v>
      </c>
      <c r="H20" s="44">
        <v>13</v>
      </c>
      <c r="I20" s="44">
        <v>0</v>
      </c>
      <c r="J20" s="44">
        <v>0</v>
      </c>
      <c r="K20" s="44">
        <v>13</v>
      </c>
      <c r="L20" s="44">
        <v>0</v>
      </c>
      <c r="M20" s="44">
        <v>0</v>
      </c>
      <c r="N20" s="47">
        <f t="shared" si="1"/>
        <v>39</v>
      </c>
      <c r="O20" s="45" t="str">
        <f>IF(COUNTIF($E20:$M20,"&gt;1")&lt;5,"NA",(SUM($E20:$M20)-SUM(SMALL($E20:$M20,{1,2}))))</f>
        <v>NA</v>
      </c>
      <c r="P20" s="48">
        <f>COUNTIF(Junior!E20:M20,15)</f>
        <v>0</v>
      </c>
      <c r="Q20" s="48">
        <f>COUNTIF(Junior!E20:M20,14)</f>
        <v>0</v>
      </c>
      <c r="R20" s="49">
        <f>COUNTIF(Junior!E20:M20,13)</f>
        <v>3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44">
        <v>9</v>
      </c>
      <c r="C21" s="42" t="s">
        <v>180</v>
      </c>
      <c r="D21" s="43">
        <v>359</v>
      </c>
      <c r="E21" s="44">
        <v>0</v>
      </c>
      <c r="F21" s="44">
        <v>0</v>
      </c>
      <c r="G21" s="54">
        <v>0</v>
      </c>
      <c r="H21" s="44">
        <v>0</v>
      </c>
      <c r="I21" s="44">
        <v>12</v>
      </c>
      <c r="J21" s="44">
        <v>12</v>
      </c>
      <c r="K21" s="44">
        <v>11</v>
      </c>
      <c r="L21" s="44">
        <v>0</v>
      </c>
      <c r="M21" s="44">
        <v>0</v>
      </c>
      <c r="N21" s="47">
        <f t="shared" si="1"/>
        <v>35</v>
      </c>
      <c r="O21" s="45" t="str">
        <f>IF(COUNTIF($E21:$M21,"&gt;1")&lt;5,"NA",(SUM($E21:$M21)-SUM(SMALL($E21:$M21,{1,2}))))</f>
        <v>NA</v>
      </c>
      <c r="P21" s="48">
        <f>COUNTIF(Junior!E21:M21,15)</f>
        <v>0</v>
      </c>
      <c r="Q21" s="48">
        <f>COUNTIF(Junior!E21:M21,14)</f>
        <v>0</v>
      </c>
      <c r="R21" s="49">
        <f>COUNTIF(Junior!E21:M21,13)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44">
        <v>10</v>
      </c>
      <c r="C22" s="42" t="s">
        <v>147</v>
      </c>
      <c r="D22" s="43">
        <v>162</v>
      </c>
      <c r="E22" s="44">
        <v>0</v>
      </c>
      <c r="F22" s="44">
        <v>0</v>
      </c>
      <c r="G22" s="54">
        <v>0</v>
      </c>
      <c r="H22" s="44">
        <v>0</v>
      </c>
      <c r="I22" s="44">
        <v>0</v>
      </c>
      <c r="J22" s="44">
        <v>14</v>
      </c>
      <c r="K22" s="44">
        <v>14</v>
      </c>
      <c r="L22" s="44">
        <v>0</v>
      </c>
      <c r="M22" s="44">
        <v>0</v>
      </c>
      <c r="N22" s="47">
        <f t="shared" si="1"/>
        <v>28</v>
      </c>
      <c r="O22" s="45" t="str">
        <f>IF(COUNTIF($E22:$M22,"&gt;1")&lt;5,"NA",(SUM($E22:$M22)-SUM(SMALL($E22:$M22,{1,2}))))</f>
        <v>NA</v>
      </c>
      <c r="P22" s="48">
        <f>COUNTIF(Junior!E22:M22,15)</f>
        <v>0</v>
      </c>
      <c r="Q22" s="48">
        <f>COUNTIF(Junior!E22:M22,14)</f>
        <v>2</v>
      </c>
      <c r="R22" s="49">
        <f>COUNTIF(Junior!E22:M22,13)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44">
        <v>11</v>
      </c>
      <c r="C23" s="42" t="s">
        <v>200</v>
      </c>
      <c r="D23" s="43">
        <v>416</v>
      </c>
      <c r="E23" s="44">
        <v>0</v>
      </c>
      <c r="F23" s="44">
        <v>8</v>
      </c>
      <c r="G23" s="54">
        <v>0</v>
      </c>
      <c r="H23" s="44">
        <v>9</v>
      </c>
      <c r="I23" s="44">
        <v>0</v>
      </c>
      <c r="J23" s="44">
        <v>0</v>
      </c>
      <c r="K23" s="44">
        <v>0</v>
      </c>
      <c r="L23" s="44">
        <v>10</v>
      </c>
      <c r="M23" s="44">
        <v>0</v>
      </c>
      <c r="N23" s="47">
        <f t="shared" si="1"/>
        <v>27</v>
      </c>
      <c r="O23" s="45" t="str">
        <f>IF(COUNTIF($E23:$M23,"&gt;1")&lt;5,"NA",(SUM($E23:$M23)-SUM(SMALL($E23:$M23,{1,2}))))</f>
        <v>NA</v>
      </c>
      <c r="P23" s="48">
        <f>COUNTIF(Junior!E23:M23,15)</f>
        <v>0</v>
      </c>
      <c r="Q23" s="48">
        <f>COUNTIF(Junior!E23:M23,14)</f>
        <v>0</v>
      </c>
      <c r="R23" s="49">
        <f>COUNTIF(Junior!E23:M23,13)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244">
        <v>12</v>
      </c>
      <c r="C24" s="42" t="s">
        <v>240</v>
      </c>
      <c r="D24" s="43">
        <v>721</v>
      </c>
      <c r="E24" s="44">
        <v>0</v>
      </c>
      <c r="F24" s="44">
        <v>0</v>
      </c>
      <c r="G24" s="54">
        <v>0</v>
      </c>
      <c r="H24" s="44">
        <v>0</v>
      </c>
      <c r="I24" s="44">
        <v>0</v>
      </c>
      <c r="J24" s="44">
        <v>0</v>
      </c>
      <c r="K24" s="44">
        <v>9</v>
      </c>
      <c r="L24" s="44">
        <v>9</v>
      </c>
      <c r="M24" s="44">
        <v>0</v>
      </c>
      <c r="N24" s="47">
        <f t="shared" si="1"/>
        <v>18</v>
      </c>
      <c r="O24" s="45" t="str">
        <f>IF(COUNTIF($E24:$M24,"&gt;1")&lt;5,"NA",(SUM($E24:$M24)-SUM(SMALL($E24:$M24,{1,2}))))</f>
        <v>NA</v>
      </c>
      <c r="P24" s="48">
        <f>COUNTIF(Junior!E24:M24,15)</f>
        <v>0</v>
      </c>
      <c r="Q24" s="48">
        <f>COUNTIF(Junior!E24:M24,14)</f>
        <v>0</v>
      </c>
      <c r="R24" s="49">
        <f>COUNTIF(Junior!E24:M24,13)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1" thickBot="1" x14ac:dyDescent="0.5">
      <c r="A25" s="11"/>
      <c r="B25" s="244">
        <v>13</v>
      </c>
      <c r="C25" s="42" t="s">
        <v>218</v>
      </c>
      <c r="D25" s="43">
        <v>205</v>
      </c>
      <c r="E25" s="44">
        <v>15</v>
      </c>
      <c r="F25" s="44">
        <v>0</v>
      </c>
      <c r="G25" s="5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7">
        <f t="shared" si="1"/>
        <v>15</v>
      </c>
      <c r="O25" s="45" t="str">
        <f>IF(COUNTIF($E25:$M25,"&gt;1")&lt;5,"NA",(SUM($E25:$M25)-SUM(SMALL($E25:$M25,{1,2}))))</f>
        <v>NA</v>
      </c>
      <c r="P25" s="48">
        <f>COUNTIF(Junior!E25:M25,15)</f>
        <v>1</v>
      </c>
      <c r="Q25" s="48">
        <f>COUNTIF(Junior!E25:M25,14)</f>
        <v>0</v>
      </c>
      <c r="R25" s="49">
        <f>COUNTIF(Junior!E25:M25,13)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  <c r="AF25" s="7"/>
      <c r="AG25" s="2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  <row r="26" spans="1:48" ht="21" thickBot="1" x14ac:dyDescent="0.5">
      <c r="A26" s="11"/>
      <c r="B26" s="245">
        <v>14</v>
      </c>
      <c r="C26" s="57" t="s">
        <v>172</v>
      </c>
      <c r="D26" s="58">
        <v>739</v>
      </c>
      <c r="E26" s="55">
        <v>0</v>
      </c>
      <c r="F26" s="55">
        <v>15</v>
      </c>
      <c r="G26" s="56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0">
        <f t="shared" si="1"/>
        <v>15</v>
      </c>
      <c r="O26" s="151" t="str">
        <f>IF(COUNTIF($E26:$M26,"&gt;1")&lt;5,"NA",(SUM($E26:$M26)-SUM(SMALL($E26:$M26,{1,2}))))</f>
        <v>NA</v>
      </c>
      <c r="P26" s="51">
        <f>COUNTIF(Junior!E26:M26,15)</f>
        <v>1</v>
      </c>
      <c r="Q26" s="51">
        <f>COUNTIF(Junior!E26:M26,14)</f>
        <v>0</v>
      </c>
      <c r="R26" s="52">
        <f>COUNTIF(Junior!E26:M26,13)</f>
        <v>0</v>
      </c>
      <c r="S26" s="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7"/>
      <c r="AF26" s="7"/>
      <c r="AG26" s="22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6">
    <cfRule type="cellIs" dxfId="17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4:R26 N14:N26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5"/>
  <dimension ref="A1:AV20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9765625" style="4" customWidth="1"/>
    <col min="4" max="4" width="7" style="21" customWidth="1"/>
    <col min="5" max="5" width="8" style="21" bestFit="1" customWidth="1"/>
    <col min="6" max="6" width="8.19921875" style="21" bestFit="1" customWidth="1"/>
    <col min="7" max="7" width="12.19921875" style="21" customWidth="1"/>
    <col min="8" max="13" width="8.19921875" style="21" bestFit="1" customWidth="1"/>
    <col min="14" max="14" width="9.3984375" style="21" customWidth="1"/>
    <col min="15" max="15" width="11" style="21" customWidth="1"/>
    <col min="16" max="16" width="3.5" style="21" bestFit="1" customWidth="1"/>
    <col min="17" max="17" width="5.1992187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118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4"/>
      <c r="F11" s="104"/>
      <c r="G11" s="104"/>
      <c r="H11" s="104"/>
      <c r="I11" s="105"/>
      <c r="J11" s="104"/>
      <c r="K11" s="104"/>
      <c r="L11" s="104"/>
      <c r="M11" s="104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119</v>
      </c>
      <c r="D13" s="40">
        <v>888</v>
      </c>
      <c r="E13" s="40">
        <v>20</v>
      </c>
      <c r="F13" s="41">
        <v>14</v>
      </c>
      <c r="G13" s="53">
        <v>15</v>
      </c>
      <c r="H13" s="41">
        <v>15</v>
      </c>
      <c r="I13" s="41">
        <v>15</v>
      </c>
      <c r="J13" s="41">
        <v>15</v>
      </c>
      <c r="K13" s="41">
        <v>13</v>
      </c>
      <c r="L13" s="41">
        <v>15</v>
      </c>
      <c r="M13" s="41">
        <v>0</v>
      </c>
      <c r="N13" s="45">
        <f t="shared" ref="N13:N20" si="0">SUM(E13:M13)</f>
        <v>122</v>
      </c>
      <c r="O13" s="189">
        <f>IF(COUNTIF($E13:$M13,"&gt;1")&lt;5,"NA",(SUM($E13:$M13)-SUM(SMALL($E13:$M13,{1,2}))))</f>
        <v>109</v>
      </c>
      <c r="P13" s="45">
        <f>COUNTIF(Women!E13:M13,15)</f>
        <v>5</v>
      </c>
      <c r="Q13" s="45">
        <f>COUNTIF(Women!E13:M13,14)</f>
        <v>1</v>
      </c>
      <c r="R13" s="46">
        <f>COUNTIF(Women!E13:M13,13)</f>
        <v>1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117</v>
      </c>
      <c r="D14" s="43">
        <v>253</v>
      </c>
      <c r="E14" s="43">
        <v>20</v>
      </c>
      <c r="F14" s="44">
        <v>13</v>
      </c>
      <c r="G14" s="54">
        <v>14</v>
      </c>
      <c r="H14" s="44">
        <v>14</v>
      </c>
      <c r="I14" s="44">
        <v>13</v>
      </c>
      <c r="J14" s="44">
        <v>13</v>
      </c>
      <c r="K14" s="44">
        <v>14</v>
      </c>
      <c r="L14" s="44">
        <v>14</v>
      </c>
      <c r="M14" s="44">
        <v>15</v>
      </c>
      <c r="N14" s="47">
        <f t="shared" si="0"/>
        <v>130</v>
      </c>
      <c r="O14" s="189">
        <f>IF(COUNTIF($E14:$M14,"&gt;1")&lt;5,"NA",(SUM($E14:$M14)-SUM(SMALL($E14:$M14,{1,2}))))</f>
        <v>104</v>
      </c>
      <c r="P14" s="48">
        <f>COUNTIF(Women!E14:M14,15)</f>
        <v>1</v>
      </c>
      <c r="Q14" s="48">
        <f>COUNTIF(Women!E14:M14,14)</f>
        <v>4</v>
      </c>
      <c r="R14" s="49">
        <f>COUNTIF(Women!E14:M14,13)</f>
        <v>3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57" t="s">
        <v>229</v>
      </c>
      <c r="D15" s="58">
        <v>414</v>
      </c>
      <c r="E15" s="56">
        <v>0</v>
      </c>
      <c r="F15" s="55">
        <v>0</v>
      </c>
      <c r="G15" s="56">
        <v>0</v>
      </c>
      <c r="H15" s="55">
        <v>12</v>
      </c>
      <c r="I15" s="55">
        <v>12</v>
      </c>
      <c r="J15" s="55">
        <v>0</v>
      </c>
      <c r="K15" s="55">
        <v>15</v>
      </c>
      <c r="L15" s="55">
        <v>13</v>
      </c>
      <c r="M15" s="55">
        <v>14</v>
      </c>
      <c r="N15" s="50">
        <f t="shared" si="0"/>
        <v>66</v>
      </c>
      <c r="O15" s="200">
        <f>IF(COUNTIF($E15:$M15,"&gt;1")&lt;5,"NA",(SUM($E15:$M15)-SUM(SMALL($E15:$M15,{1,2}))))</f>
        <v>66</v>
      </c>
      <c r="P15" s="51">
        <f>COUNTIF(Women!E15:M15,15)</f>
        <v>1</v>
      </c>
      <c r="Q15" s="51">
        <f>COUNTIF(Women!E15:M15,14)</f>
        <v>1</v>
      </c>
      <c r="R15" s="52">
        <f>COUNTIF(Women!E15:M15,13)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43">
        <v>4</v>
      </c>
      <c r="C16" s="42" t="s">
        <v>129</v>
      </c>
      <c r="D16" s="43">
        <v>349</v>
      </c>
      <c r="E16" s="48">
        <v>20</v>
      </c>
      <c r="F16" s="44">
        <v>0</v>
      </c>
      <c r="G16" s="173">
        <f>AVERAGE(H16,I16)</f>
        <v>13.5</v>
      </c>
      <c r="H16" s="44">
        <v>13</v>
      </c>
      <c r="I16" s="44">
        <v>14</v>
      </c>
      <c r="J16" s="44">
        <v>0</v>
      </c>
      <c r="K16" s="44">
        <v>0</v>
      </c>
      <c r="L16" s="44">
        <v>0</v>
      </c>
      <c r="M16" s="44">
        <v>0</v>
      </c>
      <c r="N16" s="214">
        <f t="shared" si="0"/>
        <v>60.5</v>
      </c>
      <c r="O16" s="45" t="str">
        <f>IF(COUNTIF($E16:$M16,"&gt;1")&lt;5,"NA",(SUM($E16:$M16)-SUM(SMALL($E16:$M16,{1,2}))))</f>
        <v>NA</v>
      </c>
      <c r="P16" s="48">
        <f>COUNTIF(Women!E16:M16,15)</f>
        <v>0</v>
      </c>
      <c r="Q16" s="48">
        <f>COUNTIF(Women!E16:M16,14)</f>
        <v>1</v>
      </c>
      <c r="R16" s="49">
        <f>COUNTIF(Women!E16:M16,13)</f>
        <v>1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43">
        <v>5</v>
      </c>
      <c r="C17" s="203" t="s">
        <v>134</v>
      </c>
      <c r="D17" s="130">
        <v>471</v>
      </c>
      <c r="E17" s="126">
        <v>14</v>
      </c>
      <c r="F17" s="126">
        <v>11</v>
      </c>
      <c r="G17" s="150">
        <v>0</v>
      </c>
      <c r="H17" s="126">
        <v>20</v>
      </c>
      <c r="I17" s="126">
        <v>0</v>
      </c>
      <c r="J17" s="126">
        <v>12</v>
      </c>
      <c r="K17" s="126">
        <v>0</v>
      </c>
      <c r="L17" s="126">
        <v>0</v>
      </c>
      <c r="M17" s="126">
        <v>0</v>
      </c>
      <c r="N17" s="47">
        <f t="shared" si="0"/>
        <v>57</v>
      </c>
      <c r="O17" s="47" t="str">
        <f>IF(COUNTIF($E17:$M17,"&gt;1")&lt;5,"NA",(SUM($E17:$M17)-SUM(SMALL($E17:$M17,{1,2}))))</f>
        <v>NA</v>
      </c>
      <c r="P17" s="47">
        <f>COUNTIF(Women!E17:M17,15)</f>
        <v>0</v>
      </c>
      <c r="Q17" s="47">
        <f>COUNTIF(Women!E17:M17,14)</f>
        <v>1</v>
      </c>
      <c r="R17" s="209">
        <f>COUNTIF(Women!E17:M17,13)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43">
        <v>6</v>
      </c>
      <c r="C18" s="42" t="s">
        <v>193</v>
      </c>
      <c r="D18" s="43">
        <v>1098</v>
      </c>
      <c r="E18" s="44">
        <v>15</v>
      </c>
      <c r="F18" s="44">
        <v>12</v>
      </c>
      <c r="G18" s="5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f t="shared" si="0"/>
        <v>27</v>
      </c>
      <c r="O18" s="45" t="str">
        <f>IF(COUNTIF($E18:$M18,"&gt;1")&lt;5,"NA",(SUM($E18:$M18)-SUM(SMALL($E18:$M18,{1,2}))))</f>
        <v>NA</v>
      </c>
      <c r="P18" s="48">
        <f>COUNTIF(Women!E18:M18,15)</f>
        <v>1</v>
      </c>
      <c r="Q18" s="48">
        <f>COUNTIF(Women!E18:M18,14)</f>
        <v>0</v>
      </c>
      <c r="R18" s="49">
        <f>COUNTIF(Women!E18:M18,13)</f>
        <v>0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43">
        <v>7</v>
      </c>
      <c r="C19" s="42" t="s">
        <v>207</v>
      </c>
      <c r="D19" s="43">
        <v>1392</v>
      </c>
      <c r="E19" s="44">
        <v>0</v>
      </c>
      <c r="F19" s="44">
        <v>15</v>
      </c>
      <c r="G19" s="5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7">
        <f t="shared" si="0"/>
        <v>15</v>
      </c>
      <c r="O19" s="45" t="str">
        <f>IF(COUNTIF($E19:$M19,"&gt;1")&lt;5,"NA",(SUM($E19:$M19)-SUM(SMALL($E19:$M19,{1,2}))))</f>
        <v>NA</v>
      </c>
      <c r="P19" s="48">
        <f>COUNTIF(Women!E19:M19,15)</f>
        <v>1</v>
      </c>
      <c r="Q19" s="48">
        <f>COUNTIF(Women!E19:M19,14)</f>
        <v>0</v>
      </c>
      <c r="R19" s="49">
        <f>COUNTIF(Women!E19:M19,13)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46">
        <v>8</v>
      </c>
      <c r="C20" s="57" t="s">
        <v>237</v>
      </c>
      <c r="D20" s="58">
        <v>1080</v>
      </c>
      <c r="E20" s="55">
        <v>0</v>
      </c>
      <c r="F20" s="55">
        <v>0</v>
      </c>
      <c r="G20" s="56">
        <v>0</v>
      </c>
      <c r="H20" s="55">
        <v>0</v>
      </c>
      <c r="I20" s="55">
        <v>0</v>
      </c>
      <c r="J20" s="55">
        <v>14</v>
      </c>
      <c r="K20" s="55">
        <v>0</v>
      </c>
      <c r="L20" s="55">
        <v>0</v>
      </c>
      <c r="M20" s="55">
        <v>0</v>
      </c>
      <c r="N20" s="50">
        <f t="shared" si="0"/>
        <v>14</v>
      </c>
      <c r="O20" s="151" t="str">
        <f>IF(COUNTIF($E20:$M20,"&gt;1")&lt;5,"NA",(SUM($E20:$M20)-SUM(SMALL($E20:$M20,{1,2}))))</f>
        <v>NA</v>
      </c>
      <c r="P20" s="51">
        <f>COUNTIF(Women!E20:M20,15)</f>
        <v>0</v>
      </c>
      <c r="Q20" s="51">
        <f>COUNTIF(Women!E20:M20,14)</f>
        <v>1</v>
      </c>
      <c r="R20" s="52">
        <f>COUNTIF(Women!E20:M20,13)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0">
    <cfRule type="cellIs" dxfId="16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3 P13:R13 N18:N20 N14:N15 N16:R17 O14:R15 O18:R20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6"/>
  <dimension ref="A1:AV72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66" customWidth="1"/>
    <col min="2" max="2" width="4.69921875" style="93" customWidth="1"/>
    <col min="3" max="3" width="26.19921875" style="66" customWidth="1"/>
    <col min="4" max="4" width="7.3984375" style="93" customWidth="1"/>
    <col min="5" max="5" width="8.59765625" style="93" customWidth="1"/>
    <col min="6" max="11" width="8.19921875" style="93" bestFit="1" customWidth="1"/>
    <col min="12" max="12" width="8" style="93" customWidth="1"/>
    <col min="13" max="13" width="7.19921875" style="93" customWidth="1"/>
    <col min="14" max="14" width="10.5" style="93" customWidth="1"/>
    <col min="15" max="15" width="5" style="66" customWidth="1"/>
    <col min="16" max="16" width="5.69921875" style="66" customWidth="1"/>
    <col min="17" max="17" width="5.5" style="66" customWidth="1"/>
    <col min="18" max="32" width="10.59765625" style="66" hidden="1" customWidth="1"/>
    <col min="33" max="33" width="8.09765625" style="66" customWidth="1"/>
    <col min="34" max="34" width="5.19921875" style="66" customWidth="1"/>
    <col min="35" max="35" width="9.3984375" style="66" customWidth="1"/>
    <col min="36" max="36" width="6.3984375" style="66" customWidth="1"/>
    <col min="37" max="37" width="10.19921875" style="66" customWidth="1"/>
    <col min="38" max="38" width="16.3984375" style="66" customWidth="1"/>
    <col min="39" max="39" width="22.09765625" style="66" customWidth="1"/>
    <col min="40" max="40" width="30.8984375" style="66" customWidth="1"/>
    <col min="41" max="1023" width="8.09765625" style="66" customWidth="1"/>
    <col min="1024" max="1024" width="9" style="66" customWidth="1"/>
    <col min="1025" max="16384" width="8.69921875" style="66"/>
  </cols>
  <sheetData>
    <row r="1" spans="1:48" ht="32.25" customHeight="1" x14ac:dyDescent="0.3">
      <c r="A1" s="63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323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5"/>
      <c r="AH1" s="65"/>
      <c r="AI1" s="65"/>
      <c r="AJ1" s="65"/>
      <c r="AK1" s="65"/>
      <c r="AL1" s="65"/>
      <c r="AM1" s="65"/>
      <c r="AN1" s="65"/>
      <c r="AO1" s="65"/>
      <c r="AP1" s="65"/>
    </row>
    <row r="2" spans="1:48" ht="13.5" customHeight="1" x14ac:dyDescent="0.3">
      <c r="A2" s="63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32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65"/>
      <c r="AI2" s="65"/>
      <c r="AJ2" s="65"/>
      <c r="AK2" s="65"/>
      <c r="AL2" s="65"/>
      <c r="AM2" s="65"/>
      <c r="AN2" s="65"/>
      <c r="AO2" s="65"/>
      <c r="AP2" s="65"/>
    </row>
    <row r="3" spans="1:48" ht="13.5" customHeight="1" x14ac:dyDescent="0.3">
      <c r="A3" s="63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32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65"/>
      <c r="AI3" s="65"/>
      <c r="AJ3" s="65"/>
      <c r="AK3" s="65"/>
      <c r="AL3" s="65"/>
      <c r="AM3" s="65"/>
      <c r="AN3" s="65"/>
      <c r="AO3" s="65"/>
      <c r="AP3" s="65"/>
    </row>
    <row r="4" spans="1:48" ht="13.5" customHeight="1" x14ac:dyDescent="0.3">
      <c r="A4" s="63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32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65"/>
      <c r="AI4" s="65"/>
      <c r="AJ4" s="65"/>
      <c r="AK4" s="65"/>
      <c r="AL4" s="65"/>
      <c r="AM4" s="65"/>
      <c r="AN4" s="65"/>
      <c r="AO4" s="65"/>
      <c r="AP4" s="65"/>
    </row>
    <row r="5" spans="1:48" ht="36.75" customHeight="1" x14ac:dyDescent="0.3">
      <c r="A5" s="63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325"/>
      <c r="R5" s="64"/>
      <c r="S5" s="67"/>
      <c r="T5" s="68"/>
      <c r="U5" s="68"/>
      <c r="V5" s="68"/>
      <c r="W5" s="68"/>
      <c r="X5" s="68"/>
      <c r="Y5" s="68"/>
      <c r="Z5" s="68"/>
      <c r="AA5" s="68"/>
      <c r="AB5" s="68"/>
      <c r="AC5" s="64"/>
      <c r="AD5" s="64"/>
      <c r="AE5" s="64"/>
      <c r="AF5" s="64"/>
      <c r="AG5" s="65"/>
      <c r="AH5" s="65"/>
      <c r="AI5" s="65"/>
      <c r="AJ5" s="65"/>
      <c r="AK5" s="65"/>
      <c r="AL5" s="65"/>
      <c r="AM5" s="65"/>
      <c r="AN5" s="65"/>
      <c r="AO5" s="65"/>
      <c r="AP5" s="65"/>
    </row>
    <row r="6" spans="1:48" ht="3.6" customHeight="1" x14ac:dyDescent="0.3">
      <c r="A6" s="65"/>
      <c r="B6" s="69"/>
      <c r="C6" s="65"/>
      <c r="D6" s="69"/>
      <c r="E6" s="69"/>
      <c r="F6" s="69"/>
      <c r="G6" s="69"/>
      <c r="H6" s="70"/>
      <c r="I6" s="70"/>
      <c r="J6" s="70"/>
      <c r="K6" s="70"/>
      <c r="L6" s="70"/>
      <c r="M6" s="70"/>
      <c r="N6" s="70"/>
      <c r="O6" s="70"/>
      <c r="P6" s="70"/>
      <c r="Q6" s="71"/>
      <c r="R6" s="65"/>
      <c r="S6" s="72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</row>
    <row r="7" spans="1:48" ht="19.95" customHeight="1" x14ac:dyDescent="0.3">
      <c r="A7" s="65"/>
      <c r="B7" s="281" t="s">
        <v>264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265</v>
      </c>
      <c r="I7" s="299" t="s">
        <v>7</v>
      </c>
      <c r="J7" s="299" t="s">
        <v>8</v>
      </c>
      <c r="K7" s="299" t="s">
        <v>266</v>
      </c>
      <c r="L7" s="299" t="s">
        <v>10</v>
      </c>
      <c r="M7" s="277" t="s">
        <v>11</v>
      </c>
      <c r="N7" s="280" t="s">
        <v>267</v>
      </c>
      <c r="O7" s="290" t="s">
        <v>13</v>
      </c>
      <c r="P7" s="291"/>
      <c r="Q7" s="292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67"/>
      <c r="AD7" s="67"/>
      <c r="AE7" s="64"/>
      <c r="AF7" s="64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</row>
    <row r="8" spans="1:48" ht="17.100000000000001" customHeight="1" x14ac:dyDescent="0.3">
      <c r="A8" s="65"/>
      <c r="B8" s="284"/>
      <c r="C8" s="308"/>
      <c r="D8" s="308"/>
      <c r="E8" s="300"/>
      <c r="F8" s="300"/>
      <c r="G8" s="300"/>
      <c r="H8" s="300"/>
      <c r="I8" s="300"/>
      <c r="J8" s="300"/>
      <c r="K8" s="300"/>
      <c r="L8" s="300"/>
      <c r="M8" s="278"/>
      <c r="N8" s="314"/>
      <c r="O8" s="293"/>
      <c r="P8" s="313"/>
      <c r="Q8" s="295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67"/>
      <c r="AD8" s="67"/>
      <c r="AE8" s="64"/>
      <c r="AF8" s="64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48" ht="20.25" customHeight="1" x14ac:dyDescent="0.3">
      <c r="A9" s="65"/>
      <c r="B9" s="284"/>
      <c r="C9" s="308"/>
      <c r="D9" s="308"/>
      <c r="E9" s="300"/>
      <c r="F9" s="300"/>
      <c r="G9" s="300"/>
      <c r="H9" s="300"/>
      <c r="I9" s="300"/>
      <c r="J9" s="300"/>
      <c r="K9" s="300"/>
      <c r="L9" s="300"/>
      <c r="M9" s="278"/>
      <c r="N9" s="314"/>
      <c r="O9" s="293"/>
      <c r="P9" s="313"/>
      <c r="Q9" s="295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67"/>
      <c r="AD9" s="67"/>
      <c r="AE9" s="64"/>
      <c r="AF9" s="64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48" ht="16.95" customHeight="1" x14ac:dyDescent="0.3">
      <c r="A10" s="65"/>
      <c r="B10" s="287"/>
      <c r="C10" s="288"/>
      <c r="D10" s="288"/>
      <c r="E10" s="301"/>
      <c r="F10" s="301"/>
      <c r="G10" s="301"/>
      <c r="H10" s="301"/>
      <c r="I10" s="301"/>
      <c r="J10" s="301"/>
      <c r="K10" s="301"/>
      <c r="L10" s="301"/>
      <c r="M10" s="321"/>
      <c r="N10" s="322"/>
      <c r="O10" s="296"/>
      <c r="P10" s="297"/>
      <c r="Q10" s="298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4"/>
      <c r="AF10" s="64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48" ht="2.4" customHeight="1" x14ac:dyDescent="0.3">
      <c r="A11" s="65"/>
      <c r="B11" s="35"/>
      <c r="C11" s="35"/>
      <c r="D11" s="35"/>
      <c r="E11" s="74"/>
      <c r="F11" s="74"/>
      <c r="G11" s="74"/>
      <c r="H11" s="74"/>
      <c r="I11" s="74"/>
      <c r="J11" s="74"/>
      <c r="K11" s="74"/>
      <c r="L11" s="74"/>
      <c r="M11" s="36"/>
      <c r="N11" s="36"/>
      <c r="O11" s="36"/>
      <c r="P11" s="36"/>
      <c r="Q11" s="36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48" ht="27.6" thickBot="1" x14ac:dyDescent="0.35">
      <c r="A12" s="65"/>
      <c r="B12" s="318" t="s">
        <v>268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20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67"/>
      <c r="AD12" s="67"/>
      <c r="AE12" s="64"/>
      <c r="AF12" s="64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48" ht="27" hidden="1" x14ac:dyDescent="0.3">
      <c r="A13" s="65"/>
      <c r="B13" s="166"/>
      <c r="C13" s="167"/>
      <c r="D13" s="167"/>
      <c r="E13" s="112"/>
      <c r="F13" s="112"/>
      <c r="G13" s="112"/>
      <c r="H13" s="112"/>
      <c r="I13" s="112"/>
      <c r="J13" s="112"/>
      <c r="K13" s="112"/>
      <c r="L13" s="112"/>
      <c r="M13" s="167"/>
      <c r="N13" s="167"/>
      <c r="O13" s="113"/>
      <c r="P13" s="113"/>
      <c r="Q13" s="114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67"/>
      <c r="AD13" s="67"/>
      <c r="AE13" s="64"/>
      <c r="AF13" s="64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48" ht="34.200000000000003" thickBot="1" x14ac:dyDescent="0.45">
      <c r="A14" s="65"/>
      <c r="B14" s="30" t="s">
        <v>14</v>
      </c>
      <c r="C14" s="31" t="s">
        <v>15</v>
      </c>
      <c r="D14" s="32" t="s">
        <v>16</v>
      </c>
      <c r="E14" s="61" t="s">
        <v>18</v>
      </c>
      <c r="F14" s="61" t="s">
        <v>19</v>
      </c>
      <c r="G14" s="61" t="s">
        <v>20</v>
      </c>
      <c r="H14" s="61" t="s">
        <v>21</v>
      </c>
      <c r="I14" s="61" t="s">
        <v>22</v>
      </c>
      <c r="J14" s="61" t="s">
        <v>23</v>
      </c>
      <c r="K14" s="61" t="s">
        <v>24</v>
      </c>
      <c r="L14" s="61" t="s">
        <v>25</v>
      </c>
      <c r="M14" s="30" t="s">
        <v>27</v>
      </c>
      <c r="N14" s="132" t="s">
        <v>27</v>
      </c>
      <c r="O14" s="33" t="s">
        <v>269</v>
      </c>
      <c r="P14" s="33" t="s">
        <v>270</v>
      </c>
      <c r="Q14" s="34" t="s">
        <v>271</v>
      </c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67"/>
      <c r="AD14" s="67"/>
      <c r="AE14" s="64"/>
      <c r="AF14" s="64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5" spans="1:48" ht="21" thickBot="1" x14ac:dyDescent="0.5">
      <c r="A15" s="65"/>
      <c r="B15" s="16">
        <v>1</v>
      </c>
      <c r="C15" s="39" t="s">
        <v>187</v>
      </c>
      <c r="D15" s="40">
        <v>124</v>
      </c>
      <c r="E15" s="41">
        <v>15</v>
      </c>
      <c r="F15" s="41">
        <v>15</v>
      </c>
      <c r="G15" s="53">
        <v>15</v>
      </c>
      <c r="H15" s="41">
        <v>15</v>
      </c>
      <c r="I15" s="41">
        <v>15</v>
      </c>
      <c r="J15" s="41">
        <v>14</v>
      </c>
      <c r="K15" s="41">
        <v>0</v>
      </c>
      <c r="L15" s="41">
        <v>0</v>
      </c>
      <c r="M15" s="40">
        <f t="shared" ref="M15:M17" si="0">SUM(E15:L15)</f>
        <v>89</v>
      </c>
      <c r="N15" s="189">
        <f>IF(COUNTIF($E15:$L15,"&gt;1")&lt;5,"NA",(SUM($E15:$L15)-SUM(SMALL($E15:$L15,{1}))))</f>
        <v>89</v>
      </c>
      <c r="O15" s="46">
        <f>COUNTIF(Kids!E15:L15,15)</f>
        <v>5</v>
      </c>
      <c r="P15" s="45">
        <f>COUNTIF(Kids!E15:L15,14)</f>
        <v>1</v>
      </c>
      <c r="Q15" s="46">
        <f>COUNTIF(Kids!E15:L15,13)</f>
        <v>0</v>
      </c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7"/>
      <c r="AF15" s="77"/>
      <c r="AG15" s="78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</row>
    <row r="16" spans="1:48" ht="21" thickBot="1" x14ac:dyDescent="0.5">
      <c r="A16" s="65"/>
      <c r="B16" s="62">
        <v>2</v>
      </c>
      <c r="C16" s="57" t="s">
        <v>272</v>
      </c>
      <c r="D16" s="58">
        <v>402</v>
      </c>
      <c r="E16" s="55">
        <v>14</v>
      </c>
      <c r="F16" s="55">
        <v>13</v>
      </c>
      <c r="G16" s="56">
        <v>0</v>
      </c>
      <c r="H16" s="55">
        <v>14</v>
      </c>
      <c r="I16" s="55">
        <v>14</v>
      </c>
      <c r="J16" s="55">
        <v>15</v>
      </c>
      <c r="K16" s="55">
        <v>15</v>
      </c>
      <c r="L16" s="55">
        <v>15</v>
      </c>
      <c r="M16" s="131">
        <f t="shared" si="0"/>
        <v>100</v>
      </c>
      <c r="N16" s="200">
        <f>IF(COUNTIF($E16:$L16,"&gt;1")&lt;5,"NA",(SUM($E16:$L16)-SUM(SMALL($E16:$L16,{1}))))</f>
        <v>100</v>
      </c>
      <c r="O16" s="52">
        <f>COUNTIF(Kids!E16:L16,15)</f>
        <v>3</v>
      </c>
      <c r="P16" s="51">
        <f>COUNTIF(Kids!E16:L16,14)</f>
        <v>3</v>
      </c>
      <c r="Q16" s="52">
        <f>COUNTIF(Kids!E16:L16,13)</f>
        <v>1</v>
      </c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7"/>
      <c r="AF16" s="77"/>
      <c r="AG16" s="78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</row>
    <row r="17" spans="1:48" ht="20.399999999999999" x14ac:dyDescent="0.45">
      <c r="A17" s="65"/>
      <c r="B17" s="18">
        <v>3</v>
      </c>
      <c r="C17" s="203" t="s">
        <v>273</v>
      </c>
      <c r="D17" s="130">
        <v>353</v>
      </c>
      <c r="E17" s="126">
        <v>0</v>
      </c>
      <c r="F17" s="126">
        <v>14</v>
      </c>
      <c r="G17" s="150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30">
        <f t="shared" si="0"/>
        <v>14</v>
      </c>
      <c r="N17" s="47" t="str">
        <f>IF(COUNTIF($E17:$L17,"&gt;1")&lt;5,"NA",(SUM($E17:$L17)-SUM(SMALL($E17:$L17,{1}))))</f>
        <v>NA</v>
      </c>
      <c r="O17" s="209">
        <f>COUNTIF(Kids!E17:L17,15)</f>
        <v>0</v>
      </c>
      <c r="P17" s="47">
        <f>COUNTIF(Kids!E17:L17,14)</f>
        <v>1</v>
      </c>
      <c r="Q17" s="209">
        <f>COUNTIF(Kids!E17:L17,13)</f>
        <v>0</v>
      </c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7"/>
      <c r="AF17" s="77"/>
      <c r="AG17" s="78"/>
      <c r="AH17" s="65"/>
      <c r="AI17" s="65"/>
      <c r="AJ17" s="65"/>
      <c r="AK17" s="79"/>
      <c r="AL17" s="80"/>
      <c r="AM17" s="65"/>
      <c r="AN17" s="65"/>
      <c r="AO17" s="65"/>
      <c r="AP17" s="65"/>
      <c r="AQ17" s="65"/>
      <c r="AR17" s="65"/>
      <c r="AS17" s="65"/>
      <c r="AT17" s="65"/>
      <c r="AU17" s="65"/>
      <c r="AV17" s="65"/>
    </row>
    <row r="18" spans="1:48" ht="16.2" customHeight="1" thickBot="1" x14ac:dyDescent="0.5">
      <c r="A18" s="65"/>
      <c r="B18" s="81"/>
      <c r="C18" s="82"/>
      <c r="D18" s="82"/>
      <c r="E18" s="83"/>
      <c r="F18" s="83"/>
      <c r="G18" s="83"/>
      <c r="H18" s="83"/>
      <c r="I18" s="83"/>
      <c r="J18" s="83"/>
      <c r="K18" s="83"/>
      <c r="L18" s="83"/>
      <c r="M18" s="82"/>
      <c r="N18" s="82"/>
      <c r="O18" s="82"/>
      <c r="P18" s="82"/>
      <c r="Q18" s="82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5"/>
      <c r="AH18" s="65"/>
      <c r="AI18" s="65"/>
      <c r="AJ18" s="65"/>
      <c r="AK18" s="79"/>
      <c r="AL18" s="80"/>
      <c r="AM18" s="65"/>
      <c r="AN18" s="65"/>
      <c r="AO18" s="65"/>
      <c r="AP18" s="65"/>
      <c r="AQ18" s="65"/>
      <c r="AR18" s="65"/>
      <c r="AS18" s="65"/>
      <c r="AT18" s="65"/>
      <c r="AU18" s="65"/>
      <c r="AV18" s="65"/>
    </row>
    <row r="19" spans="1:48" ht="27.6" thickBot="1" x14ac:dyDescent="0.35">
      <c r="A19" s="65"/>
      <c r="B19" s="318" t="s">
        <v>274</v>
      </c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20"/>
      <c r="R19" s="84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77"/>
      <c r="AF19" s="77"/>
      <c r="AG19" s="78"/>
      <c r="AH19" s="65"/>
      <c r="AI19" s="65"/>
      <c r="AJ19" s="65"/>
      <c r="AK19" s="79"/>
      <c r="AL19" s="80"/>
      <c r="AM19" s="65"/>
      <c r="AN19" s="65"/>
      <c r="AO19" s="65"/>
      <c r="AP19" s="65"/>
      <c r="AQ19" s="65"/>
      <c r="AR19" s="65"/>
      <c r="AS19" s="65"/>
      <c r="AT19" s="65"/>
      <c r="AU19" s="65"/>
      <c r="AV19" s="65"/>
    </row>
    <row r="20" spans="1:48" ht="3" customHeight="1" thickBot="1" x14ac:dyDescent="0.35">
      <c r="A20" s="65"/>
      <c r="B20" s="166"/>
      <c r="C20" s="167"/>
      <c r="D20" s="167"/>
      <c r="E20" s="112"/>
      <c r="F20" s="112"/>
      <c r="G20" s="112"/>
      <c r="H20" s="112"/>
      <c r="I20" s="112"/>
      <c r="J20" s="112"/>
      <c r="K20" s="112"/>
      <c r="L20" s="112"/>
      <c r="M20" s="167"/>
      <c r="N20" s="167"/>
      <c r="O20" s="113"/>
      <c r="P20" s="113"/>
      <c r="Q20" s="114"/>
      <c r="R20" s="84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77"/>
      <c r="AF20" s="77"/>
      <c r="AG20" s="78"/>
      <c r="AH20" s="65"/>
      <c r="AI20" s="65"/>
      <c r="AJ20" s="65"/>
      <c r="AK20" s="79"/>
      <c r="AL20" s="80"/>
      <c r="AM20" s="65"/>
      <c r="AN20" s="65"/>
      <c r="AO20" s="65"/>
      <c r="AP20" s="65"/>
      <c r="AQ20" s="65"/>
      <c r="AR20" s="65"/>
      <c r="AS20" s="65"/>
      <c r="AT20" s="65"/>
      <c r="AU20" s="65"/>
      <c r="AV20" s="65"/>
    </row>
    <row r="21" spans="1:48" ht="16.2" customHeight="1" thickBot="1" x14ac:dyDescent="0.3">
      <c r="B21" s="30" t="s">
        <v>14</v>
      </c>
      <c r="C21" s="31" t="s">
        <v>15</v>
      </c>
      <c r="D21" s="32" t="s">
        <v>16</v>
      </c>
      <c r="E21" s="61" t="s">
        <v>18</v>
      </c>
      <c r="F21" s="61" t="s">
        <v>19</v>
      </c>
      <c r="G21" s="61" t="s">
        <v>20</v>
      </c>
      <c r="H21" s="61" t="s">
        <v>21</v>
      </c>
      <c r="I21" s="61" t="s">
        <v>22</v>
      </c>
      <c r="J21" s="61" t="s">
        <v>23</v>
      </c>
      <c r="K21" s="61" t="s">
        <v>24</v>
      </c>
      <c r="L21" s="61" t="s">
        <v>25</v>
      </c>
      <c r="M21" s="30" t="s">
        <v>27</v>
      </c>
      <c r="N21" s="31" t="s">
        <v>27</v>
      </c>
      <c r="O21" s="37" t="s">
        <v>269</v>
      </c>
      <c r="P21" s="37" t="s">
        <v>270</v>
      </c>
      <c r="Q21" s="38" t="s">
        <v>271</v>
      </c>
      <c r="R21" s="86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  <c r="AF21" s="88"/>
      <c r="AG21" s="89"/>
    </row>
    <row r="22" spans="1:48" ht="21" thickBot="1" x14ac:dyDescent="0.5">
      <c r="A22" s="65"/>
      <c r="B22" s="202">
        <v>1</v>
      </c>
      <c r="C22" s="207" t="s">
        <v>180</v>
      </c>
      <c r="D22" s="160">
        <v>359</v>
      </c>
      <c r="E22" s="227">
        <v>0</v>
      </c>
      <c r="F22" s="227">
        <v>15</v>
      </c>
      <c r="G22" s="234">
        <v>0</v>
      </c>
      <c r="H22" s="227">
        <v>0</v>
      </c>
      <c r="I22" s="227">
        <v>15</v>
      </c>
      <c r="J22" s="227">
        <v>15</v>
      </c>
      <c r="K22" s="227">
        <v>15</v>
      </c>
      <c r="L22" s="227">
        <v>15</v>
      </c>
      <c r="M22" s="151">
        <f t="shared" ref="M22:M23" si="1">SUM(E22:L22)</f>
        <v>75</v>
      </c>
      <c r="N22" s="200">
        <f>IF(COUNTIF($E22:$L22,"&gt;1")&lt;4,"NA",(SUM($E22:$L22)-SUM(SMALL($E22:$L22,{1,2}))))</f>
        <v>75</v>
      </c>
      <c r="O22" s="151">
        <f>COUNTIF(Kids!E22:L22,15)</f>
        <v>5</v>
      </c>
      <c r="P22" s="151">
        <f>COUNTIF(Kids!E22:L22,14)</f>
        <v>0</v>
      </c>
      <c r="Q22" s="152">
        <f>COUNTIF(Kids!E22:L22,13)</f>
        <v>0</v>
      </c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7"/>
      <c r="AF22" s="77"/>
      <c r="AG22" s="78"/>
      <c r="AH22" s="65"/>
      <c r="AI22" s="65"/>
      <c r="AJ22" s="65"/>
      <c r="AK22" s="79"/>
      <c r="AL22" s="80"/>
      <c r="AM22" s="65"/>
      <c r="AN22" s="65"/>
      <c r="AO22" s="65"/>
      <c r="AP22" s="65"/>
      <c r="AQ22" s="65"/>
      <c r="AR22" s="65"/>
      <c r="AS22" s="65"/>
      <c r="AT22" s="65"/>
      <c r="AU22" s="65"/>
      <c r="AV22" s="65"/>
    </row>
    <row r="23" spans="1:48" ht="21" thickBot="1" x14ac:dyDescent="0.5">
      <c r="A23" s="65"/>
      <c r="B23" s="18">
        <v>2</v>
      </c>
      <c r="C23" s="203" t="s">
        <v>275</v>
      </c>
      <c r="D23" s="130">
        <v>1483</v>
      </c>
      <c r="E23" s="126">
        <v>0</v>
      </c>
      <c r="F23" s="126">
        <v>0</v>
      </c>
      <c r="G23" s="150">
        <v>0</v>
      </c>
      <c r="H23" s="126">
        <v>15</v>
      </c>
      <c r="I23" s="126">
        <v>0</v>
      </c>
      <c r="J23" s="126">
        <v>14</v>
      </c>
      <c r="K23" s="126">
        <v>0</v>
      </c>
      <c r="L23" s="126">
        <v>14</v>
      </c>
      <c r="M23" s="47">
        <f t="shared" si="1"/>
        <v>43</v>
      </c>
      <c r="N23" s="47" t="str">
        <f>IF(COUNTIF($E23:$L23,"&gt;1")&lt;4,"NA",(SUM($E23:$L23)-SUM(SMALL($E23:$L23,{1,2}))))</f>
        <v>NA</v>
      </c>
      <c r="O23" s="151">
        <f>COUNTIF(Kids!E23:L23,15)</f>
        <v>1</v>
      </c>
      <c r="P23" s="151">
        <f>COUNTIF(Kids!E23:L23,14)</f>
        <v>2</v>
      </c>
      <c r="Q23" s="152">
        <f>COUNTIF(Kids!E23:L23,13)</f>
        <v>0</v>
      </c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7"/>
      <c r="AF23" s="77"/>
      <c r="AG23" s="78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</row>
    <row r="24" spans="1:48" ht="16.2" customHeight="1" thickBot="1" x14ac:dyDescent="0.5">
      <c r="A24" s="65"/>
      <c r="B24" s="81"/>
      <c r="C24" s="82"/>
      <c r="D24" s="82"/>
      <c r="E24" s="83"/>
      <c r="F24" s="83"/>
      <c r="G24" s="83"/>
      <c r="H24" s="83"/>
      <c r="I24" s="83"/>
      <c r="J24" s="83"/>
      <c r="K24" s="83"/>
      <c r="L24" s="83"/>
      <c r="M24" s="82"/>
      <c r="N24" s="82"/>
      <c r="O24" s="82"/>
      <c r="P24" s="82"/>
      <c r="Q24" s="82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7"/>
      <c r="AF24" s="77"/>
      <c r="AG24" s="78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</row>
    <row r="25" spans="1:48" ht="27.6" thickBot="1" x14ac:dyDescent="0.35">
      <c r="A25" s="65"/>
      <c r="B25" s="318" t="s">
        <v>276</v>
      </c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20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7"/>
      <c r="AF25" s="77"/>
      <c r="AG25" s="78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</row>
    <row r="26" spans="1:48" ht="2.4" customHeight="1" thickBot="1" x14ac:dyDescent="0.35">
      <c r="A26" s="65"/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13"/>
      <c r="P26" s="113"/>
      <c r="Q26" s="114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7"/>
      <c r="AF26" s="77"/>
      <c r="AG26" s="78"/>
      <c r="AH26" s="65"/>
      <c r="AI26" s="65"/>
      <c r="AJ26" s="65"/>
      <c r="AK26" s="79"/>
      <c r="AL26" s="80"/>
      <c r="AM26" s="65"/>
      <c r="AN26" s="65"/>
      <c r="AO26" s="65"/>
      <c r="AP26" s="65"/>
      <c r="AQ26" s="65"/>
      <c r="AR26" s="65"/>
      <c r="AS26" s="65"/>
      <c r="AT26" s="65"/>
      <c r="AU26" s="65"/>
      <c r="AV26" s="65"/>
    </row>
    <row r="27" spans="1:48" ht="34.200000000000003" thickBot="1" x14ac:dyDescent="0.45">
      <c r="A27" s="65"/>
      <c r="B27" s="30" t="s">
        <v>14</v>
      </c>
      <c r="C27" s="31" t="s">
        <v>15</v>
      </c>
      <c r="D27" s="32" t="s">
        <v>16</v>
      </c>
      <c r="E27" s="61" t="s">
        <v>18</v>
      </c>
      <c r="F27" s="61" t="s">
        <v>19</v>
      </c>
      <c r="G27" s="61" t="s">
        <v>20</v>
      </c>
      <c r="H27" s="61" t="s">
        <v>21</v>
      </c>
      <c r="I27" s="61" t="s">
        <v>22</v>
      </c>
      <c r="J27" s="61" t="s">
        <v>23</v>
      </c>
      <c r="K27" s="61" t="s">
        <v>24</v>
      </c>
      <c r="L27" s="61" t="s">
        <v>25</v>
      </c>
      <c r="M27" s="30" t="s">
        <v>27</v>
      </c>
      <c r="N27" s="31" t="s">
        <v>27</v>
      </c>
      <c r="O27" s="33" t="s">
        <v>269</v>
      </c>
      <c r="P27" s="33" t="s">
        <v>270</v>
      </c>
      <c r="Q27" s="34" t="s">
        <v>271</v>
      </c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7"/>
      <c r="AF27" s="77"/>
      <c r="AG27" s="78"/>
      <c r="AH27" s="65"/>
      <c r="AI27" s="65"/>
      <c r="AJ27" s="65"/>
      <c r="AK27" s="79"/>
      <c r="AL27" s="80"/>
      <c r="AM27" s="65"/>
      <c r="AN27" s="65"/>
      <c r="AO27" s="65"/>
      <c r="AP27" s="65"/>
      <c r="AQ27" s="65"/>
      <c r="AR27" s="65"/>
      <c r="AS27" s="65"/>
      <c r="AT27" s="65"/>
      <c r="AU27" s="65"/>
      <c r="AV27" s="65"/>
    </row>
    <row r="28" spans="1:48" ht="20.399999999999999" customHeight="1" thickBot="1" x14ac:dyDescent="0.5">
      <c r="A28" s="65"/>
      <c r="B28" s="16">
        <v>1</v>
      </c>
      <c r="C28" s="39" t="s">
        <v>278</v>
      </c>
      <c r="D28" s="40">
        <v>216</v>
      </c>
      <c r="E28" s="41">
        <v>15</v>
      </c>
      <c r="F28" s="41">
        <v>0</v>
      </c>
      <c r="G28" s="53">
        <v>15</v>
      </c>
      <c r="H28" s="41">
        <v>15</v>
      </c>
      <c r="I28" s="41">
        <v>15</v>
      </c>
      <c r="J28" s="41">
        <v>15</v>
      </c>
      <c r="K28" s="41">
        <v>15</v>
      </c>
      <c r="L28" s="41">
        <v>0</v>
      </c>
      <c r="M28" s="45">
        <f t="shared" ref="M28:M39" si="2">SUM(E28:L28)</f>
        <v>90</v>
      </c>
      <c r="N28" s="189">
        <f>IF(COUNTIF($E28:$L28,"&gt;1")&lt;4,"NA",(SUM($E28:$L28)-SUM(SMALL($E28:$L28,{1,2}))))</f>
        <v>90</v>
      </c>
      <c r="O28" s="45">
        <f>COUNTIF(Kids!E28:L28,15)</f>
        <v>6</v>
      </c>
      <c r="P28" s="45">
        <f>COUNTIF(Kids!E28:L28,14)</f>
        <v>0</v>
      </c>
      <c r="Q28" s="46">
        <f>COUNTIF(Kids!E28:L28,13)</f>
        <v>0</v>
      </c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/>
      <c r="AF28" s="77"/>
      <c r="AG28" s="78"/>
      <c r="AH28" s="65"/>
      <c r="AI28" s="65"/>
      <c r="AJ28" s="65"/>
      <c r="AK28" s="79"/>
      <c r="AL28" s="80"/>
      <c r="AM28" s="65"/>
      <c r="AN28" s="65"/>
      <c r="AO28" s="65"/>
      <c r="AP28" s="65"/>
      <c r="AQ28" s="65"/>
      <c r="AR28" s="65"/>
      <c r="AS28" s="65"/>
      <c r="AT28" s="65"/>
      <c r="AU28" s="65"/>
      <c r="AV28" s="65"/>
    </row>
    <row r="29" spans="1:48" ht="20.399999999999999" customHeight="1" thickBot="1" x14ac:dyDescent="0.5">
      <c r="A29" s="65"/>
      <c r="B29" s="18">
        <v>2</v>
      </c>
      <c r="C29" s="42" t="s">
        <v>277</v>
      </c>
      <c r="D29" s="43">
        <v>482</v>
      </c>
      <c r="E29" s="44">
        <v>13</v>
      </c>
      <c r="F29" s="44">
        <v>14</v>
      </c>
      <c r="G29" s="54">
        <v>14</v>
      </c>
      <c r="H29" s="44">
        <v>14</v>
      </c>
      <c r="I29" s="44">
        <v>13</v>
      </c>
      <c r="J29" s="44">
        <v>13</v>
      </c>
      <c r="K29" s="44">
        <v>14</v>
      </c>
      <c r="L29" s="44">
        <v>14</v>
      </c>
      <c r="M29" s="47">
        <f t="shared" si="2"/>
        <v>109</v>
      </c>
      <c r="N29" s="189">
        <f>IF(COUNTIF($E29:$L29,"&gt;1")&lt;4,"NA",(SUM($E29:$L29)-SUM(SMALL($E29:$L29,{1,2}))))</f>
        <v>83</v>
      </c>
      <c r="O29" s="45">
        <f>COUNTIF(Kids!E29:L29,15)</f>
        <v>0</v>
      </c>
      <c r="P29" s="45">
        <f>COUNTIF(Kids!E29:L29,14)</f>
        <v>5</v>
      </c>
      <c r="Q29" s="46">
        <f>COUNTIF(Kids!E29:L29,13)</f>
        <v>3</v>
      </c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7"/>
      <c r="AF29" s="77"/>
      <c r="AG29" s="78"/>
      <c r="AH29" s="65"/>
      <c r="AL29" s="80"/>
      <c r="AM29" s="65"/>
      <c r="AN29" s="65"/>
      <c r="AO29" s="65"/>
      <c r="AP29" s="65"/>
      <c r="AQ29" s="65"/>
      <c r="AR29" s="65"/>
      <c r="AS29" s="65"/>
      <c r="AT29" s="65"/>
      <c r="AU29" s="65"/>
      <c r="AV29" s="65"/>
    </row>
    <row r="30" spans="1:48" ht="21" thickBot="1" x14ac:dyDescent="0.5">
      <c r="B30" s="18">
        <v>3</v>
      </c>
      <c r="C30" s="42" t="s">
        <v>279</v>
      </c>
      <c r="D30" s="43">
        <v>1281</v>
      </c>
      <c r="E30" s="44">
        <v>12</v>
      </c>
      <c r="F30" s="44">
        <v>12</v>
      </c>
      <c r="G30" s="54">
        <v>13</v>
      </c>
      <c r="H30" s="44">
        <v>13</v>
      </c>
      <c r="I30" s="44">
        <v>11</v>
      </c>
      <c r="J30" s="44">
        <v>14</v>
      </c>
      <c r="K30" s="44">
        <v>0</v>
      </c>
      <c r="L30" s="44">
        <v>13</v>
      </c>
      <c r="M30" s="47">
        <f t="shared" si="2"/>
        <v>88</v>
      </c>
      <c r="N30" s="189">
        <f>IF(COUNTIF($E30:$L30,"&gt;1")&lt;4,"NA",(SUM($E30:$L30)-SUM(SMALL($E30:$L30,{1,2}))))</f>
        <v>77</v>
      </c>
      <c r="O30" s="45">
        <f>COUNTIF(Kids!E30:L30,15)</f>
        <v>0</v>
      </c>
      <c r="P30" s="45">
        <f>COUNTIF(Kids!E30:L30,14)</f>
        <v>1</v>
      </c>
      <c r="Q30" s="46">
        <f>COUNTIF(Kids!E30:L30,13)</f>
        <v>3</v>
      </c>
      <c r="R30" s="86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8"/>
      <c r="AF30" s="88"/>
      <c r="AG30" s="89"/>
    </row>
    <row r="31" spans="1:48" ht="21" thickBot="1" x14ac:dyDescent="0.5">
      <c r="B31" s="159">
        <v>4</v>
      </c>
      <c r="C31" s="57" t="s">
        <v>280</v>
      </c>
      <c r="D31" s="58">
        <v>352</v>
      </c>
      <c r="E31" s="55">
        <v>0</v>
      </c>
      <c r="F31" s="55">
        <v>8</v>
      </c>
      <c r="G31" s="56">
        <v>0</v>
      </c>
      <c r="H31" s="55">
        <v>12</v>
      </c>
      <c r="I31" s="55">
        <v>9</v>
      </c>
      <c r="J31" s="55">
        <v>12</v>
      </c>
      <c r="K31" s="55">
        <v>13</v>
      </c>
      <c r="L31" s="55">
        <v>11</v>
      </c>
      <c r="M31" s="50">
        <f t="shared" si="2"/>
        <v>65</v>
      </c>
      <c r="N31" s="200">
        <f>IF(COUNTIF($E31:$L31,"&gt;1")&lt;4,"NA",(SUM($E31:$L31)-SUM(SMALL($E31:$L31,{1,2}))))</f>
        <v>65</v>
      </c>
      <c r="O31" s="151">
        <f>COUNTIF(Kids!E31:L31,15)</f>
        <v>0</v>
      </c>
      <c r="P31" s="151">
        <f>COUNTIF(Kids!E31:L31,14)</f>
        <v>0</v>
      </c>
      <c r="Q31" s="152">
        <f>COUNTIF(Kids!E31:L31,13)</f>
        <v>1</v>
      </c>
      <c r="R31" s="86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8"/>
      <c r="AF31" s="88"/>
      <c r="AG31" s="89"/>
    </row>
    <row r="32" spans="1:48" ht="21" thickBot="1" x14ac:dyDescent="0.5">
      <c r="B32" s="18">
        <v>5</v>
      </c>
      <c r="C32" s="203" t="s">
        <v>281</v>
      </c>
      <c r="D32" s="130">
        <v>248</v>
      </c>
      <c r="E32" s="126">
        <v>14</v>
      </c>
      <c r="F32" s="126">
        <v>15</v>
      </c>
      <c r="G32" s="150">
        <v>0</v>
      </c>
      <c r="H32" s="126">
        <v>0</v>
      </c>
      <c r="I32" s="126">
        <v>14</v>
      </c>
      <c r="J32" s="126">
        <v>0</v>
      </c>
      <c r="K32" s="126">
        <v>0</v>
      </c>
      <c r="L32" s="126">
        <v>0</v>
      </c>
      <c r="M32" s="47">
        <f t="shared" si="2"/>
        <v>43</v>
      </c>
      <c r="N32" s="47" t="str">
        <f>IF(COUNTIF($E32:$L32,"&gt;1")&lt;4,"NA",(SUM($E32:$L32)-SUM(SMALL($E32:$L32,{1,2}))))</f>
        <v>NA</v>
      </c>
      <c r="O32" s="47">
        <f>COUNTIF(Kids!E32:L32,15)</f>
        <v>1</v>
      </c>
      <c r="P32" s="47">
        <f>COUNTIF(Kids!E32:L32,14)</f>
        <v>2</v>
      </c>
      <c r="Q32" s="209">
        <f>COUNTIF(Kids!E32:L32,13)</f>
        <v>0</v>
      </c>
      <c r="R32" s="86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  <c r="AF32" s="88"/>
      <c r="AG32" s="89"/>
    </row>
    <row r="33" spans="1:48" ht="21" thickBot="1" x14ac:dyDescent="0.5">
      <c r="B33" s="18">
        <v>6</v>
      </c>
      <c r="C33" s="42" t="s">
        <v>282</v>
      </c>
      <c r="D33" s="43">
        <v>1719</v>
      </c>
      <c r="E33" s="44">
        <v>0</v>
      </c>
      <c r="F33" s="44">
        <v>9</v>
      </c>
      <c r="G33" s="54">
        <v>12</v>
      </c>
      <c r="H33" s="44">
        <v>0</v>
      </c>
      <c r="I33" s="44">
        <v>0</v>
      </c>
      <c r="J33" s="44">
        <v>0</v>
      </c>
      <c r="K33" s="44">
        <v>12</v>
      </c>
      <c r="L33" s="44">
        <v>0</v>
      </c>
      <c r="M33" s="47">
        <f t="shared" si="2"/>
        <v>33</v>
      </c>
      <c r="N33" s="45" t="str">
        <f>IF(COUNTIF($E33:$L33,"&gt;1")&lt;4,"NA",(SUM($E33:$L33)-SUM(SMALL($E33:$L33,{1,2}))))</f>
        <v>NA</v>
      </c>
      <c r="O33" s="45">
        <f>COUNTIF(Kids!E33:L33,15)</f>
        <v>0</v>
      </c>
      <c r="P33" s="45">
        <f>COUNTIF(Kids!E33:L33,14)</f>
        <v>0</v>
      </c>
      <c r="Q33" s="46">
        <f>COUNTIF(Kids!E33:L33,13)</f>
        <v>0</v>
      </c>
      <c r="R33" s="8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8"/>
      <c r="AF33" s="88"/>
      <c r="AG33" s="89"/>
    </row>
    <row r="34" spans="1:48" ht="21" hidden="1" thickBot="1" x14ac:dyDescent="0.5">
      <c r="B34" s="18">
        <v>7</v>
      </c>
      <c r="C34" s="42" t="s">
        <v>283</v>
      </c>
      <c r="D34" s="43">
        <v>249</v>
      </c>
      <c r="E34" s="44">
        <v>11</v>
      </c>
      <c r="F34" s="44">
        <v>0</v>
      </c>
      <c r="G34" s="54">
        <v>0</v>
      </c>
      <c r="H34" s="44">
        <v>0</v>
      </c>
      <c r="I34" s="44">
        <v>10</v>
      </c>
      <c r="J34" s="44">
        <v>0</v>
      </c>
      <c r="K34" s="44">
        <v>0</v>
      </c>
      <c r="L34" s="44"/>
      <c r="M34" s="47">
        <f t="shared" si="2"/>
        <v>21</v>
      </c>
      <c r="N34" s="45" t="str">
        <f>IF(COUNTIF($E34:$L34,"&gt;1")&lt;4,"NA",(SUM($E34:$L34)-SUM(SMALL($E34:$L34,{1,2}))))</f>
        <v>NA</v>
      </c>
      <c r="O34" s="45">
        <f>COUNTIF(Kids!E34:L34,15)</f>
        <v>0</v>
      </c>
      <c r="P34" s="45">
        <f>COUNTIF(Kids!E34:L34,14)</f>
        <v>0</v>
      </c>
      <c r="Q34" s="46">
        <f>COUNTIF(Kids!E34:L34,13)</f>
        <v>0</v>
      </c>
      <c r="R34" s="86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8"/>
      <c r="AF34" s="88"/>
      <c r="AG34" s="89"/>
    </row>
    <row r="35" spans="1:48" ht="21" thickBot="1" x14ac:dyDescent="0.5">
      <c r="B35" s="18">
        <v>8</v>
      </c>
      <c r="C35" s="42" t="s">
        <v>284</v>
      </c>
      <c r="D35" s="43">
        <v>389</v>
      </c>
      <c r="E35" s="44">
        <v>0</v>
      </c>
      <c r="F35" s="44">
        <v>13</v>
      </c>
      <c r="G35" s="5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15</v>
      </c>
      <c r="M35" s="47">
        <f t="shared" si="2"/>
        <v>28</v>
      </c>
      <c r="N35" s="45" t="str">
        <f>IF(COUNTIF($E35:$L35,"&gt;1")&lt;4,"NA",(SUM($E35:$L35)-SUM(SMALL($E35:$L35,{1,2}))))</f>
        <v>NA</v>
      </c>
      <c r="O35" s="45">
        <f>COUNTIF(Kids!E35:L35,15)</f>
        <v>1</v>
      </c>
      <c r="P35" s="45">
        <f>COUNTIF(Kids!E35:L35,14)</f>
        <v>0</v>
      </c>
      <c r="Q35" s="46">
        <f>COUNTIF(Kids!E35:L35,13)</f>
        <v>1</v>
      </c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88"/>
      <c r="AF35" s="88"/>
      <c r="AG35" s="89"/>
    </row>
    <row r="36" spans="1:48" ht="21" thickBot="1" x14ac:dyDescent="0.5">
      <c r="B36" s="18">
        <v>9</v>
      </c>
      <c r="C36" s="42" t="s">
        <v>285</v>
      </c>
      <c r="D36" s="43">
        <v>155</v>
      </c>
      <c r="E36" s="44">
        <v>0</v>
      </c>
      <c r="F36" s="44">
        <v>0</v>
      </c>
      <c r="G36" s="54">
        <v>0</v>
      </c>
      <c r="H36" s="44">
        <v>0</v>
      </c>
      <c r="I36" s="44">
        <v>12</v>
      </c>
      <c r="J36" s="44">
        <v>0</v>
      </c>
      <c r="K36" s="44">
        <v>0</v>
      </c>
      <c r="L36" s="44">
        <v>0</v>
      </c>
      <c r="M36" s="47">
        <f t="shared" si="2"/>
        <v>12</v>
      </c>
      <c r="N36" s="45" t="str">
        <f>IF(COUNTIF($E36:$L36,"&gt;1")&lt;4,"NA",(SUM($E36:$L36)-SUM(SMALL($E36:$L36,{1,2}))))</f>
        <v>NA</v>
      </c>
      <c r="O36" s="45">
        <f>COUNTIF(Kids!E36:L36,15)</f>
        <v>0</v>
      </c>
      <c r="P36" s="45">
        <f>COUNTIF(Kids!E36:L36,14)</f>
        <v>0</v>
      </c>
      <c r="Q36" s="46">
        <f>COUNTIF(Kids!E36:L36,13)</f>
        <v>0</v>
      </c>
      <c r="R36" s="90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88"/>
      <c r="AF36" s="88"/>
      <c r="AG36" s="89"/>
    </row>
    <row r="37" spans="1:48" ht="21" thickBot="1" x14ac:dyDescent="0.5">
      <c r="A37" s="65"/>
      <c r="B37" s="18">
        <v>10</v>
      </c>
      <c r="C37" s="147" t="s">
        <v>286</v>
      </c>
      <c r="D37" s="148">
        <v>1680</v>
      </c>
      <c r="E37" s="127">
        <v>0</v>
      </c>
      <c r="F37" s="127">
        <v>11</v>
      </c>
      <c r="G37" s="149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48">
        <f t="shared" si="2"/>
        <v>11</v>
      </c>
      <c r="N37" s="45" t="str">
        <f>IF(COUNTIF($E37:$L37,"&gt;1")&lt;4,"NA",(SUM($E37:$L37)-SUM(SMALL($E37:$L37,{1,2}))))</f>
        <v>NA</v>
      </c>
      <c r="O37" s="45">
        <f>COUNTIF(Kids!E37:L37,15)</f>
        <v>0</v>
      </c>
      <c r="P37" s="45">
        <f>COUNTIF(Kids!E37:L37,14)</f>
        <v>0</v>
      </c>
      <c r="Q37" s="46">
        <f>COUNTIF(Kids!E37:L37,13)</f>
        <v>0</v>
      </c>
      <c r="R37" s="75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  <c r="AF37" s="77"/>
      <c r="AG37" s="78"/>
      <c r="AH37" s="65"/>
      <c r="AI37" s="65"/>
      <c r="AJ37" s="65"/>
      <c r="AK37" s="79"/>
      <c r="AL37" s="80"/>
      <c r="AM37" s="65"/>
      <c r="AN37" s="65"/>
      <c r="AO37" s="65"/>
      <c r="AP37" s="65"/>
      <c r="AQ37" s="65"/>
      <c r="AR37" s="65"/>
      <c r="AS37" s="65"/>
      <c r="AT37" s="65"/>
      <c r="AU37" s="65"/>
      <c r="AV37" s="65"/>
    </row>
    <row r="38" spans="1:48" ht="20.399999999999999" customHeight="1" thickBot="1" x14ac:dyDescent="0.5">
      <c r="A38" s="65"/>
      <c r="B38" s="18">
        <v>11</v>
      </c>
      <c r="C38" s="147" t="s">
        <v>275</v>
      </c>
      <c r="D38" s="148">
        <v>1483</v>
      </c>
      <c r="E38" s="127">
        <v>0</v>
      </c>
      <c r="F38" s="127">
        <v>10</v>
      </c>
      <c r="G38" s="149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48">
        <f t="shared" si="2"/>
        <v>10</v>
      </c>
      <c r="N38" s="45" t="str">
        <f>IF(COUNTIF($E38:$L38,"&gt;1")&lt;4,"NA",(SUM($E38:$L38)-SUM(SMALL($E38:$L38,{1,2}))))</f>
        <v>NA</v>
      </c>
      <c r="O38" s="45">
        <f>COUNTIF(Kids!E38:L38,15)</f>
        <v>0</v>
      </c>
      <c r="P38" s="45">
        <f>COUNTIF(Kids!E38:L38,14)</f>
        <v>0</v>
      </c>
      <c r="Q38" s="46">
        <f>COUNTIF(Kids!E38:L38,13)</f>
        <v>0</v>
      </c>
      <c r="R38" s="75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7"/>
      <c r="AF38" s="77"/>
      <c r="AG38" s="78"/>
      <c r="AH38" s="65"/>
      <c r="AI38" s="65"/>
      <c r="AJ38" s="65"/>
      <c r="AK38" s="79"/>
      <c r="AL38" s="80"/>
      <c r="AM38" s="65"/>
      <c r="AN38" s="65"/>
      <c r="AO38" s="65"/>
      <c r="AP38" s="65"/>
      <c r="AQ38" s="65"/>
      <c r="AR38" s="65"/>
      <c r="AS38" s="65"/>
      <c r="AT38" s="65"/>
      <c r="AU38" s="65"/>
      <c r="AV38" s="65"/>
    </row>
    <row r="39" spans="1:48" ht="21" thickBot="1" x14ac:dyDescent="0.5">
      <c r="A39" s="65"/>
      <c r="B39" s="18">
        <v>12</v>
      </c>
      <c r="C39" s="57" t="s">
        <v>287</v>
      </c>
      <c r="D39" s="58">
        <v>256</v>
      </c>
      <c r="E39" s="55">
        <v>0</v>
      </c>
      <c r="F39" s="55">
        <v>0</v>
      </c>
      <c r="G39" s="56">
        <v>0</v>
      </c>
      <c r="H39" s="55">
        <v>0</v>
      </c>
      <c r="I39" s="55">
        <v>8</v>
      </c>
      <c r="J39" s="55">
        <v>0</v>
      </c>
      <c r="K39" s="55">
        <v>0</v>
      </c>
      <c r="L39" s="55">
        <v>12</v>
      </c>
      <c r="M39" s="50">
        <f t="shared" si="2"/>
        <v>20</v>
      </c>
      <c r="N39" s="45" t="str">
        <f>IF(COUNTIF($E39:$L39,"&gt;1")&lt;4,"NA",(SUM($E39:$L39)-SUM(SMALL($E39:$L39,{1,2}))))</f>
        <v>NA</v>
      </c>
      <c r="O39" s="45">
        <f>COUNTIF(Kids!E39:L39,15)</f>
        <v>0</v>
      </c>
      <c r="P39" s="45">
        <f>COUNTIF(Kids!E39:L39,14)</f>
        <v>0</v>
      </c>
      <c r="Q39" s="46">
        <f>COUNTIF(Kids!E39:L39,13)</f>
        <v>0</v>
      </c>
      <c r="R39" s="75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77"/>
      <c r="AG39" s="78"/>
      <c r="AH39" s="65"/>
      <c r="AI39" s="65"/>
      <c r="AJ39" s="65"/>
      <c r="AK39" s="79"/>
      <c r="AL39" s="80"/>
      <c r="AM39" s="65"/>
      <c r="AN39" s="65"/>
      <c r="AO39" s="65"/>
      <c r="AP39" s="65"/>
      <c r="AQ39" s="65"/>
      <c r="AR39" s="65"/>
      <c r="AS39" s="65"/>
      <c r="AT39" s="65"/>
      <c r="AU39" s="65"/>
      <c r="AV39" s="65"/>
    </row>
    <row r="40" spans="1:48" ht="21" thickBot="1" x14ac:dyDescent="0.5">
      <c r="A40" s="65"/>
      <c r="B40" s="81"/>
      <c r="C40" s="82"/>
      <c r="D40" s="82"/>
      <c r="E40" s="83"/>
      <c r="F40" s="83"/>
      <c r="G40" s="83"/>
      <c r="H40" s="83"/>
      <c r="I40" s="83"/>
      <c r="J40" s="83"/>
      <c r="K40" s="83"/>
      <c r="L40" s="83"/>
      <c r="M40" s="82"/>
      <c r="N40" s="82"/>
      <c r="O40" s="82"/>
      <c r="P40" s="82"/>
      <c r="Q40" s="82"/>
      <c r="R40" s="75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7"/>
      <c r="AF40" s="77"/>
      <c r="AG40" s="78"/>
      <c r="AH40" s="65"/>
      <c r="AI40" s="65"/>
      <c r="AJ40" s="65"/>
      <c r="AK40" s="79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</row>
    <row r="41" spans="1:48" ht="27.6" thickBot="1" x14ac:dyDescent="0.35">
      <c r="A41" s="65"/>
      <c r="B41" s="318" t="s">
        <v>288</v>
      </c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20"/>
      <c r="R41" s="75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7"/>
      <c r="AF41" s="77"/>
      <c r="AG41" s="78"/>
      <c r="AH41" s="65"/>
      <c r="AI41" s="65"/>
      <c r="AJ41" s="65"/>
      <c r="AK41" s="79"/>
      <c r="AL41" s="80"/>
      <c r="AM41" s="65"/>
      <c r="AN41" s="65"/>
      <c r="AO41" s="65"/>
      <c r="AP41" s="65"/>
      <c r="AQ41" s="65"/>
      <c r="AR41" s="65"/>
      <c r="AS41" s="65"/>
      <c r="AT41" s="65"/>
      <c r="AU41" s="65"/>
      <c r="AV41" s="65"/>
    </row>
    <row r="42" spans="1:48" ht="3.6" customHeight="1" thickBot="1" x14ac:dyDescent="0.35">
      <c r="A42" s="65"/>
      <c r="B42" s="166"/>
      <c r="C42" s="167"/>
      <c r="D42" s="167"/>
      <c r="E42" s="112"/>
      <c r="F42" s="112"/>
      <c r="G42" s="112"/>
      <c r="H42" s="112"/>
      <c r="I42" s="112"/>
      <c r="J42" s="112"/>
      <c r="K42" s="112"/>
      <c r="L42" s="112"/>
      <c r="M42" s="167"/>
      <c r="N42" s="167"/>
      <c r="O42" s="113"/>
      <c r="P42" s="113"/>
      <c r="Q42" s="114"/>
      <c r="R42" s="75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7"/>
      <c r="AD42" s="77"/>
      <c r="AE42" s="92"/>
      <c r="AF42" s="64"/>
      <c r="AG42" s="65"/>
      <c r="AH42" s="65"/>
      <c r="AI42" s="79"/>
      <c r="AJ42" s="80"/>
      <c r="AK42" s="65"/>
      <c r="AL42" s="65"/>
      <c r="AM42" s="65"/>
      <c r="AN42" s="65"/>
      <c r="AO42" s="65"/>
      <c r="AP42" s="65"/>
      <c r="AQ42" s="65"/>
      <c r="AR42" s="65"/>
      <c r="AS42" s="65"/>
      <c r="AT42" s="65"/>
    </row>
    <row r="43" spans="1:48" ht="34.200000000000003" thickBot="1" x14ac:dyDescent="0.45">
      <c r="A43" s="65"/>
      <c r="B43" s="30" t="s">
        <v>14</v>
      </c>
      <c r="C43" s="31" t="s">
        <v>15</v>
      </c>
      <c r="D43" s="32" t="s">
        <v>16</v>
      </c>
      <c r="E43" s="61" t="s">
        <v>18</v>
      </c>
      <c r="F43" s="61" t="s">
        <v>19</v>
      </c>
      <c r="G43" s="61" t="s">
        <v>20</v>
      </c>
      <c r="H43" s="61" t="s">
        <v>21</v>
      </c>
      <c r="I43" s="61" t="s">
        <v>22</v>
      </c>
      <c r="J43" s="61" t="s">
        <v>23</v>
      </c>
      <c r="K43" s="61" t="s">
        <v>24</v>
      </c>
      <c r="L43" s="61" t="s">
        <v>25</v>
      </c>
      <c r="M43" s="30" t="s">
        <v>27</v>
      </c>
      <c r="N43" s="31" t="s">
        <v>27</v>
      </c>
      <c r="O43" s="33" t="s">
        <v>269</v>
      </c>
      <c r="P43" s="33" t="s">
        <v>270</v>
      </c>
      <c r="Q43" s="34" t="s">
        <v>271</v>
      </c>
      <c r="R43" s="75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7"/>
      <c r="AD43" s="77"/>
      <c r="AE43" s="92"/>
      <c r="AF43" s="64"/>
      <c r="AG43" s="65"/>
      <c r="AH43" s="65"/>
      <c r="AI43" s="79"/>
      <c r="AJ43" s="80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8" ht="21" thickBot="1" x14ac:dyDescent="0.5">
      <c r="A44" s="65"/>
      <c r="B44" s="18">
        <v>1</v>
      </c>
      <c r="C44" s="40" t="s">
        <v>229</v>
      </c>
      <c r="D44" s="40">
        <v>414</v>
      </c>
      <c r="E44" s="41">
        <v>0</v>
      </c>
      <c r="F44" s="41">
        <v>15</v>
      </c>
      <c r="G44" s="53">
        <v>0</v>
      </c>
      <c r="H44" s="41">
        <v>15</v>
      </c>
      <c r="I44" s="41">
        <v>15</v>
      </c>
      <c r="J44" s="41">
        <v>15</v>
      </c>
      <c r="K44" s="41">
        <v>15</v>
      </c>
      <c r="L44" s="41">
        <v>15</v>
      </c>
      <c r="M44" s="45">
        <f>SUM(E44:L44)</f>
        <v>90</v>
      </c>
      <c r="N44" s="189">
        <f>IF(COUNTIF($E44:$L44,"&gt;1")&lt;4,"NA",(SUM($E44:$L44)-SUM(SMALL($E44:$L44,{1,2}))))</f>
        <v>90</v>
      </c>
      <c r="O44" s="45">
        <f>COUNTIF(Kids!E44:L44,15)</f>
        <v>6</v>
      </c>
      <c r="P44" s="45">
        <f>COUNTIF(Kids!E44:L44,14)</f>
        <v>0</v>
      </c>
      <c r="Q44" s="46">
        <f>COUNTIF(Kids!E44:L44,13)</f>
        <v>0</v>
      </c>
      <c r="R44" s="75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7"/>
      <c r="AF44" s="77"/>
      <c r="AG44" s="78"/>
      <c r="AH44" s="65"/>
      <c r="AI44" s="65"/>
      <c r="AJ44" s="65"/>
      <c r="AK44" s="79"/>
      <c r="AL44" s="80"/>
      <c r="AM44" s="65"/>
      <c r="AN44" s="65"/>
      <c r="AO44" s="65"/>
      <c r="AP44" s="65"/>
      <c r="AQ44" s="65"/>
      <c r="AR44" s="65"/>
      <c r="AS44" s="65"/>
      <c r="AT44" s="65"/>
      <c r="AU44" s="65"/>
      <c r="AV44" s="65"/>
    </row>
    <row r="45" spans="1:48" ht="21" thickBot="1" x14ac:dyDescent="0.5">
      <c r="A45" s="65"/>
      <c r="B45" s="18">
        <v>2</v>
      </c>
      <c r="C45" s="58" t="s">
        <v>289</v>
      </c>
      <c r="D45" s="58">
        <v>1433</v>
      </c>
      <c r="E45" s="55">
        <v>14</v>
      </c>
      <c r="F45" s="55">
        <v>14</v>
      </c>
      <c r="G45" s="56">
        <v>15</v>
      </c>
      <c r="H45" s="55">
        <v>14</v>
      </c>
      <c r="I45" s="55">
        <v>14</v>
      </c>
      <c r="J45" s="55">
        <v>14</v>
      </c>
      <c r="K45" s="55">
        <v>0</v>
      </c>
      <c r="L45" s="55">
        <v>14</v>
      </c>
      <c r="M45" s="50">
        <f>SUM(E45:L45)</f>
        <v>99</v>
      </c>
      <c r="N45" s="200">
        <f>IF(COUNTIF($E45:$L45,"&gt;1")&lt;4,"NA",(SUM($E45:$L45)-SUM(SMALL($E45:$L45,{1,2}))))</f>
        <v>85</v>
      </c>
      <c r="O45" s="51">
        <f>COUNTIF(Kids!E45:L45,15)</f>
        <v>1</v>
      </c>
      <c r="P45" s="51">
        <f>COUNTIF(Kids!E45:L45,14)</f>
        <v>6</v>
      </c>
      <c r="Q45" s="52">
        <f>COUNTIF(Kids!E45:L45,13)</f>
        <v>0</v>
      </c>
      <c r="R45" s="75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7"/>
      <c r="AF45" s="77"/>
      <c r="AG45" s="78"/>
      <c r="AH45" s="65"/>
      <c r="AI45" s="65"/>
      <c r="AJ45" s="65"/>
      <c r="AK45" s="79"/>
      <c r="AL45" s="80"/>
      <c r="AM45" s="65"/>
      <c r="AN45" s="65"/>
      <c r="AO45" s="65"/>
      <c r="AP45" s="65"/>
      <c r="AQ45" s="65"/>
      <c r="AR45" s="65"/>
      <c r="AS45" s="65"/>
      <c r="AT45" s="65"/>
      <c r="AU45" s="65"/>
      <c r="AV45" s="65"/>
    </row>
    <row r="46" spans="1:48" ht="21" thickBot="1" x14ac:dyDescent="0.5">
      <c r="A46" s="65"/>
      <c r="B46" s="18">
        <v>3</v>
      </c>
      <c r="C46" s="160" t="s">
        <v>290</v>
      </c>
      <c r="D46" s="160">
        <v>528</v>
      </c>
      <c r="E46" s="227">
        <v>15</v>
      </c>
      <c r="F46" s="227">
        <v>0</v>
      </c>
      <c r="G46" s="234">
        <v>0</v>
      </c>
      <c r="H46" s="227">
        <v>0</v>
      </c>
      <c r="I46" s="227">
        <v>0</v>
      </c>
      <c r="J46" s="227">
        <v>0</v>
      </c>
      <c r="K46" s="227">
        <v>0</v>
      </c>
      <c r="L46" s="227">
        <v>0</v>
      </c>
      <c r="M46" s="151">
        <f>SUM(E46:L46)</f>
        <v>15</v>
      </c>
      <c r="N46" s="151" t="str">
        <f>IF(COUNTIF($E46:$L46,"&gt;1")&lt;4,"NA",(SUM($E46:$L46)-SUM(SMALL($E46:$L46,{1,2}))))</f>
        <v>NA</v>
      </c>
      <c r="O46" s="151">
        <f>COUNTIF(Kids!E46:L46,15)</f>
        <v>1</v>
      </c>
      <c r="P46" s="151">
        <f>COUNTIF(Kids!E46:L46,14)</f>
        <v>0</v>
      </c>
      <c r="Q46" s="152">
        <f>COUNTIF(Kids!E46:L46,13)</f>
        <v>0</v>
      </c>
      <c r="R46" s="75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7"/>
      <c r="AF46" s="77"/>
      <c r="AG46" s="78"/>
      <c r="AH46" s="65"/>
      <c r="AI46" s="65"/>
      <c r="AJ46" s="65"/>
      <c r="AK46" s="79"/>
      <c r="AL46" s="80"/>
      <c r="AM46" s="65"/>
      <c r="AN46" s="65"/>
      <c r="AO46" s="65"/>
      <c r="AP46" s="65"/>
      <c r="AQ46" s="65"/>
      <c r="AR46" s="65"/>
      <c r="AS46" s="65"/>
      <c r="AT46" s="65"/>
      <c r="AU46" s="65"/>
      <c r="AV46" s="65"/>
    </row>
    <row r="47" spans="1:48" ht="20.399999999999999" customHeight="1" x14ac:dyDescent="0.45">
      <c r="A47" s="65"/>
      <c r="B47" s="81"/>
      <c r="C47" s="82"/>
      <c r="D47" s="82"/>
      <c r="E47" s="83"/>
      <c r="F47" s="83"/>
      <c r="G47" s="83"/>
      <c r="H47" s="83"/>
      <c r="I47" s="83"/>
      <c r="J47" s="83"/>
      <c r="K47" s="83"/>
      <c r="L47" s="83"/>
      <c r="M47" s="82"/>
      <c r="N47" s="82"/>
      <c r="O47" s="82"/>
      <c r="P47" s="82"/>
      <c r="Q47" s="82"/>
      <c r="R47" s="75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7"/>
      <c r="AF47" s="77"/>
      <c r="AG47" s="78"/>
      <c r="AH47" s="65"/>
      <c r="AI47" s="65"/>
      <c r="AJ47" s="65"/>
      <c r="AK47" s="79"/>
      <c r="AL47" s="80"/>
      <c r="AM47" s="65"/>
      <c r="AN47" s="65"/>
      <c r="AO47" s="65"/>
      <c r="AP47" s="65"/>
      <c r="AQ47" s="65"/>
      <c r="AR47" s="65"/>
      <c r="AS47" s="65"/>
      <c r="AT47" s="65"/>
      <c r="AU47" s="65"/>
      <c r="AV47" s="65"/>
    </row>
    <row r="48" spans="1:48" ht="3.6" customHeight="1" thickBot="1" x14ac:dyDescent="0.5">
      <c r="A48" s="65"/>
      <c r="B48" s="81"/>
      <c r="C48" s="82"/>
      <c r="D48" s="82"/>
      <c r="E48" s="83"/>
      <c r="F48" s="83"/>
      <c r="G48" s="83"/>
      <c r="H48" s="83"/>
      <c r="I48" s="83"/>
      <c r="J48" s="83"/>
      <c r="K48" s="83"/>
      <c r="L48" s="83"/>
      <c r="M48" s="82"/>
      <c r="N48" s="82"/>
      <c r="O48" s="82"/>
      <c r="P48" s="82"/>
      <c r="Q48" s="82"/>
      <c r="R48" s="75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/>
      <c r="AF48" s="77"/>
      <c r="AG48" s="78"/>
      <c r="AH48" s="65"/>
      <c r="AI48" s="65"/>
      <c r="AJ48" s="65"/>
      <c r="AK48" s="79"/>
      <c r="AL48" s="80"/>
      <c r="AM48" s="65"/>
      <c r="AN48" s="65"/>
      <c r="AO48" s="65"/>
      <c r="AP48" s="65"/>
      <c r="AQ48" s="65"/>
      <c r="AR48" s="65"/>
      <c r="AS48" s="65"/>
      <c r="AT48" s="65"/>
      <c r="AU48" s="65"/>
      <c r="AV48" s="65"/>
    </row>
    <row r="49" spans="1:48" ht="27.6" thickBot="1" x14ac:dyDescent="0.35">
      <c r="A49" s="65"/>
      <c r="B49" s="318" t="s">
        <v>291</v>
      </c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20"/>
      <c r="R49" s="75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77"/>
      <c r="AG49" s="78"/>
      <c r="AH49" s="65"/>
      <c r="AI49" s="65"/>
      <c r="AJ49" s="65"/>
      <c r="AK49" s="79"/>
      <c r="AL49" s="80"/>
      <c r="AM49" s="65"/>
      <c r="AN49" s="65"/>
      <c r="AO49" s="65"/>
      <c r="AP49" s="65"/>
      <c r="AQ49" s="65"/>
      <c r="AR49" s="65"/>
      <c r="AS49" s="65"/>
      <c r="AT49" s="65"/>
      <c r="AU49" s="65"/>
      <c r="AV49" s="65"/>
    </row>
    <row r="50" spans="1:48" ht="27.6" hidden="1" thickBot="1" x14ac:dyDescent="0.35">
      <c r="A50" s="65"/>
      <c r="B50" s="166"/>
      <c r="C50" s="167"/>
      <c r="D50" s="167"/>
      <c r="E50" s="112"/>
      <c r="F50" s="112"/>
      <c r="G50" s="112"/>
      <c r="H50" s="112"/>
      <c r="I50" s="112"/>
      <c r="J50" s="112"/>
      <c r="K50" s="112"/>
      <c r="L50" s="112"/>
      <c r="M50" s="167"/>
      <c r="N50" s="167"/>
      <c r="O50" s="113"/>
      <c r="P50" s="113"/>
      <c r="Q50" s="114"/>
      <c r="R50" s="75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7"/>
      <c r="AF50" s="77"/>
      <c r="AG50" s="78"/>
      <c r="AH50" s="65"/>
      <c r="AI50" s="65"/>
      <c r="AJ50" s="65"/>
      <c r="AK50" s="79"/>
      <c r="AL50" s="80"/>
      <c r="AM50" s="65"/>
      <c r="AN50" s="65"/>
      <c r="AO50" s="65"/>
      <c r="AP50" s="65"/>
      <c r="AQ50" s="65"/>
      <c r="AR50" s="65"/>
      <c r="AS50" s="65"/>
      <c r="AT50" s="65"/>
      <c r="AU50" s="65"/>
      <c r="AV50" s="65"/>
    </row>
    <row r="51" spans="1:48" ht="34.200000000000003" thickBot="1" x14ac:dyDescent="0.45">
      <c r="A51" s="65"/>
      <c r="B51" s="30" t="s">
        <v>14</v>
      </c>
      <c r="C51" s="31" t="s">
        <v>15</v>
      </c>
      <c r="D51" s="32" t="s">
        <v>16</v>
      </c>
      <c r="E51" s="61" t="s">
        <v>18</v>
      </c>
      <c r="F51" s="61" t="s">
        <v>19</v>
      </c>
      <c r="G51" s="61" t="s">
        <v>20</v>
      </c>
      <c r="H51" s="61" t="s">
        <v>21</v>
      </c>
      <c r="I51" s="61" t="s">
        <v>22</v>
      </c>
      <c r="J51" s="61" t="s">
        <v>23</v>
      </c>
      <c r="K51" s="61" t="s">
        <v>24</v>
      </c>
      <c r="L51" s="61" t="s">
        <v>25</v>
      </c>
      <c r="M51" s="30" t="s">
        <v>27</v>
      </c>
      <c r="N51" s="31" t="s">
        <v>27</v>
      </c>
      <c r="O51" s="33" t="s">
        <v>269</v>
      </c>
      <c r="P51" s="33" t="s">
        <v>270</v>
      </c>
      <c r="Q51" s="34" t="s">
        <v>271</v>
      </c>
      <c r="R51" s="75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7"/>
      <c r="AF51" s="77"/>
      <c r="AG51" s="78"/>
      <c r="AH51" s="65"/>
      <c r="AI51" s="65"/>
      <c r="AJ51" s="65"/>
      <c r="AK51" s="79"/>
      <c r="AL51" s="80"/>
      <c r="AM51" s="65"/>
      <c r="AN51" s="65"/>
      <c r="AO51" s="65"/>
      <c r="AP51" s="65"/>
      <c r="AQ51" s="65"/>
      <c r="AR51" s="65"/>
      <c r="AS51" s="65"/>
      <c r="AT51" s="65"/>
      <c r="AU51" s="65"/>
      <c r="AV51" s="65"/>
    </row>
    <row r="52" spans="1:48" ht="21" thickBot="1" x14ac:dyDescent="0.5">
      <c r="A52" s="65"/>
      <c r="B52" s="18">
        <v>1</v>
      </c>
      <c r="C52" s="40" t="s">
        <v>292</v>
      </c>
      <c r="D52" s="40">
        <v>145</v>
      </c>
      <c r="E52" s="41">
        <v>14</v>
      </c>
      <c r="F52" s="41">
        <v>14</v>
      </c>
      <c r="G52" s="53">
        <v>15</v>
      </c>
      <c r="H52" s="41">
        <v>15</v>
      </c>
      <c r="I52" s="41">
        <v>13</v>
      </c>
      <c r="J52" s="41">
        <v>14</v>
      </c>
      <c r="K52" s="41">
        <v>15</v>
      </c>
      <c r="L52" s="41">
        <v>15</v>
      </c>
      <c r="M52" s="45">
        <f t="shared" ref="M52:M54" si="3">SUM(E52:L52)</f>
        <v>115</v>
      </c>
      <c r="N52" s="189">
        <f>IF(COUNTIF($E52:$L52,"&gt;1")&lt;4,"NA",(SUM($E52:$L52)-SUM(SMALL($E52:$L52,{1,2}))))</f>
        <v>88</v>
      </c>
      <c r="O52" s="45">
        <f>COUNTIF(Kids!E52:L52,15)</f>
        <v>4</v>
      </c>
      <c r="P52" s="45">
        <f>COUNTIF(Kids!E52:L52,14)</f>
        <v>3</v>
      </c>
      <c r="Q52" s="46">
        <f>COUNTIF(Kids!E52:L52,13)</f>
        <v>1</v>
      </c>
      <c r="R52" s="75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7"/>
      <c r="AF52" s="77"/>
      <c r="AG52" s="78"/>
      <c r="AH52" s="65"/>
      <c r="AI52" s="65"/>
      <c r="AJ52" s="65"/>
      <c r="AK52" s="79"/>
      <c r="AL52" s="80"/>
      <c r="AM52" s="65"/>
      <c r="AN52" s="65"/>
      <c r="AO52" s="65"/>
      <c r="AP52" s="65"/>
      <c r="AQ52" s="65"/>
      <c r="AR52" s="65"/>
      <c r="AS52" s="65"/>
      <c r="AT52" s="65"/>
      <c r="AU52" s="65"/>
      <c r="AV52" s="65"/>
    </row>
    <row r="53" spans="1:48" ht="21" thickBot="1" x14ac:dyDescent="0.5">
      <c r="A53" s="65"/>
      <c r="B53" s="18">
        <v>2</v>
      </c>
      <c r="C53" s="43" t="s">
        <v>293</v>
      </c>
      <c r="D53" s="43">
        <v>410</v>
      </c>
      <c r="E53" s="44">
        <v>13</v>
      </c>
      <c r="F53" s="44">
        <v>13</v>
      </c>
      <c r="G53" s="54">
        <v>0</v>
      </c>
      <c r="H53" s="44">
        <v>14</v>
      </c>
      <c r="I53" s="44">
        <v>14</v>
      </c>
      <c r="J53" s="44">
        <v>15</v>
      </c>
      <c r="K53" s="44">
        <v>0</v>
      </c>
      <c r="L53" s="44">
        <v>0</v>
      </c>
      <c r="M53" s="47">
        <f t="shared" si="3"/>
        <v>69</v>
      </c>
      <c r="N53" s="189">
        <f>IF(COUNTIF($E53:$L53,"&gt;1")&lt;4,"NA",(SUM($E53:$L53)-SUM(SMALL($E53:$L53,{1,2}))))</f>
        <v>69</v>
      </c>
      <c r="O53" s="45">
        <f>COUNTIF(Kids!E53:L53,15)</f>
        <v>1</v>
      </c>
      <c r="P53" s="45">
        <f>COUNTIF(Kids!E53:L53,14)</f>
        <v>2</v>
      </c>
      <c r="Q53" s="46">
        <f>COUNTIF(Kids!E53:L53,13)</f>
        <v>2</v>
      </c>
      <c r="R53" s="75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7"/>
      <c r="AF53" s="77"/>
      <c r="AG53" s="78"/>
      <c r="AH53" s="65"/>
      <c r="AI53" s="65"/>
      <c r="AJ53" s="65"/>
      <c r="AK53" s="79"/>
      <c r="AL53" s="80"/>
      <c r="AM53" s="65"/>
      <c r="AN53" s="65"/>
      <c r="AO53" s="65"/>
      <c r="AP53" s="65"/>
      <c r="AQ53" s="65"/>
      <c r="AR53" s="65"/>
      <c r="AS53" s="65"/>
      <c r="AT53" s="65"/>
      <c r="AU53" s="65"/>
      <c r="AV53" s="65"/>
    </row>
    <row r="54" spans="1:48" ht="21" thickBot="1" x14ac:dyDescent="0.5">
      <c r="A54" s="65"/>
      <c r="B54" s="18">
        <v>3</v>
      </c>
      <c r="C54" s="58" t="s">
        <v>294</v>
      </c>
      <c r="D54" s="58">
        <v>255</v>
      </c>
      <c r="E54" s="55">
        <v>15</v>
      </c>
      <c r="F54" s="55">
        <v>15</v>
      </c>
      <c r="G54" s="56">
        <v>0</v>
      </c>
      <c r="H54" s="55">
        <v>0</v>
      </c>
      <c r="I54" s="55">
        <v>15</v>
      </c>
      <c r="J54" s="55">
        <v>0</v>
      </c>
      <c r="K54" s="55">
        <v>0</v>
      </c>
      <c r="L54" s="55">
        <v>14</v>
      </c>
      <c r="M54" s="50">
        <f t="shared" si="3"/>
        <v>59</v>
      </c>
      <c r="N54" s="200">
        <f>IF(COUNTIF($E54:$L54,"&gt;1")&lt;4,"NA",(SUM($E54:$L54)-SUM(SMALL($E54:$L54,{1,2}))))</f>
        <v>59</v>
      </c>
      <c r="O54" s="45">
        <f>COUNTIF(Kids!E54:L54,15)</f>
        <v>3</v>
      </c>
      <c r="P54" s="45">
        <f>COUNTIF(Kids!E54:L54,14)</f>
        <v>1</v>
      </c>
      <c r="Q54" s="46">
        <f>COUNTIF(Kids!E54:L54,13)</f>
        <v>0</v>
      </c>
      <c r="R54" s="75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7"/>
      <c r="AF54" s="77"/>
      <c r="AG54" s="78"/>
      <c r="AH54" s="65"/>
      <c r="AI54" s="65"/>
      <c r="AJ54" s="65"/>
      <c r="AK54" s="79"/>
      <c r="AL54" s="80"/>
      <c r="AM54" s="65"/>
      <c r="AN54" s="65"/>
      <c r="AO54" s="65"/>
      <c r="AP54" s="65"/>
      <c r="AQ54" s="65"/>
      <c r="AR54" s="65"/>
      <c r="AS54" s="65"/>
      <c r="AT54" s="65"/>
      <c r="AU54" s="65"/>
      <c r="AV54" s="65"/>
    </row>
    <row r="55" spans="1:48" ht="25.2" customHeight="1" thickBot="1" x14ac:dyDescent="0.5">
      <c r="B55" s="81"/>
      <c r="C55" s="82"/>
      <c r="D55" s="82"/>
      <c r="E55" s="83"/>
      <c r="F55" s="83"/>
      <c r="G55" s="83"/>
      <c r="H55" s="83"/>
      <c r="I55" s="83"/>
      <c r="J55" s="83"/>
      <c r="K55" s="83"/>
      <c r="L55" s="83"/>
      <c r="M55" s="82"/>
      <c r="N55" s="82"/>
      <c r="O55" s="82"/>
      <c r="P55" s="82"/>
      <c r="Q55" s="82"/>
    </row>
    <row r="56" spans="1:48" ht="27.6" thickBot="1" x14ac:dyDescent="0.3">
      <c r="B56" s="318" t="s">
        <v>295</v>
      </c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20"/>
    </row>
    <row r="57" spans="1:48" ht="3" customHeight="1" thickBot="1" x14ac:dyDescent="0.3">
      <c r="B57" s="166"/>
      <c r="C57" s="167"/>
      <c r="D57" s="167"/>
      <c r="E57" s="112"/>
      <c r="F57" s="112"/>
      <c r="G57" s="112"/>
      <c r="H57" s="112"/>
      <c r="I57" s="112"/>
      <c r="J57" s="112"/>
      <c r="K57" s="112"/>
      <c r="L57" s="112"/>
      <c r="M57" s="167"/>
      <c r="N57" s="167"/>
      <c r="O57" s="113"/>
      <c r="P57" s="113"/>
      <c r="Q57" s="114"/>
    </row>
    <row r="58" spans="1:48" ht="34.200000000000003" hidden="1" thickBot="1" x14ac:dyDescent="0.45">
      <c r="B58" s="30" t="s">
        <v>14</v>
      </c>
      <c r="C58" s="31" t="s">
        <v>15</v>
      </c>
      <c r="D58" s="32" t="s">
        <v>16</v>
      </c>
      <c r="E58" s="61" t="s">
        <v>18</v>
      </c>
      <c r="F58" s="61" t="s">
        <v>19</v>
      </c>
      <c r="G58" s="61" t="s">
        <v>20</v>
      </c>
      <c r="H58" s="61" t="s">
        <v>21</v>
      </c>
      <c r="I58" s="61" t="s">
        <v>22</v>
      </c>
      <c r="J58" s="61" t="s">
        <v>23</v>
      </c>
      <c r="K58" s="61" t="s">
        <v>24</v>
      </c>
      <c r="L58" s="61" t="s">
        <v>25</v>
      </c>
      <c r="M58" s="30" t="s">
        <v>27</v>
      </c>
      <c r="N58" s="31" t="s">
        <v>27</v>
      </c>
      <c r="O58" s="33" t="s">
        <v>269</v>
      </c>
      <c r="P58" s="33" t="s">
        <v>270</v>
      </c>
      <c r="Q58" s="34" t="s">
        <v>271</v>
      </c>
    </row>
    <row r="59" spans="1:48" ht="21" thickBot="1" x14ac:dyDescent="0.5">
      <c r="B59" s="16">
        <v>1</v>
      </c>
      <c r="C59" s="39" t="s">
        <v>296</v>
      </c>
      <c r="D59" s="40">
        <v>201</v>
      </c>
      <c r="E59" s="41">
        <v>15</v>
      </c>
      <c r="F59" s="41">
        <v>14</v>
      </c>
      <c r="G59" s="53">
        <v>14</v>
      </c>
      <c r="H59" s="41">
        <v>14</v>
      </c>
      <c r="I59" s="41">
        <v>14</v>
      </c>
      <c r="J59" s="41">
        <v>14</v>
      </c>
      <c r="K59" s="41">
        <v>15</v>
      </c>
      <c r="L59" s="41">
        <v>15</v>
      </c>
      <c r="M59" s="45">
        <f t="shared" ref="M59:M63" si="4">SUM(E59:L59)</f>
        <v>115</v>
      </c>
      <c r="N59" s="189">
        <f>IF(COUNTIF($E59:$L59,"&gt;1")&lt;4,"NA",(SUM($E59:$L59)-SUM(SMALL($E59:$L59,{1,2}))))</f>
        <v>87</v>
      </c>
      <c r="O59" s="45">
        <f>COUNTIF(Kids!E59:L59,15)</f>
        <v>3</v>
      </c>
      <c r="P59" s="212">
        <f>COUNTIF(Kids!E59:L59,14)</f>
        <v>5</v>
      </c>
      <c r="Q59" s="46">
        <f>COUNTIF(Kids!E59:L59,13)</f>
        <v>0</v>
      </c>
    </row>
    <row r="60" spans="1:48" ht="21" thickBot="1" x14ac:dyDescent="0.5">
      <c r="B60" s="62">
        <v>2</v>
      </c>
      <c r="C60" s="57" t="s">
        <v>297</v>
      </c>
      <c r="D60" s="58">
        <v>483</v>
      </c>
      <c r="E60" s="55">
        <v>14</v>
      </c>
      <c r="F60" s="55">
        <v>13</v>
      </c>
      <c r="G60" s="56">
        <v>12</v>
      </c>
      <c r="H60" s="55">
        <v>15</v>
      </c>
      <c r="I60" s="55">
        <v>15</v>
      </c>
      <c r="J60" s="55">
        <v>15</v>
      </c>
      <c r="K60" s="55">
        <v>14</v>
      </c>
      <c r="L60" s="55">
        <v>14</v>
      </c>
      <c r="M60" s="50">
        <f t="shared" si="4"/>
        <v>112</v>
      </c>
      <c r="N60" s="200">
        <f>IF(COUNTIF($E60:$L60,"&gt;1")&lt;4,"NA",(SUM($E60:$L60)-SUM(SMALL($E60:$L60,{1,2}))))</f>
        <v>87</v>
      </c>
      <c r="O60" s="51">
        <f>COUNTIF(Kids!E60:L60,15)</f>
        <v>3</v>
      </c>
      <c r="P60" s="51">
        <f>COUNTIF(Kids!E60:L60,14)</f>
        <v>3</v>
      </c>
      <c r="Q60" s="52">
        <f>COUNTIF(Kids!E60:L60,13)</f>
        <v>1</v>
      </c>
    </row>
    <row r="61" spans="1:48" ht="21" thickBot="1" x14ac:dyDescent="0.5">
      <c r="B61" s="18">
        <v>3</v>
      </c>
      <c r="C61" s="203" t="s">
        <v>298</v>
      </c>
      <c r="D61" s="130" t="s">
        <v>299</v>
      </c>
      <c r="E61" s="126">
        <v>0</v>
      </c>
      <c r="F61" s="126">
        <v>15</v>
      </c>
      <c r="G61" s="150">
        <v>15</v>
      </c>
      <c r="H61" s="126">
        <v>0</v>
      </c>
      <c r="I61" s="126">
        <v>0</v>
      </c>
      <c r="J61" s="126">
        <v>0</v>
      </c>
      <c r="K61" s="126">
        <v>0</v>
      </c>
      <c r="L61" s="126">
        <v>0</v>
      </c>
      <c r="M61" s="47">
        <f t="shared" si="4"/>
        <v>30</v>
      </c>
      <c r="N61" s="47" t="str">
        <f>IF(COUNTIF($E61:$L61,"&gt;1")&lt;4,"NA",(SUM($E61:$L61)-SUM(SMALL($E61:$L61,{1,2}))))</f>
        <v>NA</v>
      </c>
      <c r="O61" s="47">
        <f>COUNTIF(Kids!E61:L61,15)</f>
        <v>2</v>
      </c>
      <c r="P61" s="47">
        <f>COUNTIF(Kids!E61:L61,14)</f>
        <v>0</v>
      </c>
      <c r="Q61" s="209">
        <f>COUNTIF(Kids!E61:L61,13)</f>
        <v>0</v>
      </c>
    </row>
    <row r="62" spans="1:48" ht="21" thickBot="1" x14ac:dyDescent="0.5">
      <c r="B62" s="17">
        <v>4</v>
      </c>
      <c r="C62" s="42" t="s">
        <v>300</v>
      </c>
      <c r="D62" s="43">
        <v>500</v>
      </c>
      <c r="E62" s="44">
        <v>0</v>
      </c>
      <c r="F62" s="44">
        <v>0</v>
      </c>
      <c r="G62" s="54">
        <v>13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7">
        <f t="shared" si="4"/>
        <v>13</v>
      </c>
      <c r="N62" s="45" t="str">
        <f>IF(COUNTIF($E62:$L62,"&gt;1")&lt;4,"NA",(SUM($E62:$L62)-SUM(SMALL($E62:$L62,{1,2}))))</f>
        <v>NA</v>
      </c>
      <c r="O62" s="48">
        <f>COUNTIF(Kids!E62:L62,15)</f>
        <v>0</v>
      </c>
      <c r="P62" s="48">
        <f>COUNTIF(Kids!E62:L62,14)</f>
        <v>0</v>
      </c>
      <c r="Q62" s="49">
        <f>COUNTIF(Kids!E62:L62,13)</f>
        <v>1</v>
      </c>
    </row>
    <row r="63" spans="1:48" ht="20.399999999999999" x14ac:dyDescent="0.45">
      <c r="B63" s="17">
        <v>5</v>
      </c>
      <c r="C63" s="42" t="s">
        <v>293</v>
      </c>
      <c r="D63" s="43">
        <v>410</v>
      </c>
      <c r="E63" s="44">
        <v>0</v>
      </c>
      <c r="F63" s="44">
        <v>0</v>
      </c>
      <c r="G63" s="54">
        <v>0</v>
      </c>
      <c r="H63" s="44">
        <v>0</v>
      </c>
      <c r="I63" s="44">
        <v>0</v>
      </c>
      <c r="J63" s="44">
        <v>0</v>
      </c>
      <c r="K63" s="44">
        <v>13</v>
      </c>
      <c r="L63" s="44">
        <v>13</v>
      </c>
      <c r="M63" s="47">
        <f t="shared" si="4"/>
        <v>26</v>
      </c>
      <c r="N63" s="45" t="str">
        <f>IF(COUNTIF($E63:$L63,"&gt;1")&lt;4,"NA",(SUM($E63:$L63)-SUM(SMALL($E63:$L63,{1,2}))))</f>
        <v>NA</v>
      </c>
      <c r="O63" s="48">
        <f>COUNTIF(Kids!E63:L63,15)</f>
        <v>0</v>
      </c>
      <c r="P63" s="48">
        <f>COUNTIF(Kids!E63:L63,14)</f>
        <v>0</v>
      </c>
      <c r="Q63" s="49">
        <f>COUNTIF(Kids!E63:L63,13)</f>
        <v>2</v>
      </c>
    </row>
    <row r="64" spans="1:48" ht="14.4" customHeight="1" thickBot="1" x14ac:dyDescent="0.5">
      <c r="B64" s="81"/>
      <c r="C64" s="82"/>
      <c r="D64" s="82"/>
      <c r="E64" s="83"/>
      <c r="F64" s="83"/>
      <c r="G64" s="83"/>
      <c r="H64" s="83"/>
      <c r="I64" s="83"/>
      <c r="J64" s="83"/>
      <c r="K64" s="83">
        <v>0</v>
      </c>
      <c r="L64" s="83"/>
      <c r="M64" s="82"/>
      <c r="N64" s="82"/>
      <c r="O64" s="82"/>
      <c r="P64" s="82"/>
      <c r="Q64" s="82"/>
    </row>
    <row r="65" spans="2:17" ht="27.6" thickBot="1" x14ac:dyDescent="0.3">
      <c r="B65" s="318" t="s">
        <v>301</v>
      </c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20"/>
    </row>
    <row r="66" spans="2:17" ht="34.200000000000003" thickBot="1" x14ac:dyDescent="0.45">
      <c r="B66" s="30" t="s">
        <v>14</v>
      </c>
      <c r="C66" s="31" t="s">
        <v>15</v>
      </c>
      <c r="D66" s="32" t="s">
        <v>16</v>
      </c>
      <c r="E66" s="61" t="s">
        <v>18</v>
      </c>
      <c r="F66" s="61" t="s">
        <v>19</v>
      </c>
      <c r="G66" s="61" t="s">
        <v>20</v>
      </c>
      <c r="H66" s="61" t="s">
        <v>21</v>
      </c>
      <c r="I66" s="61" t="s">
        <v>22</v>
      </c>
      <c r="J66" s="61" t="s">
        <v>23</v>
      </c>
      <c r="K66" s="61" t="s">
        <v>24</v>
      </c>
      <c r="L66" s="61" t="s">
        <v>25</v>
      </c>
      <c r="M66" s="30" t="s">
        <v>27</v>
      </c>
      <c r="N66" s="31" t="s">
        <v>27</v>
      </c>
      <c r="O66" s="33" t="s">
        <v>269</v>
      </c>
      <c r="P66" s="33" t="s">
        <v>270</v>
      </c>
      <c r="Q66" s="34" t="s">
        <v>271</v>
      </c>
    </row>
    <row r="67" spans="2:17" ht="21" thickBot="1" x14ac:dyDescent="0.5">
      <c r="B67" s="202">
        <v>1</v>
      </c>
      <c r="C67" s="207" t="s">
        <v>302</v>
      </c>
      <c r="D67" s="160">
        <v>554</v>
      </c>
      <c r="E67" s="227">
        <v>0</v>
      </c>
      <c r="F67" s="227">
        <v>0</v>
      </c>
      <c r="G67" s="234">
        <v>15</v>
      </c>
      <c r="H67" s="227">
        <v>0</v>
      </c>
      <c r="I67" s="227">
        <v>15</v>
      </c>
      <c r="J67" s="227">
        <v>15</v>
      </c>
      <c r="K67" s="227">
        <v>15</v>
      </c>
      <c r="L67" s="227">
        <v>15</v>
      </c>
      <c r="M67" s="151">
        <f t="shared" ref="M67" si="5">SUM(E67:L67)</f>
        <v>75</v>
      </c>
      <c r="N67" s="200">
        <f>IF(COUNTIF($E67:$L67,"&gt;1")&lt;5,"NA",(SUM($E67:$L67)-SUM(SMALL($E67:$L67,{1,2}))))</f>
        <v>75</v>
      </c>
      <c r="O67" s="151">
        <f>COUNTIF(Kids!E67:L67,15)</f>
        <v>5</v>
      </c>
      <c r="P67" s="151">
        <f>COUNTIF(Kids!E67:L67,14)</f>
        <v>0</v>
      </c>
      <c r="Q67" s="152">
        <f>COUNTIF(Kids!E67:L67,13)</f>
        <v>0</v>
      </c>
    </row>
    <row r="72" spans="2:17" ht="4.2" customHeight="1" x14ac:dyDescent="0.25"/>
  </sheetData>
  <mergeCells count="20">
    <mergeCell ref="B1:Q5"/>
    <mergeCell ref="B7:D10"/>
    <mergeCell ref="E7:E10"/>
    <mergeCell ref="F7:F10"/>
    <mergeCell ref="G7:G10"/>
    <mergeCell ref="H7:H10"/>
    <mergeCell ref="I7:I10"/>
    <mergeCell ref="J7:J10"/>
    <mergeCell ref="B12:Q12"/>
    <mergeCell ref="B19:Q19"/>
    <mergeCell ref="K7:K10"/>
    <mergeCell ref="L7:L10"/>
    <mergeCell ref="M7:M10"/>
    <mergeCell ref="N7:N10"/>
    <mergeCell ref="O7:Q10"/>
    <mergeCell ref="B56:Q56"/>
    <mergeCell ref="B65:Q65"/>
    <mergeCell ref="B25:Q25"/>
    <mergeCell ref="B41:Q41"/>
    <mergeCell ref="B49:Q49"/>
  </mergeCells>
  <conditionalFormatting sqref="N15:N17">
    <cfRule type="cellIs" dxfId="15" priority="16" operator="equal">
      <formula>"NA"</formula>
    </cfRule>
  </conditionalFormatting>
  <conditionalFormatting sqref="N23">
    <cfRule type="cellIs" dxfId="14" priority="15" operator="equal">
      <formula>"NA"</formula>
    </cfRule>
  </conditionalFormatting>
  <conditionalFormatting sqref="N22">
    <cfRule type="cellIs" dxfId="13" priority="8" operator="equal">
      <formula>"NA"</formula>
    </cfRule>
  </conditionalFormatting>
  <conditionalFormatting sqref="N28:N39">
    <cfRule type="cellIs" dxfId="12" priority="7" operator="equal">
      <formula>"NA"</formula>
    </cfRule>
  </conditionalFormatting>
  <conditionalFormatting sqref="N44:N46">
    <cfRule type="cellIs" dxfId="11" priority="6" operator="equal">
      <formula>"NA"</formula>
    </cfRule>
  </conditionalFormatting>
  <conditionalFormatting sqref="N67">
    <cfRule type="cellIs" dxfId="10" priority="1" operator="equal">
      <formula>"NA"</formula>
    </cfRule>
  </conditionalFormatting>
  <conditionalFormatting sqref="N52:N54">
    <cfRule type="cellIs" dxfId="9" priority="3" operator="equal">
      <formula>"NA"</formula>
    </cfRule>
  </conditionalFormatting>
  <conditionalFormatting sqref="N59:N63">
    <cfRule type="cellIs" dxfId="8" priority="2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M16:M17 M23 M55:Q55 M60:M63 M53:M54 M67 M15 O15:Q15 O16:Q17 M22 M52 O52:Q52 M59 O59:Q59 O60:Q63 O67:Q67 O53:Q54 M45:N46 M44:N44 O44:Q46 M30:N39 M28:N28 M29:N29 O28:Q39 O22:Q22 O23:Q2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V26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6.69921875" style="4" customWidth="1"/>
    <col min="4" max="4" width="7" style="21" customWidth="1"/>
    <col min="5" max="5" width="8" style="21" bestFit="1" customWidth="1"/>
    <col min="6" max="7" width="8.19921875" style="21" bestFit="1" customWidth="1"/>
    <col min="8" max="8" width="8.296875" style="21" customWidth="1"/>
    <col min="9" max="13" width="8.19921875" style="21" bestFit="1" customWidth="1"/>
    <col min="14" max="14" width="9.09765625" style="21" bestFit="1" customWidth="1"/>
    <col min="15" max="15" width="10.59765625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32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309" t="s">
        <v>11</v>
      </c>
      <c r="O7" s="312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310"/>
      <c r="O8" s="310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15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310"/>
      <c r="O9" s="310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311"/>
      <c r="O10" s="311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35.4" hidden="1" customHeight="1" thickBot="1" x14ac:dyDescent="0.3">
      <c r="A11" s="11"/>
      <c r="B11" s="161"/>
      <c r="C11" s="162"/>
      <c r="D11" s="162"/>
      <c r="E11" s="107"/>
      <c r="F11" s="110"/>
      <c r="G11" s="107"/>
      <c r="H11" s="107"/>
      <c r="I11" s="107"/>
      <c r="J11" s="107"/>
      <c r="K11" s="107"/>
      <c r="L11" s="107"/>
      <c r="M11" s="107"/>
      <c r="N11" s="111"/>
      <c r="O11" s="111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s="21" customFormat="1" ht="34.200000000000003" thickBot="1" x14ac:dyDescent="0.3">
      <c r="A12" s="133"/>
      <c r="B12" s="109" t="s">
        <v>14</v>
      </c>
      <c r="C12" s="102" t="s">
        <v>15</v>
      </c>
      <c r="D12" s="102" t="s">
        <v>16</v>
      </c>
      <c r="E12" s="102" t="s">
        <v>18</v>
      </c>
      <c r="F12" s="109" t="s">
        <v>19</v>
      </c>
      <c r="G12" s="102" t="s">
        <v>20</v>
      </c>
      <c r="H12" s="102" t="s">
        <v>21</v>
      </c>
      <c r="I12" s="102" t="s">
        <v>22</v>
      </c>
      <c r="J12" s="102" t="s">
        <v>23</v>
      </c>
      <c r="K12" s="102" t="s">
        <v>24</v>
      </c>
      <c r="L12" s="102" t="s">
        <v>25</v>
      </c>
      <c r="M12" s="102" t="s">
        <v>26</v>
      </c>
      <c r="N12" s="102" t="s">
        <v>27</v>
      </c>
      <c r="O12" s="102" t="s">
        <v>27</v>
      </c>
      <c r="P12" s="140" t="s">
        <v>28</v>
      </c>
      <c r="Q12" s="140" t="s">
        <v>29</v>
      </c>
      <c r="R12" s="141" t="s">
        <v>30</v>
      </c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7"/>
      <c r="AD12" s="137"/>
      <c r="AE12" s="138"/>
      <c r="AF12" s="138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</row>
    <row r="13" spans="1:48" ht="21" thickBot="1" x14ac:dyDescent="0.5">
      <c r="A13" s="11"/>
      <c r="B13" s="16">
        <v>1</v>
      </c>
      <c r="C13" s="45" t="s">
        <v>31</v>
      </c>
      <c r="D13" s="45">
        <v>445</v>
      </c>
      <c r="E13" s="41">
        <v>14</v>
      </c>
      <c r="F13" s="53">
        <v>15</v>
      </c>
      <c r="G13" s="41">
        <v>14</v>
      </c>
      <c r="H13" s="41">
        <v>15</v>
      </c>
      <c r="I13" s="41">
        <v>14</v>
      </c>
      <c r="J13" s="41">
        <v>20</v>
      </c>
      <c r="K13" s="41">
        <v>13</v>
      </c>
      <c r="L13" s="41">
        <v>14</v>
      </c>
      <c r="M13" s="188">
        <f>AVERAGE(E13,F13,H13,L13,I13)</f>
        <v>14.4</v>
      </c>
      <c r="N13" s="40">
        <f t="shared" ref="N13:N26" si="0">SUM(E13:M13)</f>
        <v>133.4</v>
      </c>
      <c r="O13" s="194">
        <f>IF(COUNTIF($E13:$M13,"&gt;1")&lt;5,"NA",(SUM($E13:$M13)-SUM(SMALL($E13:$M13,{1,2}))))</f>
        <v>106.4</v>
      </c>
      <c r="P13" s="155">
        <f>COUNTIF(AA!$E13:$M13,15)</f>
        <v>2</v>
      </c>
      <c r="Q13" s="118">
        <f>COUNTIF(AA!$E13:$M13,14)</f>
        <v>4</v>
      </c>
      <c r="R13" s="119">
        <f>COUNTIF(AA!$E13:$M13,13)</f>
        <v>1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8" t="s">
        <v>33</v>
      </c>
      <c r="D14" s="48">
        <v>324</v>
      </c>
      <c r="E14" s="44">
        <v>13</v>
      </c>
      <c r="F14" s="54">
        <v>12</v>
      </c>
      <c r="G14" s="44">
        <v>15</v>
      </c>
      <c r="H14" s="44">
        <v>12</v>
      </c>
      <c r="I14" s="44">
        <v>15</v>
      </c>
      <c r="J14" s="44">
        <v>20</v>
      </c>
      <c r="K14" s="44">
        <v>15</v>
      </c>
      <c r="L14" s="44">
        <v>13</v>
      </c>
      <c r="M14" s="44">
        <v>15</v>
      </c>
      <c r="N14" s="43">
        <f t="shared" si="0"/>
        <v>130</v>
      </c>
      <c r="O14" s="190">
        <f>IF(COUNTIF($E14:$M14,"&gt;1")&lt;5,"NA",(SUM($E14:$M14)-SUM(SMALL($E14:$M14,{1,2}))))</f>
        <v>106</v>
      </c>
      <c r="P14" s="94">
        <f>COUNTIF(AA!$E14:$M14,15)</f>
        <v>4</v>
      </c>
      <c r="Q14" s="95">
        <f>COUNTIF(AA!$E14:$M14,14)</f>
        <v>0</v>
      </c>
      <c r="R14" s="96">
        <f>COUNTIF(AA!$E14:$M14,13)</f>
        <v>2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8" t="s">
        <v>36</v>
      </c>
      <c r="D15" s="48">
        <v>1832</v>
      </c>
      <c r="E15" s="44">
        <v>15</v>
      </c>
      <c r="F15" s="54">
        <v>20</v>
      </c>
      <c r="G15" s="44">
        <v>13</v>
      </c>
      <c r="H15" s="44">
        <v>14</v>
      </c>
      <c r="I15" s="44">
        <v>0</v>
      </c>
      <c r="J15" s="44">
        <v>10</v>
      </c>
      <c r="K15" s="44">
        <v>14</v>
      </c>
      <c r="L15" s="44">
        <v>15</v>
      </c>
      <c r="M15" s="44">
        <v>14</v>
      </c>
      <c r="N15" s="43">
        <f t="shared" si="0"/>
        <v>115</v>
      </c>
      <c r="O15" s="190">
        <f>IF(COUNTIF($E15:$M15,"&gt;1")&lt;5,"NA",(SUM($E15:$M15)-SUM(SMALL($E15:$M15,{1,2}))))</f>
        <v>105</v>
      </c>
      <c r="P15" s="94">
        <f>COUNTIF(AA!$E15:$M15,15)</f>
        <v>2</v>
      </c>
      <c r="Q15" s="95">
        <f>COUNTIF(AA!$E15:$M15,14)</f>
        <v>3</v>
      </c>
      <c r="R15" s="96">
        <f>COUNTIF(AA!$E15:$M15,13)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16">
        <v>4</v>
      </c>
      <c r="C16" s="48" t="s">
        <v>39</v>
      </c>
      <c r="D16" s="48">
        <v>520</v>
      </c>
      <c r="E16" s="44">
        <v>12</v>
      </c>
      <c r="F16" s="54">
        <v>9</v>
      </c>
      <c r="G16" s="44">
        <v>0</v>
      </c>
      <c r="H16" s="44">
        <v>10</v>
      </c>
      <c r="I16" s="44">
        <v>0</v>
      </c>
      <c r="J16" s="44">
        <v>13</v>
      </c>
      <c r="K16" s="44">
        <v>20</v>
      </c>
      <c r="L16" s="44">
        <v>12</v>
      </c>
      <c r="M16" s="44">
        <v>12</v>
      </c>
      <c r="N16" s="43">
        <f t="shared" si="0"/>
        <v>88</v>
      </c>
      <c r="O16" s="190">
        <f>IF(COUNTIF($E16:$M16,"&gt;1")&lt;5,"NA",(SUM($E16:$M16)-SUM(SMALL($E16:$M16,{1,2}))))</f>
        <v>88</v>
      </c>
      <c r="P16" s="94">
        <f>COUNTIF(AA!$E16:$M16,15)</f>
        <v>0</v>
      </c>
      <c r="Q16" s="95">
        <f>COUNTIF(AA!$E16:$M16,14)</f>
        <v>0</v>
      </c>
      <c r="R16" s="96">
        <f>COUNTIF(AA!$E16:$M16,13)</f>
        <v>1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16">
        <v>5</v>
      </c>
      <c r="C17" s="48" t="s">
        <v>35</v>
      </c>
      <c r="D17" s="48">
        <v>1044</v>
      </c>
      <c r="E17" s="44">
        <v>11</v>
      </c>
      <c r="F17" s="54">
        <v>8</v>
      </c>
      <c r="G17" s="44">
        <v>10</v>
      </c>
      <c r="H17" s="44">
        <v>13</v>
      </c>
      <c r="I17" s="44">
        <v>12</v>
      </c>
      <c r="J17" s="44">
        <v>11</v>
      </c>
      <c r="K17" s="44">
        <v>10</v>
      </c>
      <c r="L17" s="44">
        <v>20</v>
      </c>
      <c r="M17" s="44">
        <v>10</v>
      </c>
      <c r="N17" s="43">
        <f t="shared" si="0"/>
        <v>105</v>
      </c>
      <c r="O17" s="190">
        <f>IF(COUNTIF($E17:$M17,"&gt;1")&lt;5,"NA",(SUM($E17:$M17)-SUM(SMALL($E17:$M17,{1,2}))))</f>
        <v>87</v>
      </c>
      <c r="P17" s="94">
        <f>COUNTIF(AA!$E17:$M17,15)</f>
        <v>0</v>
      </c>
      <c r="Q17" s="95">
        <f>COUNTIF(AA!$E17:$M17,14)</f>
        <v>0</v>
      </c>
      <c r="R17" s="96">
        <f>COUNTIF(AA!$E17:$M17,13)</f>
        <v>1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16">
        <v>6</v>
      </c>
      <c r="C18" s="48" t="s">
        <v>34</v>
      </c>
      <c r="D18" s="48">
        <v>490</v>
      </c>
      <c r="E18" s="44">
        <v>10</v>
      </c>
      <c r="F18" s="54">
        <v>10</v>
      </c>
      <c r="G18" s="44">
        <v>9</v>
      </c>
      <c r="H18" s="44">
        <v>8</v>
      </c>
      <c r="I18" s="44">
        <v>20</v>
      </c>
      <c r="J18" s="44">
        <v>12</v>
      </c>
      <c r="K18" s="44">
        <v>11</v>
      </c>
      <c r="L18" s="44">
        <v>11</v>
      </c>
      <c r="M18" s="44">
        <v>13</v>
      </c>
      <c r="N18" s="43">
        <f t="shared" si="0"/>
        <v>104</v>
      </c>
      <c r="O18" s="190">
        <f>IF(COUNTIF($E18:$M18,"&gt;1")&lt;5,"NA",(SUM($E18:$M18)-SUM(SMALL($E18:$M18,{1,2}))))</f>
        <v>87</v>
      </c>
      <c r="P18" s="94">
        <f>COUNTIF(AA!$E18:$M18,15)</f>
        <v>0</v>
      </c>
      <c r="Q18" s="95">
        <f>COUNTIF(AA!$E18:$M18,14)</f>
        <v>0</v>
      </c>
      <c r="R18" s="96">
        <f>COUNTIF(AA!$E18:$M18,13)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16">
        <v>7</v>
      </c>
      <c r="C19" s="51" t="s">
        <v>61</v>
      </c>
      <c r="D19" s="51">
        <v>1684</v>
      </c>
      <c r="E19" s="55">
        <v>6</v>
      </c>
      <c r="F19" s="56">
        <v>13</v>
      </c>
      <c r="G19" s="55">
        <v>12</v>
      </c>
      <c r="H19" s="55">
        <v>0</v>
      </c>
      <c r="I19" s="55">
        <v>0</v>
      </c>
      <c r="J19" s="55">
        <v>14</v>
      </c>
      <c r="K19" s="55">
        <v>12</v>
      </c>
      <c r="L19" s="55">
        <v>0</v>
      </c>
      <c r="M19" s="55">
        <v>11</v>
      </c>
      <c r="N19" s="58">
        <f t="shared" si="0"/>
        <v>68</v>
      </c>
      <c r="O19" s="192">
        <f>IF(COUNTIF($E19:$M19,"&gt;1")&lt;5,"NA",(SUM($E19:$M19)-SUM(SMALL($E19:$M19,{1,2}))))</f>
        <v>68</v>
      </c>
      <c r="P19" s="99">
        <f>COUNTIF(AA!$E19:$M19,15)</f>
        <v>0</v>
      </c>
      <c r="Q19" s="100">
        <f>COUNTIF(AA!$E19:$M19,14)</f>
        <v>1</v>
      </c>
      <c r="R19" s="101">
        <f>COUNTIF(AA!$E19:$M19,13)</f>
        <v>1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05">
        <v>8</v>
      </c>
      <c r="C20" s="47" t="s">
        <v>73</v>
      </c>
      <c r="D20" s="47">
        <v>31</v>
      </c>
      <c r="E20" s="126">
        <v>0</v>
      </c>
      <c r="F20" s="150">
        <v>11</v>
      </c>
      <c r="G20" s="126">
        <v>0</v>
      </c>
      <c r="H20" s="126">
        <v>11</v>
      </c>
      <c r="I20" s="126">
        <v>0</v>
      </c>
      <c r="J20" s="126">
        <v>15</v>
      </c>
      <c r="K20" s="126">
        <v>0</v>
      </c>
      <c r="L20" s="126">
        <v>0</v>
      </c>
      <c r="M20" s="126">
        <v>0</v>
      </c>
      <c r="N20" s="130">
        <f t="shared" si="0"/>
        <v>37</v>
      </c>
      <c r="O20" s="47" t="str">
        <f>IF(COUNTIF($E20:$M20,"&gt;1")&lt;5,"NA",(SUM($E20:$M20)-SUM(SMALL($E20:$M20,{1,2}))))</f>
        <v>NA</v>
      </c>
      <c r="P20" s="97">
        <f>COUNTIF(AA!$E20:$M20,15)</f>
        <v>1</v>
      </c>
      <c r="Q20" s="98">
        <f>COUNTIF(AA!$E20:$M20,14)</f>
        <v>0</v>
      </c>
      <c r="R20" s="191">
        <f>COUNTIF(AA!$E20:$M20,13)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05">
        <v>9</v>
      </c>
      <c r="C21" s="48" t="s">
        <v>70</v>
      </c>
      <c r="D21" s="48">
        <v>385</v>
      </c>
      <c r="E21" s="44">
        <v>9</v>
      </c>
      <c r="F21" s="54">
        <v>7</v>
      </c>
      <c r="G21" s="44">
        <v>11</v>
      </c>
      <c r="H21" s="44">
        <v>9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3">
        <f t="shared" si="0"/>
        <v>36</v>
      </c>
      <c r="O21" s="48" t="str">
        <f>IF(COUNTIF($E21:$M21,"&gt;1")&lt;5,"NA",(SUM($E21:$M21)-SUM(SMALL($E21:$M21,{1,2}))))</f>
        <v>NA</v>
      </c>
      <c r="P21" s="94">
        <f>COUNTIF(AA!$E21:$M21,15)</f>
        <v>0</v>
      </c>
      <c r="Q21" s="95">
        <f>COUNTIF(AA!$E21:$M21,14)</f>
        <v>0</v>
      </c>
      <c r="R21" s="96">
        <f>COUNTIF(AA!$E21:$M21,13)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05">
        <v>10</v>
      </c>
      <c r="C22" s="48" t="s">
        <v>142</v>
      </c>
      <c r="D22" s="48">
        <v>515</v>
      </c>
      <c r="E22" s="44">
        <v>7</v>
      </c>
      <c r="F22" s="54">
        <v>14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3">
        <f t="shared" si="0"/>
        <v>21</v>
      </c>
      <c r="O22" s="48" t="str">
        <f>IF(COUNTIF($E22:$M22,"&gt;1")&lt;5,"NA",(SUM($E22:$M22)-SUM(SMALL($E22:$M22,{1,2}))))</f>
        <v>NA</v>
      </c>
      <c r="P22" s="94">
        <f>COUNTIF(AA!$E22:$M22,15)</f>
        <v>0</v>
      </c>
      <c r="Q22" s="95">
        <f>COUNTIF(AA!$E22:$M22,14)</f>
        <v>1</v>
      </c>
      <c r="R22" s="96">
        <f>COUNTIF(AA!$E22:$M22,13)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05">
        <v>11</v>
      </c>
      <c r="C23" s="48" t="s">
        <v>139</v>
      </c>
      <c r="D23" s="48">
        <v>744</v>
      </c>
      <c r="E23" s="44">
        <v>0</v>
      </c>
      <c r="F23" s="54">
        <v>0</v>
      </c>
      <c r="G23" s="44">
        <v>0</v>
      </c>
      <c r="H23" s="44">
        <v>0</v>
      </c>
      <c r="I23" s="44">
        <v>0</v>
      </c>
      <c r="J23" s="44">
        <v>20</v>
      </c>
      <c r="K23" s="44">
        <v>0</v>
      </c>
      <c r="L23" s="44">
        <v>0</v>
      </c>
      <c r="M23" s="44">
        <v>0</v>
      </c>
      <c r="N23" s="43">
        <f t="shared" si="0"/>
        <v>20</v>
      </c>
      <c r="O23" s="48" t="str">
        <f>IF(COUNTIF($E23:$M23,"&gt;1")&lt;5,"NA",(SUM($E23:$M23)-SUM(SMALL($E23:$M23,{1,2}))))</f>
        <v>NA</v>
      </c>
      <c r="P23" s="94">
        <f>COUNTIF(AA!$E23:$M23,15)</f>
        <v>0</v>
      </c>
      <c r="Q23" s="95">
        <f>COUNTIF(AA!$E23:$M23,14)</f>
        <v>0</v>
      </c>
      <c r="R23" s="96">
        <f>COUNTIF(AA!$E23:$M23,13)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205">
        <v>12</v>
      </c>
      <c r="C24" s="48" t="s">
        <v>146</v>
      </c>
      <c r="D24" s="48">
        <v>595</v>
      </c>
      <c r="E24" s="44">
        <v>0</v>
      </c>
      <c r="F24" s="54">
        <v>0</v>
      </c>
      <c r="G24" s="44">
        <v>0</v>
      </c>
      <c r="H24" s="44">
        <v>0</v>
      </c>
      <c r="I24" s="44">
        <v>13</v>
      </c>
      <c r="J24" s="44">
        <v>0</v>
      </c>
      <c r="K24" s="44">
        <v>0</v>
      </c>
      <c r="L24" s="44">
        <v>0</v>
      </c>
      <c r="M24" s="44">
        <v>0</v>
      </c>
      <c r="N24" s="43">
        <f t="shared" si="0"/>
        <v>13</v>
      </c>
      <c r="O24" s="48" t="str">
        <f>IF(COUNTIF($E24:$M24,"&gt;1")&lt;5,"NA",(SUM($E24:$M24)-SUM(SMALL($E24:$M24,{1,2}))))</f>
        <v>NA</v>
      </c>
      <c r="P24" s="94">
        <f>COUNTIF(AA!$E24:$M24,15)</f>
        <v>0</v>
      </c>
      <c r="Q24" s="95">
        <f>COUNTIF(AA!$E24:$M24,14)</f>
        <v>0</v>
      </c>
      <c r="R24" s="96">
        <f>COUNTIF(AA!$E24:$M24,13)</f>
        <v>1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1" thickBot="1" x14ac:dyDescent="0.5">
      <c r="A25" s="11"/>
      <c r="B25" s="205">
        <v>13</v>
      </c>
      <c r="C25" s="48" t="s">
        <v>174</v>
      </c>
      <c r="D25" s="48">
        <v>539</v>
      </c>
      <c r="E25" s="44">
        <v>8</v>
      </c>
      <c r="F25" s="5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3">
        <f t="shared" si="0"/>
        <v>8</v>
      </c>
      <c r="O25" s="48" t="str">
        <f>IF(COUNTIF($E25:$M25,"&gt;1")&lt;5,"NA",(SUM($E25:$M25)-SUM(SMALL($E25:$M25,{1,2}))))</f>
        <v>NA</v>
      </c>
      <c r="P25" s="94">
        <f>COUNTIF(AA!$E25:$M25,15)</f>
        <v>0</v>
      </c>
      <c r="Q25" s="95">
        <f>COUNTIF(AA!$E25:$M25,14)</f>
        <v>0</v>
      </c>
      <c r="R25" s="96">
        <f>COUNTIF(AA!$E25:$M25,13)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  <c r="AF25" s="7"/>
      <c r="AG25" s="2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  <row r="26" spans="1:48" ht="21" thickBot="1" x14ac:dyDescent="0.5">
      <c r="A26" s="11"/>
      <c r="B26" s="206">
        <v>14</v>
      </c>
      <c r="C26" s="51" t="s">
        <v>244</v>
      </c>
      <c r="D26" s="51">
        <v>432</v>
      </c>
      <c r="E26" s="55">
        <v>0</v>
      </c>
      <c r="F26" s="56">
        <v>6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8">
        <f t="shared" si="0"/>
        <v>6</v>
      </c>
      <c r="O26" s="51" t="str">
        <f>IF(COUNTIF($E26:$M26,"&gt;1")&lt;5,"NA",(SUM($E26:$M26)-SUM(SMALL($E26:$M26,{1,2}))))</f>
        <v>NA</v>
      </c>
      <c r="P26" s="99">
        <f>COUNTIF(AA!$E26:$M26,15)</f>
        <v>0</v>
      </c>
      <c r="Q26" s="100">
        <f>COUNTIF(AA!$E26:$M26,14)</f>
        <v>0</v>
      </c>
      <c r="R26" s="101">
        <f>COUNTIF(AA!$E26:$M26,13)</f>
        <v>0</v>
      </c>
      <c r="S26" s="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7"/>
      <c r="AF26" s="7"/>
      <c r="AG26" s="22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</row>
  </sheetData>
  <sortState ref="AJ12:AJ13">
    <sortCondition descending="1" ref="AJ12:AJ13"/>
  </sortState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6">
    <cfRule type="cellIs" dxfId="35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4:N26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V22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898437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.09765625" style="21" customWidth="1"/>
    <col min="16" max="16" width="3.5" style="21" bestFit="1" customWidth="1"/>
    <col min="17" max="17" width="4.296875" style="4" bestFit="1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52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.2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14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19.2" customHeight="1" thickBot="1" x14ac:dyDescent="0.5">
      <c r="A13" s="11"/>
      <c r="B13" s="16">
        <v>1</v>
      </c>
      <c r="C13" s="39" t="s">
        <v>51</v>
      </c>
      <c r="D13" s="40">
        <v>530</v>
      </c>
      <c r="E13" s="41">
        <v>15</v>
      </c>
      <c r="F13" s="41">
        <v>11</v>
      </c>
      <c r="G13" s="53">
        <v>0</v>
      </c>
      <c r="H13" s="41">
        <v>13</v>
      </c>
      <c r="I13" s="41">
        <v>14</v>
      </c>
      <c r="J13" s="41">
        <v>15</v>
      </c>
      <c r="K13" s="41">
        <v>15</v>
      </c>
      <c r="L13" s="41">
        <v>15</v>
      </c>
      <c r="M13" s="41">
        <v>15</v>
      </c>
      <c r="N13" s="45">
        <f t="shared" ref="N13:N22" si="0">SUM(E13:M13)</f>
        <v>113</v>
      </c>
      <c r="O13" s="208">
        <f>IF(COUNTIF($E13:$M13,"&gt;1")&lt;5,"NA",(SUM($E13:$M13)-SUM(SMALL($E13:$M13,{1,2}))))</f>
        <v>102</v>
      </c>
      <c r="P13" s="45">
        <f>COUNTIF('A Open'!E13:M13,15)</f>
        <v>5</v>
      </c>
      <c r="Q13" s="45">
        <f>COUNTIF('A Open'!E13:M13,14)</f>
        <v>1</v>
      </c>
      <c r="R13" s="46">
        <f>COUNTIF('A Open'!E13:M13,13)</f>
        <v>1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19.2" customHeight="1" thickBot="1" x14ac:dyDescent="0.5">
      <c r="A14" s="11"/>
      <c r="B14" s="159">
        <v>2</v>
      </c>
      <c r="C14" s="57" t="s">
        <v>65</v>
      </c>
      <c r="D14" s="58">
        <v>842</v>
      </c>
      <c r="E14" s="55">
        <v>0</v>
      </c>
      <c r="F14" s="55">
        <v>15</v>
      </c>
      <c r="G14" s="56">
        <v>0</v>
      </c>
      <c r="H14" s="55">
        <v>12</v>
      </c>
      <c r="I14" s="55">
        <v>15</v>
      </c>
      <c r="J14" s="55">
        <v>14</v>
      </c>
      <c r="K14" s="55">
        <v>14</v>
      </c>
      <c r="L14" s="55">
        <v>14</v>
      </c>
      <c r="M14" s="55">
        <v>14</v>
      </c>
      <c r="N14" s="50">
        <f t="shared" si="0"/>
        <v>98</v>
      </c>
      <c r="O14" s="210">
        <f>IF(COUNTIF($E14:$M14,"&gt;1")&lt;5,"NA",(SUM($E14:$M14)-SUM(SMALL($E14:$M14,{1,2}))))</f>
        <v>98</v>
      </c>
      <c r="P14" s="151">
        <f>COUNTIF('A Open'!E14:M14,15)</f>
        <v>2</v>
      </c>
      <c r="Q14" s="151">
        <f>COUNTIF('A Open'!E14:M14,14)</f>
        <v>4</v>
      </c>
      <c r="R14" s="152">
        <f>COUNTIF('A Open'!E14:M14,13)</f>
        <v>0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19.2" customHeight="1" thickBot="1" x14ac:dyDescent="0.5">
      <c r="A15" s="11"/>
      <c r="B15" s="204">
        <v>3</v>
      </c>
      <c r="C15" s="203" t="s">
        <v>83</v>
      </c>
      <c r="D15" s="130">
        <v>90</v>
      </c>
      <c r="E15" s="126">
        <v>13</v>
      </c>
      <c r="F15" s="126">
        <v>20</v>
      </c>
      <c r="G15" s="150">
        <v>15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47">
        <f t="shared" si="0"/>
        <v>48</v>
      </c>
      <c r="O15" s="203" t="str">
        <f>IF(COUNTIF($E15:$M15,"&gt;1")&lt;5,"NA",(SUM($E15:$M15)-SUM(SMALL($E15:$M15,{1}))))</f>
        <v>NA</v>
      </c>
      <c r="P15" s="47">
        <f>COUNTIF('A Open'!E15:M15,15)</f>
        <v>1</v>
      </c>
      <c r="Q15" s="47">
        <f>COUNTIF('A Open'!E15:M15,14)</f>
        <v>0</v>
      </c>
      <c r="R15" s="209">
        <f>COUNTIF('A Open'!E15:M15,13)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19.2" customHeight="1" thickBot="1" x14ac:dyDescent="0.5">
      <c r="A16" s="11"/>
      <c r="B16" s="204">
        <v>4</v>
      </c>
      <c r="C16" s="42" t="s">
        <v>224</v>
      </c>
      <c r="D16" s="43">
        <v>372</v>
      </c>
      <c r="E16" s="44">
        <v>11</v>
      </c>
      <c r="F16" s="44">
        <v>0</v>
      </c>
      <c r="G16" s="54">
        <v>0</v>
      </c>
      <c r="H16" s="44">
        <v>0</v>
      </c>
      <c r="I16" s="44">
        <v>13</v>
      </c>
      <c r="J16" s="44">
        <v>0</v>
      </c>
      <c r="K16" s="44">
        <v>0</v>
      </c>
      <c r="L16" s="44">
        <v>0</v>
      </c>
      <c r="M16" s="44">
        <v>13</v>
      </c>
      <c r="N16" s="47">
        <f>SUM(E16:M16)</f>
        <v>37</v>
      </c>
      <c r="O16" s="39" t="str">
        <f>IF(COUNTIF($E16:$M16,"&gt;1")&lt;5,"NA",(SUM($E16:$M16)-SUM(SMALL($E16:$M16,{1}))))</f>
        <v>NA</v>
      </c>
      <c r="P16" s="45">
        <f>COUNTIF('A Open'!E16:M16,15)</f>
        <v>0</v>
      </c>
      <c r="Q16" s="45">
        <f>COUNTIF('A Open'!E16:M16,14)</f>
        <v>0</v>
      </c>
      <c r="R16" s="46">
        <f>COUNTIF('A Open'!E16:M16,13)</f>
        <v>2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19.95" customHeight="1" thickBot="1" x14ac:dyDescent="0.5">
      <c r="A17" s="11"/>
      <c r="B17" s="204">
        <v>5</v>
      </c>
      <c r="C17" s="42" t="s">
        <v>102</v>
      </c>
      <c r="D17" s="43">
        <v>873</v>
      </c>
      <c r="E17" s="44">
        <v>0</v>
      </c>
      <c r="F17" s="44">
        <v>14</v>
      </c>
      <c r="G17" s="54">
        <v>0</v>
      </c>
      <c r="H17" s="44">
        <v>15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7">
        <f>SUM(E17:M17)</f>
        <v>29</v>
      </c>
      <c r="O17" s="39" t="str">
        <f>IF(COUNTIF($E17:$M17,"&gt;1")&lt;5,"NA",(SUM($E17:$M17)-SUM(SMALL($E17:$M17,{1}))))</f>
        <v>NA</v>
      </c>
      <c r="P17" s="45">
        <f>COUNTIF('A Open'!E17:M17,15)</f>
        <v>1</v>
      </c>
      <c r="Q17" s="45">
        <f>COUNTIF('A Open'!E17:M17,14)</f>
        <v>1</v>
      </c>
      <c r="R17" s="46">
        <f>COUNTIF('A Open'!E17:M17,13)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04">
        <v>6</v>
      </c>
      <c r="C18" s="42" t="s">
        <v>107</v>
      </c>
      <c r="D18" s="43">
        <v>1728</v>
      </c>
      <c r="E18" s="44">
        <v>0</v>
      </c>
      <c r="F18" s="44">
        <v>13</v>
      </c>
      <c r="G18" s="54">
        <v>0</v>
      </c>
      <c r="H18" s="44">
        <v>0</v>
      </c>
      <c r="I18" s="44">
        <v>0</v>
      </c>
      <c r="J18" s="44">
        <v>13</v>
      </c>
      <c r="K18" s="44">
        <v>0</v>
      </c>
      <c r="L18" s="44">
        <v>0</v>
      </c>
      <c r="M18" s="44">
        <v>0</v>
      </c>
      <c r="N18" s="47">
        <f>SUM(E18:M18)</f>
        <v>26</v>
      </c>
      <c r="O18" s="39" t="str">
        <f>IF(COUNTIF($E18:$M18,"&gt;1")&lt;5,"NA",(SUM($E18:$M18)-SUM(SMALL($E18:$M18,{1}))))</f>
        <v>NA</v>
      </c>
      <c r="P18" s="45">
        <f>COUNTIF('A Open'!E18:M18,15)</f>
        <v>0</v>
      </c>
      <c r="Q18" s="45">
        <f>COUNTIF('A Open'!E18:M18,14)</f>
        <v>0</v>
      </c>
      <c r="R18" s="46">
        <f>COUNTIF('A Open'!E18:M18,13)</f>
        <v>2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04">
        <v>7</v>
      </c>
      <c r="C19" s="42" t="s">
        <v>222</v>
      </c>
      <c r="D19" s="43">
        <v>1161</v>
      </c>
      <c r="E19" s="44">
        <v>12</v>
      </c>
      <c r="F19" s="44">
        <v>0</v>
      </c>
      <c r="G19" s="54">
        <v>0</v>
      </c>
      <c r="H19" s="44">
        <v>0</v>
      </c>
      <c r="I19" s="44">
        <v>12</v>
      </c>
      <c r="J19" s="44">
        <v>0</v>
      </c>
      <c r="K19" s="44">
        <v>0</v>
      </c>
      <c r="L19" s="44">
        <v>0</v>
      </c>
      <c r="M19" s="44">
        <v>0</v>
      </c>
      <c r="N19" s="47">
        <f>SUM(E19:M19)</f>
        <v>24</v>
      </c>
      <c r="O19" s="39" t="str">
        <f>IF(COUNTIF($E19:$M19,"&gt;1")&lt;5,"NA",(SUM($E19:$M19)-SUM(SMALL($E19:$M19,{1}))))</f>
        <v>NA</v>
      </c>
      <c r="P19" s="45">
        <f>COUNTIF('A Open'!E19:M19,15)</f>
        <v>0</v>
      </c>
      <c r="Q19" s="45">
        <f>COUNTIF('A Open'!E19:M19,14)</f>
        <v>0</v>
      </c>
      <c r="R19" s="46">
        <f>COUNTIF('A Open'!E19:M19,13)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04">
        <v>8</v>
      </c>
      <c r="C20" s="42" t="s">
        <v>162</v>
      </c>
      <c r="D20" s="43">
        <v>236</v>
      </c>
      <c r="E20" s="44">
        <v>14</v>
      </c>
      <c r="F20" s="44">
        <v>0</v>
      </c>
      <c r="G20" s="5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7">
        <f t="shared" si="0"/>
        <v>14</v>
      </c>
      <c r="O20" s="39" t="str">
        <f>IF(COUNTIF($E20:$M20,"&gt;1")&lt;5,"NA",(SUM($E20:$M20)-SUM(SMALL($E20:$M20,{1}))))</f>
        <v>NA</v>
      </c>
      <c r="P20" s="45">
        <f>COUNTIF('A Open'!E20:M20,15)</f>
        <v>0</v>
      </c>
      <c r="Q20" s="45">
        <f>COUNTIF('A Open'!E20:M20,14)</f>
        <v>1</v>
      </c>
      <c r="R20" s="46">
        <f>COUNTIF('A Open'!E20:M20,13)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04">
        <v>9</v>
      </c>
      <c r="C21" s="42" t="s">
        <v>245</v>
      </c>
      <c r="D21" s="43">
        <v>1218</v>
      </c>
      <c r="E21" s="44">
        <v>0</v>
      </c>
      <c r="F21" s="44">
        <v>0</v>
      </c>
      <c r="G21" s="54">
        <v>0</v>
      </c>
      <c r="H21" s="44">
        <v>14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7">
        <f t="shared" si="0"/>
        <v>14</v>
      </c>
      <c r="O21" s="39" t="str">
        <f>IF(COUNTIF($E21:$M21,"&gt;1")&lt;5,"NA",(SUM($E21:$M21)-SUM(SMALL($E21:$M21,{1}))))</f>
        <v>NA</v>
      </c>
      <c r="P21" s="45">
        <f>COUNTIF('A Open'!E21:M21,15)</f>
        <v>0</v>
      </c>
      <c r="Q21" s="45">
        <f>COUNTIF('A Open'!E21:M21,14)</f>
        <v>1</v>
      </c>
      <c r="R21" s="46">
        <f>COUNTIF('A Open'!E21:M21,13)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11">
        <v>10</v>
      </c>
      <c r="C22" s="57" t="s">
        <v>176</v>
      </c>
      <c r="D22" s="58">
        <v>101</v>
      </c>
      <c r="E22" s="55">
        <v>0</v>
      </c>
      <c r="F22" s="55">
        <v>12</v>
      </c>
      <c r="G22" s="56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0">
        <f t="shared" si="0"/>
        <v>12</v>
      </c>
      <c r="O22" s="207" t="str">
        <f>IF(COUNTIF($E22:$M22,"&gt;1")&lt;5,"NA",(SUM($E22:$M22)-SUM(SMALL($E22:$M22,{1}))))</f>
        <v>NA</v>
      </c>
      <c r="P22" s="45">
        <f>COUNTIF('A Open'!E22:M22,15)</f>
        <v>0</v>
      </c>
      <c r="Q22" s="45">
        <f>COUNTIF('A Open'!E22:M22,14)</f>
        <v>0</v>
      </c>
      <c r="R22" s="46">
        <f>COUNTIF('A Open'!E22:M22,13)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2">
    <cfRule type="cellIs" dxfId="34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15 N13:N15 P20:R22 N20:N22 N16:R1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V25"/>
  <sheetViews>
    <sheetView topLeftCell="A10" zoomScaleNormal="100" workbookViewId="0">
      <selection activeCell="O25" sqref="O25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09765625" style="4" customWidth="1"/>
    <col min="4" max="4" width="7" style="21" customWidth="1"/>
    <col min="5" max="5" width="8" style="21" bestFit="1" customWidth="1"/>
    <col min="6" max="8" width="8.19921875" style="21" bestFit="1" customWidth="1"/>
    <col min="9" max="9" width="8.69921875" style="21" customWidth="1"/>
    <col min="10" max="13" width="8.19921875" style="21" bestFit="1" customWidth="1"/>
    <col min="14" max="14" width="9.09765625" style="21" bestFit="1" customWidth="1"/>
    <col min="15" max="15" width="11.296875" style="21" customWidth="1"/>
    <col min="16" max="16" width="3.5" style="21" bestFit="1" customWidth="1"/>
    <col min="17" max="17" width="4.296875" style="4" bestFit="1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47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285"/>
      <c r="D8" s="285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294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285"/>
      <c r="D9" s="285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294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.2" hidden="1" customHeight="1" thickBot="1" x14ac:dyDescent="0.3">
      <c r="A11" s="11"/>
      <c r="B11" s="168"/>
      <c r="C11" s="169"/>
      <c r="D11" s="169"/>
      <c r="E11" s="107"/>
      <c r="F11" s="107"/>
      <c r="G11" s="107"/>
      <c r="H11" s="107"/>
      <c r="I11" s="108"/>
      <c r="J11" s="107"/>
      <c r="K11" s="107"/>
      <c r="L11" s="107"/>
      <c r="M11" s="107"/>
      <c r="N11" s="172"/>
      <c r="O11" s="172"/>
      <c r="P11" s="170"/>
      <c r="Q11" s="174"/>
      <c r="R11" s="172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102" t="s">
        <v>14</v>
      </c>
      <c r="C12" s="157" t="s">
        <v>15</v>
      </c>
      <c r="D12" s="109" t="s">
        <v>16</v>
      </c>
      <c r="E12" s="158" t="s">
        <v>18</v>
      </c>
      <c r="F12" s="158" t="s">
        <v>19</v>
      </c>
      <c r="G12" s="158" t="s">
        <v>20</v>
      </c>
      <c r="H12" s="158" t="s">
        <v>21</v>
      </c>
      <c r="I12" s="158" t="s">
        <v>22</v>
      </c>
      <c r="J12" s="158" t="s">
        <v>23</v>
      </c>
      <c r="K12" s="158" t="s">
        <v>24</v>
      </c>
      <c r="L12" s="158" t="s">
        <v>25</v>
      </c>
      <c r="M12" s="158" t="s">
        <v>26</v>
      </c>
      <c r="N12" s="102" t="s">
        <v>27</v>
      </c>
      <c r="O12" s="146" t="s">
        <v>27</v>
      </c>
      <c r="P12" s="140" t="s">
        <v>28</v>
      </c>
      <c r="Q12" s="140" t="s">
        <v>29</v>
      </c>
      <c r="R12" s="140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40" t="s">
        <v>46</v>
      </c>
      <c r="D13" s="40">
        <v>1804</v>
      </c>
      <c r="E13" s="53">
        <v>15</v>
      </c>
      <c r="F13" s="41">
        <v>15</v>
      </c>
      <c r="G13" s="53">
        <v>0</v>
      </c>
      <c r="H13" s="41">
        <v>15</v>
      </c>
      <c r="I13" s="41">
        <v>0</v>
      </c>
      <c r="J13" s="41">
        <v>15</v>
      </c>
      <c r="K13" s="41">
        <v>15</v>
      </c>
      <c r="L13" s="41">
        <v>15</v>
      </c>
      <c r="M13" s="41">
        <v>20</v>
      </c>
      <c r="N13" s="40">
        <f t="shared" ref="N13:N25" si="0">SUM(E13:M13)</f>
        <v>110</v>
      </c>
      <c r="O13" s="197">
        <f>IF(COUNTIF($E13:$M13,"&gt;1")&lt;5,"NA",(SUM($E13:$M13)-SUM(SMALL($E13:$M13,{1,2}))))</f>
        <v>110</v>
      </c>
      <c r="P13" s="45">
        <f>COUNTIF('A Lite'!E13:M13,15)</f>
        <v>6</v>
      </c>
      <c r="Q13" s="45">
        <f>COUNTIF('A Lite'!E13:M13,14)</f>
        <v>0</v>
      </c>
      <c r="R13" s="45">
        <f>COUNTIF('A Lite'!E13:M13,13)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3" t="s">
        <v>60</v>
      </c>
      <c r="D14" s="43">
        <v>671</v>
      </c>
      <c r="E14" s="43">
        <v>20</v>
      </c>
      <c r="F14" s="44">
        <v>14</v>
      </c>
      <c r="G14" s="173">
        <f>AVERAGE(F14,H14,I14,L14,M14)</f>
        <v>13.8</v>
      </c>
      <c r="H14" s="44">
        <v>14</v>
      </c>
      <c r="I14" s="44">
        <v>15</v>
      </c>
      <c r="J14" s="44">
        <v>0</v>
      </c>
      <c r="K14" s="44">
        <v>8</v>
      </c>
      <c r="L14" s="44">
        <v>12</v>
      </c>
      <c r="M14" s="44">
        <v>14</v>
      </c>
      <c r="N14" s="153">
        <f t="shared" si="0"/>
        <v>110.8</v>
      </c>
      <c r="O14" s="199">
        <f>IF(COUNTIF($E14:$M14,"&gt;1")&lt;5,"NA",(SUM($E14:$M14)-SUM(SMALL($E14:$M14,{1,2}))))</f>
        <v>102.8</v>
      </c>
      <c r="P14" s="48">
        <f>COUNTIF('A Lite'!E14:M14,15)</f>
        <v>1</v>
      </c>
      <c r="Q14" s="48">
        <f>COUNTIF('A Lite'!E14:M14,14)</f>
        <v>3</v>
      </c>
      <c r="R14" s="48">
        <f>COUNTIF('A Lite'!E14:M14,13)</f>
        <v>0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3" t="s">
        <v>66</v>
      </c>
      <c r="D15" s="43">
        <v>1631</v>
      </c>
      <c r="E15" s="54">
        <v>14</v>
      </c>
      <c r="F15" s="44">
        <v>7</v>
      </c>
      <c r="G15" s="54">
        <v>14</v>
      </c>
      <c r="H15" s="44">
        <v>12</v>
      </c>
      <c r="I15" s="44">
        <v>20</v>
      </c>
      <c r="J15" s="44">
        <v>12</v>
      </c>
      <c r="K15" s="44">
        <v>11</v>
      </c>
      <c r="L15" s="44">
        <v>14</v>
      </c>
      <c r="M15" s="44">
        <v>12</v>
      </c>
      <c r="N15" s="130">
        <f t="shared" si="0"/>
        <v>116</v>
      </c>
      <c r="O15" s="197">
        <f>IF(COUNTIF($E15:$M15,"&gt;1")&lt;5,"NA",(SUM($E15:$M15)-SUM(SMALL($E15:$M15,{1,2}))))</f>
        <v>98</v>
      </c>
      <c r="P15" s="48">
        <f>COUNTIF('A Lite'!E15:M15,15)</f>
        <v>0</v>
      </c>
      <c r="Q15" s="48">
        <f>COUNTIF('A Lite'!E15:M15,14)</f>
        <v>3</v>
      </c>
      <c r="R15" s="48">
        <f>COUNTIF('A Lite'!E15:M15,13)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16">
        <v>4</v>
      </c>
      <c r="C16" s="42" t="s">
        <v>68</v>
      </c>
      <c r="D16" s="43">
        <v>185</v>
      </c>
      <c r="E16" s="44">
        <v>12</v>
      </c>
      <c r="F16" s="44">
        <v>10</v>
      </c>
      <c r="G16" s="156">
        <v>13</v>
      </c>
      <c r="H16" s="44">
        <v>20</v>
      </c>
      <c r="I16" s="44">
        <v>13</v>
      </c>
      <c r="J16" s="44">
        <v>0</v>
      </c>
      <c r="K16" s="44">
        <v>12</v>
      </c>
      <c r="L16" s="187">
        <f>AVERAGE(E16,M16,I16,G16,K16)</f>
        <v>12.6</v>
      </c>
      <c r="M16" s="44">
        <v>13</v>
      </c>
      <c r="N16" s="198">
        <f t="shared" si="0"/>
        <v>105.6</v>
      </c>
      <c r="O16" s="240">
        <f>IF(COUNTIF($E16:$M16,"&gt;1")&lt;5,"NA",(SUM($E16:$M16)-SUM(SMALL($E16:$M16,{1,2}))))</f>
        <v>95.6</v>
      </c>
      <c r="P16" s="48">
        <f>COUNTIF('A Lite'!E16:M16,15)</f>
        <v>0</v>
      </c>
      <c r="Q16" s="48">
        <f>COUNTIF('A Lite'!E16:M16,14)</f>
        <v>0</v>
      </c>
      <c r="R16" s="48">
        <f>COUNTIF('A Lite'!E16:M16,13)</f>
        <v>3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16">
        <v>5</v>
      </c>
      <c r="C17" s="42" t="s">
        <v>82</v>
      </c>
      <c r="D17" s="43">
        <v>1629</v>
      </c>
      <c r="E17" s="44">
        <v>11</v>
      </c>
      <c r="F17" s="44">
        <v>6</v>
      </c>
      <c r="G17" s="54">
        <v>12</v>
      </c>
      <c r="H17" s="44">
        <v>11</v>
      </c>
      <c r="I17" s="44">
        <v>12</v>
      </c>
      <c r="J17" s="44">
        <v>9</v>
      </c>
      <c r="K17" s="44">
        <v>10</v>
      </c>
      <c r="L17" s="44">
        <v>20</v>
      </c>
      <c r="M17" s="44">
        <v>10</v>
      </c>
      <c r="N17" s="130">
        <f t="shared" si="0"/>
        <v>101</v>
      </c>
      <c r="O17" s="241">
        <f>IF(COUNTIF($E17:$M17,"&gt;1")&lt;5,"NA",(SUM($E17:$M17)-SUM(SMALL($E17:$M17,{1,2}))))</f>
        <v>86</v>
      </c>
      <c r="P17" s="48">
        <f>COUNTIF('A Lite'!E17:M17,15)</f>
        <v>0</v>
      </c>
      <c r="Q17" s="48">
        <f>COUNTIF('A Lite'!E17:M17,14)</f>
        <v>0</v>
      </c>
      <c r="R17" s="48">
        <f>COUNTIF('A Lite'!E17:M17,13)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16">
        <v>6</v>
      </c>
      <c r="C18" s="57" t="s">
        <v>67</v>
      </c>
      <c r="D18" s="58">
        <v>284</v>
      </c>
      <c r="E18" s="51">
        <v>20</v>
      </c>
      <c r="F18" s="55">
        <v>13</v>
      </c>
      <c r="G18" s="185">
        <f>AVERAGE(F18,I18,K18)</f>
        <v>13.333333333333334</v>
      </c>
      <c r="H18" s="55">
        <v>0</v>
      </c>
      <c r="I18" s="55">
        <v>14</v>
      </c>
      <c r="J18" s="55">
        <v>11</v>
      </c>
      <c r="K18" s="55">
        <v>13</v>
      </c>
      <c r="L18" s="55">
        <v>0</v>
      </c>
      <c r="M18" s="55">
        <v>0</v>
      </c>
      <c r="N18" s="201">
        <f>SUM(E18:M18)</f>
        <v>84.333333333333343</v>
      </c>
      <c r="O18" s="240">
        <f>IF(COUNTIF($E18:$M18,"&gt;1")&lt;5,"NA",(SUM($E18:$M18)-SUM(SMALL($E18:$M18,{1,2}))))</f>
        <v>84.333333333333343</v>
      </c>
      <c r="P18" s="48">
        <f>COUNTIF('A Lite'!E18:M18,15)</f>
        <v>0</v>
      </c>
      <c r="Q18" s="48">
        <f>COUNTIF('A Lite'!E18:M18,14)</f>
        <v>1</v>
      </c>
      <c r="R18" s="48">
        <f>COUNTIF('A Lite'!E18:M18,13)</f>
        <v>2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02">
        <v>7</v>
      </c>
      <c r="C19" s="42" t="s">
        <v>79</v>
      </c>
      <c r="D19" s="43">
        <v>645</v>
      </c>
      <c r="E19" s="44">
        <v>13</v>
      </c>
      <c r="F19" s="44">
        <v>8</v>
      </c>
      <c r="G19" s="54">
        <v>11</v>
      </c>
      <c r="H19" s="44">
        <v>20</v>
      </c>
      <c r="I19" s="44" t="s">
        <v>246</v>
      </c>
      <c r="J19" s="44">
        <v>10</v>
      </c>
      <c r="K19" s="44">
        <v>9</v>
      </c>
      <c r="L19" s="44">
        <v>13</v>
      </c>
      <c r="M19" s="44">
        <v>11</v>
      </c>
      <c r="N19" s="130">
        <f>SUM(E19:M19)</f>
        <v>95</v>
      </c>
      <c r="O19" s="241">
        <f>IF(COUNTIF($E19:$M19,"&gt;1")&lt;5,"NA",(SUM($E19:$M19)-SUM(SMALL($E19:$M19,{1,2}))))</f>
        <v>78</v>
      </c>
      <c r="P19" s="51">
        <f>COUNTIF('A Lite'!E19:M19,15)</f>
        <v>0</v>
      </c>
      <c r="Q19" s="51">
        <f>COUNTIF('A Lite'!E19:M19,14)</f>
        <v>0</v>
      </c>
      <c r="R19" s="51">
        <f>COUNTIF('A Lite'!E19:M19,13)</f>
        <v>2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04">
        <v>8</v>
      </c>
      <c r="C20" s="203" t="s">
        <v>99</v>
      </c>
      <c r="D20" s="130">
        <v>1277</v>
      </c>
      <c r="E20" s="126">
        <v>0</v>
      </c>
      <c r="F20" s="126">
        <v>11</v>
      </c>
      <c r="G20" s="150">
        <v>15</v>
      </c>
      <c r="H20" s="126">
        <v>0</v>
      </c>
      <c r="I20" s="126">
        <v>0</v>
      </c>
      <c r="J20" s="126">
        <v>13</v>
      </c>
      <c r="K20" s="126">
        <v>0</v>
      </c>
      <c r="L20" s="126">
        <v>0</v>
      </c>
      <c r="M20" s="126">
        <v>0</v>
      </c>
      <c r="N20" s="130">
        <f t="shared" si="0"/>
        <v>39</v>
      </c>
      <c r="O20" s="197" t="str">
        <f>IF(COUNTIF($E20:$M20,"&gt;1")&lt;5,"NA",(SUM($E20:$M20)-SUM(SMALL($E20:$M20,{1,2}))))</f>
        <v>NA</v>
      </c>
      <c r="P20" s="47">
        <f>COUNTIF('A Lite'!E20:M20,15)</f>
        <v>1</v>
      </c>
      <c r="Q20" s="47">
        <f>COUNTIF('A Lite'!E20:M20,14)</f>
        <v>0</v>
      </c>
      <c r="R20" s="47">
        <f>COUNTIF('A Lite'!E20:M20,13)</f>
        <v>1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05">
        <v>9</v>
      </c>
      <c r="C21" s="42" t="s">
        <v>72</v>
      </c>
      <c r="D21" s="43">
        <v>1679</v>
      </c>
      <c r="E21" s="48">
        <v>20</v>
      </c>
      <c r="F21" s="128">
        <f>AVERAGE(G21)</f>
        <v>9</v>
      </c>
      <c r="G21" s="54">
        <v>9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130">
        <f t="shared" si="0"/>
        <v>38</v>
      </c>
      <c r="O21" s="197" t="str">
        <f>IF(COUNTIF($E21:$M21,"&gt;1")&lt;5,"NA",(SUM($E21:$M21)-SUM(SMALL($E21:$M21,{1,2}))))</f>
        <v>NA</v>
      </c>
      <c r="P21" s="48">
        <f>COUNTIF('A Lite'!E21:M21,15)</f>
        <v>0</v>
      </c>
      <c r="Q21" s="48">
        <f>COUNTIF('A Lite'!E21:M21,14)</f>
        <v>0</v>
      </c>
      <c r="R21" s="48">
        <f>COUNTIF('A Lite'!E21:M21,13)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05">
        <v>10</v>
      </c>
      <c r="C22" s="42" t="s">
        <v>96</v>
      </c>
      <c r="D22" s="43">
        <v>323</v>
      </c>
      <c r="E22" s="44">
        <v>0</v>
      </c>
      <c r="F22" s="44">
        <v>0</v>
      </c>
      <c r="G22" s="54">
        <v>0</v>
      </c>
      <c r="H22" s="44">
        <v>13</v>
      </c>
      <c r="I22" s="44">
        <v>20</v>
      </c>
      <c r="J22" s="44">
        <v>0</v>
      </c>
      <c r="K22" s="44">
        <v>0</v>
      </c>
      <c r="L22" s="44">
        <v>0</v>
      </c>
      <c r="M22" s="44">
        <v>0</v>
      </c>
      <c r="N22" s="130">
        <f t="shared" si="0"/>
        <v>33</v>
      </c>
      <c r="O22" s="197" t="str">
        <f>IF(COUNTIF($E22:$M22,"&gt;1")&lt;5,"NA",(SUM($E22:$M22)-SUM(SMALL($E22:$M22,{1,2}))))</f>
        <v>NA</v>
      </c>
      <c r="P22" s="48">
        <f>COUNTIF('A Lite'!E22:M22,15)</f>
        <v>0</v>
      </c>
      <c r="Q22" s="48">
        <f>COUNTIF('A Lite'!E22:M22,14)</f>
        <v>0</v>
      </c>
      <c r="R22" s="48">
        <f>COUNTIF('A Lite'!E22:M22,13)</f>
        <v>1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05">
        <v>11</v>
      </c>
      <c r="C23" s="42" t="s">
        <v>151</v>
      </c>
      <c r="D23" s="43">
        <v>1934</v>
      </c>
      <c r="E23" s="44">
        <v>0</v>
      </c>
      <c r="F23" s="44">
        <v>0</v>
      </c>
      <c r="G23" s="54">
        <v>0</v>
      </c>
      <c r="H23" s="44">
        <v>0</v>
      </c>
      <c r="I23" s="44">
        <v>0</v>
      </c>
      <c r="J23" s="44">
        <v>0</v>
      </c>
      <c r="K23" s="44">
        <v>14</v>
      </c>
      <c r="L23" s="44">
        <v>0</v>
      </c>
      <c r="M23" s="44">
        <v>15</v>
      </c>
      <c r="N23" s="130">
        <f t="shared" si="0"/>
        <v>29</v>
      </c>
      <c r="O23" s="197" t="str">
        <f>IF(COUNTIF($E23:$M23,"&gt;1")&lt;5,"NA",(SUM($E23:$M23)-SUM(SMALL($E23:$M23,{1,2}))))</f>
        <v>NA</v>
      </c>
      <c r="P23" s="48">
        <f>COUNTIF('A Lite'!E23:M23,15)</f>
        <v>1</v>
      </c>
      <c r="Q23" s="48">
        <f>COUNTIF('A Lite'!E23:M23,14)</f>
        <v>1</v>
      </c>
      <c r="R23" s="48">
        <f>COUNTIF('A Lite'!E23:M23,13)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205">
        <v>12</v>
      </c>
      <c r="C24" s="42" t="s">
        <v>148</v>
      </c>
      <c r="D24" s="43">
        <v>71</v>
      </c>
      <c r="E24" s="44">
        <v>0</v>
      </c>
      <c r="F24" s="44">
        <v>5</v>
      </c>
      <c r="G24" s="54">
        <v>0</v>
      </c>
      <c r="H24" s="44">
        <v>0</v>
      </c>
      <c r="I24" s="44">
        <v>0</v>
      </c>
      <c r="J24" s="44">
        <v>14</v>
      </c>
      <c r="K24" s="44">
        <v>0</v>
      </c>
      <c r="L24" s="44">
        <v>0</v>
      </c>
      <c r="M24" s="44">
        <v>9</v>
      </c>
      <c r="N24" s="130">
        <f t="shared" si="0"/>
        <v>28</v>
      </c>
      <c r="O24" s="197" t="str">
        <f>IF(COUNTIF($E24:$M24,"&gt;1")&lt;5,"NA",(SUM($E24:$M24)-SUM(SMALL($E24:$M24,{1,2}))))</f>
        <v>NA</v>
      </c>
      <c r="P24" s="48">
        <f>COUNTIF('A Lite'!E24:M24,15)</f>
        <v>0</v>
      </c>
      <c r="Q24" s="48">
        <f>COUNTIF('A Lite'!E24:M24,14)</f>
        <v>1</v>
      </c>
      <c r="R24" s="48">
        <f>COUNTIF('A Lite'!E24:M24,13)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1" thickBot="1" x14ac:dyDescent="0.5">
      <c r="A25" s="11"/>
      <c r="B25" s="206">
        <v>13</v>
      </c>
      <c r="C25" s="57" t="s">
        <v>170</v>
      </c>
      <c r="D25" s="58">
        <v>346</v>
      </c>
      <c r="E25" s="55">
        <v>0</v>
      </c>
      <c r="F25" s="55">
        <v>12</v>
      </c>
      <c r="G25" s="56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131">
        <f t="shared" si="0"/>
        <v>12</v>
      </c>
      <c r="O25" s="197" t="str">
        <f>IF(COUNTIF($E25:$M25,"&gt;1")&lt;5,"NA",(SUM($E25:$M25)-SUM(SMALL($E25:$M25,{1,2}))))</f>
        <v>NA</v>
      </c>
      <c r="P25" s="51">
        <f>COUNTIF('A Lite'!E25:M25,15)</f>
        <v>0</v>
      </c>
      <c r="Q25" s="51">
        <f>COUNTIF('A Lite'!E25:M25,14)</f>
        <v>0</v>
      </c>
      <c r="R25" s="51">
        <f>COUNTIF('A Lite'!E25:M25,13)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  <c r="AF25" s="7"/>
      <c r="AG25" s="2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5">
    <cfRule type="cellIs" dxfId="33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3:R13 N20:O25 N14:O17 P15:R25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V19"/>
  <sheetViews>
    <sheetView topLeftCell="B1"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6.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10.19921875" style="21" customWidth="1"/>
    <col min="15" max="15" width="9.3984375" style="21" customWidth="1"/>
    <col min="16" max="16" width="3.5" style="21" bestFit="1" customWidth="1"/>
    <col min="17" max="17" width="4.29687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54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0.6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40" t="s">
        <v>58</v>
      </c>
      <c r="D13" s="40">
        <v>548</v>
      </c>
      <c r="E13" s="41">
        <v>0</v>
      </c>
      <c r="F13" s="41">
        <v>0</v>
      </c>
      <c r="G13" s="53">
        <v>14</v>
      </c>
      <c r="H13" s="41">
        <v>15</v>
      </c>
      <c r="I13" s="41">
        <v>0</v>
      </c>
      <c r="J13" s="41">
        <v>14</v>
      </c>
      <c r="K13" s="41">
        <v>15</v>
      </c>
      <c r="L13" s="41">
        <v>15</v>
      </c>
      <c r="M13" s="41">
        <v>15</v>
      </c>
      <c r="N13" s="45">
        <f t="shared" ref="N13:N19" si="0">SUM(E13:M13)</f>
        <v>88</v>
      </c>
      <c r="O13" s="189">
        <f>IF(COUNTIF($E13:$M13,"&gt;1")&lt;5,"NA",(SUM($E13:$M13)-SUM(SMALL($E13:$M13,{1,2}))))</f>
        <v>88</v>
      </c>
      <c r="P13" s="45">
        <f>COUNTIF('A 40+'!E14:M14,15)</f>
        <v>3</v>
      </c>
      <c r="Q13" s="45">
        <f>COUNTIF('A 40+'!E14:M14,14)</f>
        <v>2</v>
      </c>
      <c r="R13" s="46">
        <f>COUNTIF('A 40+'!E14:M14,13)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59">
        <v>2</v>
      </c>
      <c r="C14" s="58" t="s">
        <v>53</v>
      </c>
      <c r="D14" s="58">
        <v>211</v>
      </c>
      <c r="E14" s="55">
        <v>15</v>
      </c>
      <c r="F14" s="55">
        <v>0</v>
      </c>
      <c r="G14" s="56">
        <v>15</v>
      </c>
      <c r="H14" s="55">
        <v>14</v>
      </c>
      <c r="I14" s="55">
        <v>0</v>
      </c>
      <c r="J14" s="55">
        <v>15</v>
      </c>
      <c r="K14" s="55">
        <v>0</v>
      </c>
      <c r="L14" s="55">
        <v>14</v>
      </c>
      <c r="M14" s="55">
        <v>0</v>
      </c>
      <c r="N14" s="50">
        <f t="shared" si="0"/>
        <v>73</v>
      </c>
      <c r="O14" s="200">
        <f>IF(COUNTIF($E14:$M14,"&gt;1")&lt;5,"NA",(SUM($E14:$M14)-SUM(SMALL($E14:$M14,{1,2}))))</f>
        <v>73</v>
      </c>
      <c r="P14" s="151">
        <f>COUNTIF('A 40+'!E15:M15,15)</f>
        <v>0</v>
      </c>
      <c r="Q14" s="151">
        <f>COUNTIF('A 40+'!E15:M15,14)</f>
        <v>1</v>
      </c>
      <c r="R14" s="152">
        <f>COUNTIF('A 40+'!E15:M15,13)</f>
        <v>1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205">
        <v>3</v>
      </c>
      <c r="C15" s="130" t="s">
        <v>72</v>
      </c>
      <c r="D15" s="130">
        <v>1679</v>
      </c>
      <c r="E15" s="126">
        <v>0</v>
      </c>
      <c r="F15" s="126">
        <v>0</v>
      </c>
      <c r="G15" s="150">
        <v>0</v>
      </c>
      <c r="H15" s="126">
        <v>0</v>
      </c>
      <c r="I15" s="126">
        <v>0</v>
      </c>
      <c r="J15" s="126">
        <v>13</v>
      </c>
      <c r="K15" s="126">
        <v>0</v>
      </c>
      <c r="L15" s="126">
        <v>12</v>
      </c>
      <c r="M15" s="126">
        <v>14</v>
      </c>
      <c r="N15" s="47">
        <f t="shared" si="0"/>
        <v>39</v>
      </c>
      <c r="O15" s="47" t="str">
        <f>IF(COUNTIF($E15:$M15,"&gt;1")&lt;5,"NA",(SUM($E15:$M15)-SUM(SMALL($E15:$M15,{1,2}))))</f>
        <v>NA</v>
      </c>
      <c r="P15" s="47">
        <f>COUNTIF('A 40+'!E16:M16,15)</f>
        <v>1</v>
      </c>
      <c r="Q15" s="47">
        <f>COUNTIF('A 40+'!E16:M16,14)</f>
        <v>0</v>
      </c>
      <c r="R15" s="209">
        <f>COUNTIF('A 40+'!E16:M16,13)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04">
        <v>4</v>
      </c>
      <c r="C16" s="43" t="s">
        <v>173</v>
      </c>
      <c r="D16" s="43">
        <v>556</v>
      </c>
      <c r="E16" s="44">
        <v>0</v>
      </c>
      <c r="F16" s="44">
        <v>15</v>
      </c>
      <c r="G16" s="5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13</v>
      </c>
      <c r="N16" s="47">
        <f t="shared" si="0"/>
        <v>28</v>
      </c>
      <c r="O16" s="45" t="str">
        <f>IF(COUNTIF($E16:$M16,"&gt;1")&lt;5,"NA",(SUM($E16:$M16)-SUM(SMALL($E16:$M16,{1,2}))))</f>
        <v>NA</v>
      </c>
      <c r="P16" s="45">
        <f>COUNTIF('A 40+'!E17:M17,15)</f>
        <v>0</v>
      </c>
      <c r="Q16" s="45">
        <f>COUNTIF('A 40+'!E17:M17,14)</f>
        <v>1</v>
      </c>
      <c r="R16" s="46">
        <f>COUNTIF('A 40+'!E17:M17,13)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04">
        <v>5</v>
      </c>
      <c r="C17" s="43" t="s">
        <v>192</v>
      </c>
      <c r="D17" s="43">
        <v>494</v>
      </c>
      <c r="E17" s="44">
        <v>14</v>
      </c>
      <c r="F17" s="44">
        <v>0</v>
      </c>
      <c r="G17" s="5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7">
        <f t="shared" si="0"/>
        <v>14</v>
      </c>
      <c r="O17" s="45" t="str">
        <f>IF(COUNTIF($E17:$M17,"&gt;1")&lt;5,"NA",(SUM($E17:$M17)-SUM(SMALL($E17:$M17,{1,2}))))</f>
        <v>NA</v>
      </c>
      <c r="P17" s="45">
        <f>COUNTIF('A 40+'!E18:M18,15)</f>
        <v>0</v>
      </c>
      <c r="Q17" s="45">
        <f>COUNTIF('A 40+'!E18:M18,14)</f>
        <v>1</v>
      </c>
      <c r="R17" s="46">
        <f>COUNTIF('A 40+'!E18:M18,13)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04">
        <v>6</v>
      </c>
      <c r="C18" s="43" t="s">
        <v>213</v>
      </c>
      <c r="D18" s="43">
        <v>1964</v>
      </c>
      <c r="E18" s="44">
        <v>0</v>
      </c>
      <c r="F18" s="44">
        <v>14</v>
      </c>
      <c r="G18" s="5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7">
        <f t="shared" si="0"/>
        <v>14</v>
      </c>
      <c r="O18" s="45" t="str">
        <f>IF(COUNTIF($E18:$M18,"&gt;1")&lt;5,"NA",(SUM($E18:$M18)-SUM(SMALL($E18:$M18,{1,2}))))</f>
        <v>NA</v>
      </c>
      <c r="P18" s="45">
        <f>COUNTIF('A 40+'!E19:M19,15)</f>
        <v>0</v>
      </c>
      <c r="Q18" s="45">
        <f>COUNTIF('A 40+'!E19:M19,14)</f>
        <v>0</v>
      </c>
      <c r="R18" s="46">
        <f>COUNTIF('A 40+'!E19:M19,13)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11">
        <v>7</v>
      </c>
      <c r="C19" s="58" t="s">
        <v>196</v>
      </c>
      <c r="D19" s="58">
        <v>241</v>
      </c>
      <c r="E19" s="55">
        <v>0</v>
      </c>
      <c r="F19" s="55">
        <v>13</v>
      </c>
      <c r="G19" s="56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0">
        <f t="shared" si="0"/>
        <v>13</v>
      </c>
      <c r="O19" s="151" t="str">
        <f>IF(COUNTIF($E19:$M19,"&gt;1")&lt;5,"NA",(SUM($E19:$M19)-SUM(SMALL($E19:$M19,{1,2}))))</f>
        <v>NA</v>
      </c>
      <c r="P19" s="151">
        <f>COUNTIF('A 40+'!E20:M20,15)</f>
        <v>0</v>
      </c>
      <c r="Q19" s="151">
        <f>COUNTIF('A 40+'!E20:M20,14)</f>
        <v>0</v>
      </c>
      <c r="R19" s="152">
        <f>COUNTIF('A 40+'!E20:M20,13)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19">
    <cfRule type="cellIs" dxfId="32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3:N19 P13:R19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V23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6.3984375" style="4" customWidth="1"/>
    <col min="4" max="4" width="7" style="21" customWidth="1"/>
    <col min="5" max="5" width="8.09765625" style="21" customWidth="1"/>
    <col min="6" max="13" width="8.19921875" style="21" bestFit="1" customWidth="1"/>
    <col min="14" max="14" width="9.09765625" style="21" bestFit="1" customWidth="1"/>
    <col min="15" max="15" width="10.59765625" style="21" customWidth="1"/>
    <col min="16" max="16" width="3.5" style="21" bestFit="1" customWidth="1"/>
    <col min="17" max="17" width="5" style="4" customWidth="1"/>
    <col min="18" max="18" width="5.59765625" style="4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43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6.95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.95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s="21" customFormat="1" ht="34.200000000000003" thickBot="1" x14ac:dyDescent="0.3">
      <c r="A12" s="133"/>
      <c r="B12" s="24" t="s">
        <v>14</v>
      </c>
      <c r="C12" s="25" t="s">
        <v>15</v>
      </c>
      <c r="D12" s="28" t="s">
        <v>16</v>
      </c>
      <c r="E12" s="24" t="s">
        <v>18</v>
      </c>
      <c r="F12" s="24" t="s">
        <v>19</v>
      </c>
      <c r="G12" s="24" t="s">
        <v>20</v>
      </c>
      <c r="H12" s="24" t="s">
        <v>21</v>
      </c>
      <c r="I12" s="24" t="s">
        <v>22</v>
      </c>
      <c r="J12" s="24" t="s">
        <v>23</v>
      </c>
      <c r="K12" s="24" t="s">
        <v>24</v>
      </c>
      <c r="L12" s="24" t="s">
        <v>25</v>
      </c>
      <c r="M12" s="24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7"/>
      <c r="AD12" s="137"/>
      <c r="AE12" s="138"/>
      <c r="AF12" s="138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</row>
    <row r="13" spans="1:48" ht="21" thickBot="1" x14ac:dyDescent="0.5">
      <c r="A13" s="11"/>
      <c r="B13" s="16">
        <v>1</v>
      </c>
      <c r="C13" s="40" t="s">
        <v>42</v>
      </c>
      <c r="D13" s="40">
        <v>569</v>
      </c>
      <c r="E13" s="40">
        <v>20</v>
      </c>
      <c r="F13" s="41">
        <v>14</v>
      </c>
      <c r="G13" s="53">
        <v>15</v>
      </c>
      <c r="H13" s="41">
        <v>15</v>
      </c>
      <c r="I13" s="41">
        <v>14</v>
      </c>
      <c r="J13" s="41">
        <v>15</v>
      </c>
      <c r="K13" s="41">
        <v>15</v>
      </c>
      <c r="L13" s="41">
        <v>15</v>
      </c>
      <c r="M13" s="41">
        <v>0</v>
      </c>
      <c r="N13" s="45">
        <f t="shared" ref="N13:N23" si="0">SUM(E13:M13)</f>
        <v>123</v>
      </c>
      <c r="O13" s="189">
        <f>IF(COUNTIF($E13:$M13,"&gt;1")&lt;5,"NA",(SUM($E13:$M13)-SUM(SMALL($E13:$M13,{1,2}))))</f>
        <v>109</v>
      </c>
      <c r="P13" s="45">
        <f>COUNTIF('A 45+'!E13:M13,15)</f>
        <v>5</v>
      </c>
      <c r="Q13" s="45">
        <f>COUNTIF('A 45+'!E13:M13,14)</f>
        <v>2</v>
      </c>
      <c r="R13" s="46">
        <f>COUNTIF('A 45+'!E13:M13,13)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106</v>
      </c>
      <c r="D14" s="43">
        <v>652</v>
      </c>
      <c r="E14" s="44">
        <v>0</v>
      </c>
      <c r="F14" s="44">
        <v>10</v>
      </c>
      <c r="G14" s="54">
        <v>0</v>
      </c>
      <c r="H14" s="44">
        <v>12</v>
      </c>
      <c r="I14" s="44">
        <v>20</v>
      </c>
      <c r="J14" s="44">
        <v>14</v>
      </c>
      <c r="K14" s="44">
        <v>11</v>
      </c>
      <c r="L14" s="44">
        <v>13</v>
      </c>
      <c r="M14" s="44">
        <v>13</v>
      </c>
      <c r="N14" s="47">
        <f t="shared" si="0"/>
        <v>93</v>
      </c>
      <c r="O14" s="189">
        <f>IF(COUNTIF($E14:$M14,"&gt;1")&lt;5,"NA",(SUM($E14:$M14)-SUM(SMALL($E14:$M14,{1,2}))))</f>
        <v>93</v>
      </c>
      <c r="P14" s="45">
        <f>COUNTIF('A 45+'!E14:M14,15)</f>
        <v>0</v>
      </c>
      <c r="Q14" s="45">
        <f>COUNTIF('A 45+'!E14:M14,14)</f>
        <v>1</v>
      </c>
      <c r="R14" s="46">
        <f>COUNTIF('A 45+'!E14:M14,13)</f>
        <v>2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57" t="s">
        <v>110</v>
      </c>
      <c r="D15" s="58">
        <v>516</v>
      </c>
      <c r="E15" s="55">
        <v>0</v>
      </c>
      <c r="F15" s="55">
        <v>11</v>
      </c>
      <c r="G15" s="56">
        <v>0</v>
      </c>
      <c r="H15" s="55">
        <v>13</v>
      </c>
      <c r="I15" s="55">
        <v>12</v>
      </c>
      <c r="J15" s="55">
        <v>0</v>
      </c>
      <c r="K15" s="55">
        <v>13</v>
      </c>
      <c r="L15" s="55">
        <v>14</v>
      </c>
      <c r="M15" s="55">
        <v>0</v>
      </c>
      <c r="N15" s="50">
        <f t="shared" si="0"/>
        <v>63</v>
      </c>
      <c r="O15" s="200">
        <f>IF(COUNTIF($E15:$M15,"&gt;1")&lt;5,"NA",(SUM($E15:$M15)-SUM(SMALL($E15:$M15,{1,2}))))</f>
        <v>63</v>
      </c>
      <c r="P15" s="151">
        <f>COUNTIF('A 45+'!E15:M15,15)</f>
        <v>0</v>
      </c>
      <c r="Q15" s="151">
        <f>COUNTIF('A 45+'!E15:M15,14)</f>
        <v>1</v>
      </c>
      <c r="R15" s="152">
        <f>COUNTIF('A 45+'!E15:M15,13)</f>
        <v>2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05">
        <v>4</v>
      </c>
      <c r="C16" s="203" t="s">
        <v>111</v>
      </c>
      <c r="D16" s="130">
        <v>1023</v>
      </c>
      <c r="E16" s="126">
        <v>15</v>
      </c>
      <c r="F16" s="126">
        <v>20</v>
      </c>
      <c r="G16" s="150">
        <v>0</v>
      </c>
      <c r="H16" s="126">
        <v>0</v>
      </c>
      <c r="I16" s="126">
        <v>0</v>
      </c>
      <c r="J16" s="126">
        <v>0</v>
      </c>
      <c r="K16" s="213">
        <v>15</v>
      </c>
      <c r="L16" s="126">
        <v>0</v>
      </c>
      <c r="M16" s="126">
        <v>0</v>
      </c>
      <c r="N16" s="47">
        <f t="shared" si="0"/>
        <v>50</v>
      </c>
      <c r="O16" s="47" t="str">
        <f>IF(COUNTIF($E16:$M16,"&gt;1")&lt;5,"NA",(SUM($E16:$M16)-SUM(SMALL($E16:$M16,{1,2}))))</f>
        <v>NA</v>
      </c>
      <c r="P16" s="47">
        <f>COUNTIF('A 45+'!E16:M16,15)</f>
        <v>2</v>
      </c>
      <c r="Q16" s="47">
        <f>COUNTIF('A 45+'!E16:M16,14)</f>
        <v>0</v>
      </c>
      <c r="R16" s="209">
        <f>COUNTIF('A 45+'!E16:M16,13)</f>
        <v>0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05">
        <v>5</v>
      </c>
      <c r="C17" s="42" t="s">
        <v>247</v>
      </c>
      <c r="D17" s="43">
        <v>135</v>
      </c>
      <c r="E17" s="44">
        <v>0</v>
      </c>
      <c r="F17" s="44">
        <v>15</v>
      </c>
      <c r="G17" s="54">
        <v>0</v>
      </c>
      <c r="H17" s="44">
        <v>0</v>
      </c>
      <c r="I17" s="44">
        <v>15</v>
      </c>
      <c r="J17" s="44">
        <v>20</v>
      </c>
      <c r="K17" s="44">
        <v>0</v>
      </c>
      <c r="L17" s="44">
        <v>0</v>
      </c>
      <c r="M17" s="44">
        <v>0</v>
      </c>
      <c r="N17" s="47">
        <f t="shared" si="0"/>
        <v>50</v>
      </c>
      <c r="O17" s="45" t="str">
        <f>IF(COUNTIF($E17:$M17,"&gt;1")&lt;5,"NA",(SUM($E17:$M17)-SUM(SMALL($E17:$M17,{1,2}))))</f>
        <v>NA</v>
      </c>
      <c r="P17" s="45">
        <f>COUNTIF('A 45+'!E17:M17,15)</f>
        <v>2</v>
      </c>
      <c r="Q17" s="45">
        <f>COUNTIF('A 45+'!E17:M17,14)</f>
        <v>0</v>
      </c>
      <c r="R17" s="46">
        <f>COUNTIF('A 45+'!E17:M17,13)</f>
        <v>0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05">
        <v>6</v>
      </c>
      <c r="C18" s="42" t="s">
        <v>143</v>
      </c>
      <c r="D18" s="43">
        <v>1008</v>
      </c>
      <c r="E18" s="44">
        <v>0</v>
      </c>
      <c r="F18" s="44">
        <v>0</v>
      </c>
      <c r="G18" s="54">
        <v>0</v>
      </c>
      <c r="H18" s="44">
        <v>0</v>
      </c>
      <c r="I18" s="44">
        <v>13</v>
      </c>
      <c r="J18" s="44">
        <v>0</v>
      </c>
      <c r="K18" s="44">
        <v>14</v>
      </c>
      <c r="L18" s="44">
        <v>0</v>
      </c>
      <c r="M18" s="44">
        <v>14</v>
      </c>
      <c r="N18" s="47">
        <f t="shared" si="0"/>
        <v>41</v>
      </c>
      <c r="O18" s="45" t="str">
        <f>IF(COUNTIF($E18:$M18,"&gt;1")&lt;5,"NA",(SUM($E18:$M18)-SUM(SMALL($E18:$M18,{1,2}))))</f>
        <v>NA</v>
      </c>
      <c r="P18" s="45">
        <f>COUNTIF('A 45+'!E18:M18,15)</f>
        <v>0</v>
      </c>
      <c r="Q18" s="45">
        <f>COUNTIF('A 45+'!E18:M18,14)</f>
        <v>2</v>
      </c>
      <c r="R18" s="46">
        <f>COUNTIF('A 45+'!E18:M18,13)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05">
        <v>7</v>
      </c>
      <c r="C19" s="42" t="s">
        <v>161</v>
      </c>
      <c r="D19" s="43">
        <v>178</v>
      </c>
      <c r="E19" s="44">
        <v>0</v>
      </c>
      <c r="F19" s="44">
        <v>0</v>
      </c>
      <c r="G19" s="54">
        <v>0</v>
      </c>
      <c r="H19" s="44">
        <v>14</v>
      </c>
      <c r="I19" s="44">
        <v>0</v>
      </c>
      <c r="J19" s="44">
        <v>0</v>
      </c>
      <c r="K19" s="44">
        <v>0</v>
      </c>
      <c r="L19" s="44">
        <v>0</v>
      </c>
      <c r="M19" s="44">
        <v>15</v>
      </c>
      <c r="N19" s="47">
        <f t="shared" si="0"/>
        <v>29</v>
      </c>
      <c r="O19" s="45" t="str">
        <f>IF(COUNTIF($E19:$M19,"&gt;1")&lt;5,"NA",(SUM($E19:$M19)-SUM(SMALL($E19:$M19,{1,2}))))</f>
        <v>NA</v>
      </c>
      <c r="P19" s="45">
        <f>COUNTIF('A 45+'!E19:M19,15)</f>
        <v>1</v>
      </c>
      <c r="Q19" s="45">
        <f>COUNTIF('A 45+'!E19:M19,14)</f>
        <v>1</v>
      </c>
      <c r="R19" s="46">
        <f>COUNTIF('A 45+'!E19:M19,13)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05">
        <v>8</v>
      </c>
      <c r="C20" s="57" t="s">
        <v>248</v>
      </c>
      <c r="D20" s="58">
        <v>1161</v>
      </c>
      <c r="E20" s="55">
        <v>0</v>
      </c>
      <c r="F20" s="55">
        <v>0</v>
      </c>
      <c r="G20" s="56">
        <v>0</v>
      </c>
      <c r="H20" s="55">
        <v>0</v>
      </c>
      <c r="I20" s="55">
        <v>0</v>
      </c>
      <c r="J20" s="55">
        <v>0</v>
      </c>
      <c r="K20" s="55">
        <v>10</v>
      </c>
      <c r="L20" s="55">
        <v>0</v>
      </c>
      <c r="M20" s="55">
        <v>12</v>
      </c>
      <c r="N20" s="50">
        <f t="shared" si="0"/>
        <v>22</v>
      </c>
      <c r="O20" s="151" t="str">
        <f>IF(COUNTIF($E20:$M20,"&gt;1")&lt;5,"NA",(SUM($E20:$M20)-SUM(SMALL($E20:$M20,{1,2}))))</f>
        <v>NA</v>
      </c>
      <c r="P20" s="151">
        <f>COUNTIF('A 45+'!E20:M20,15)</f>
        <v>0</v>
      </c>
      <c r="Q20" s="151">
        <f>COUNTIF('A 45+'!E20:M20,14)</f>
        <v>0</v>
      </c>
      <c r="R20" s="152">
        <f>COUNTIF('A 45+'!E20:M20,13)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05">
        <v>9</v>
      </c>
      <c r="C21" s="42" t="s">
        <v>171</v>
      </c>
      <c r="D21" s="43">
        <v>1461</v>
      </c>
      <c r="E21" s="44">
        <v>0</v>
      </c>
      <c r="F21" s="44">
        <v>0</v>
      </c>
      <c r="G21" s="54">
        <v>14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7">
        <f t="shared" si="0"/>
        <v>14</v>
      </c>
      <c r="O21" s="45" t="str">
        <f>IF(COUNTIF($E21:$M21,"&gt;1")&lt;5,"NA",(SUM($E21:$M21)-SUM(SMALL($E21:$M21,{1,2}))))</f>
        <v>NA</v>
      </c>
      <c r="P21" s="45">
        <f>COUNTIF('A 45+'!E21:M21,15)</f>
        <v>0</v>
      </c>
      <c r="Q21" s="45">
        <f>COUNTIF('A 45+'!E21:M21,14)</f>
        <v>1</v>
      </c>
      <c r="R21" s="46">
        <f>COUNTIF('A 45+'!E21:M21,13)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05">
        <v>10</v>
      </c>
      <c r="C22" s="42" t="s">
        <v>163</v>
      </c>
      <c r="D22" s="43">
        <v>549</v>
      </c>
      <c r="E22" s="44">
        <v>0</v>
      </c>
      <c r="F22" s="44">
        <v>13</v>
      </c>
      <c r="G22" s="5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f t="shared" si="0"/>
        <v>13</v>
      </c>
      <c r="O22" s="45" t="str">
        <f>IF(COUNTIF($E22:$M22,"&gt;1")&lt;5,"NA",(SUM($E22:$M22)-SUM(SMALL($E22:$M22,{1,2}))))</f>
        <v>NA</v>
      </c>
      <c r="P22" s="45">
        <f>COUNTIF('A 45+'!E22:M22,15)</f>
        <v>0</v>
      </c>
      <c r="Q22" s="45">
        <f>COUNTIF('A 45+'!E22:M22,14)</f>
        <v>0</v>
      </c>
      <c r="R22" s="46">
        <f>COUNTIF('A 45+'!E22:M22,13)</f>
        <v>1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06">
        <v>11</v>
      </c>
      <c r="C23" s="57" t="s">
        <v>167</v>
      </c>
      <c r="D23" s="58">
        <v>1017</v>
      </c>
      <c r="E23" s="55">
        <v>0</v>
      </c>
      <c r="F23" s="55">
        <v>12</v>
      </c>
      <c r="G23" s="56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0">
        <f t="shared" si="0"/>
        <v>12</v>
      </c>
      <c r="O23" s="151" t="str">
        <f>IF(COUNTIF($E23:$M23,"&gt;1")&lt;5,"NA",(SUM($E23:$M23)-SUM(SMALL($E23:$M23,{1,2}))))</f>
        <v>NA</v>
      </c>
      <c r="P23" s="151">
        <f>COUNTIF('A 45+'!E23:M23,15)</f>
        <v>0</v>
      </c>
      <c r="Q23" s="151">
        <f>COUNTIF('A 45+'!E23:M23,14)</f>
        <v>0</v>
      </c>
      <c r="R23" s="152">
        <f>COUNTIF('A 45+'!E23:M23,13)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3">
    <cfRule type="cellIs" dxfId="31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18 N13:N18 N19:R23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V25"/>
  <sheetViews>
    <sheetView topLeftCell="A4"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9765625" style="4" customWidth="1"/>
    <col min="4" max="4" width="7" style="21" customWidth="1"/>
    <col min="5" max="5" width="8" style="21" bestFit="1" customWidth="1"/>
    <col min="6" max="13" width="8.19921875" style="21" bestFit="1" customWidth="1"/>
    <col min="14" max="14" width="9.09765625" style="21" bestFit="1" customWidth="1"/>
    <col min="15" max="15" width="10" style="21" customWidth="1"/>
    <col min="16" max="16" width="3.5" style="21" bestFit="1" customWidth="1"/>
    <col min="17" max="17" width="4.296875" style="4" bestFit="1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56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17.399999999999999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39" t="s">
        <v>55</v>
      </c>
      <c r="D13" s="40">
        <v>750</v>
      </c>
      <c r="E13" s="41">
        <v>14</v>
      </c>
      <c r="F13" s="41">
        <v>12</v>
      </c>
      <c r="G13" s="53">
        <v>13</v>
      </c>
      <c r="H13" s="41">
        <v>12</v>
      </c>
      <c r="I13" s="41">
        <v>13</v>
      </c>
      <c r="J13" s="41">
        <v>20</v>
      </c>
      <c r="K13" s="41">
        <v>14</v>
      </c>
      <c r="L13" s="41">
        <v>15</v>
      </c>
      <c r="M13" s="41">
        <v>13</v>
      </c>
      <c r="N13" s="45">
        <f>SUM(E13:M13)</f>
        <v>126</v>
      </c>
      <c r="O13" s="189">
        <f>IF(COUNTIF($E13:$M13,"&gt;1")&lt;5,"NA",(SUM($E13:$M13)-SUM(SMALL($E13:$M13,{1,2}))))</f>
        <v>102</v>
      </c>
      <c r="P13" s="45">
        <f>COUNTIF('A 50+'!E13:M13,15)</f>
        <v>1</v>
      </c>
      <c r="Q13" s="45">
        <f>COUNTIF('A 50+'!E13:M13,14)</f>
        <v>2</v>
      </c>
      <c r="R13" s="46">
        <f>COUNTIF('A 50+'!E13:M13,13)</f>
        <v>3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69</v>
      </c>
      <c r="D14" s="43">
        <v>601</v>
      </c>
      <c r="E14" s="44">
        <v>0</v>
      </c>
      <c r="F14" s="44">
        <v>7</v>
      </c>
      <c r="G14" s="54">
        <v>10</v>
      </c>
      <c r="H14" s="44">
        <v>15</v>
      </c>
      <c r="I14" s="44">
        <v>14</v>
      </c>
      <c r="J14" s="44">
        <v>0</v>
      </c>
      <c r="K14" s="44">
        <v>15</v>
      </c>
      <c r="L14" s="44">
        <v>20</v>
      </c>
      <c r="M14" s="44">
        <v>14</v>
      </c>
      <c r="N14" s="47">
        <f>SUM(E14:M14)</f>
        <v>95</v>
      </c>
      <c r="O14" s="189">
        <f>IF(COUNTIF($E14:$M14,"&gt;1")&lt;5,"NA",(SUM($E14:$M14)-SUM(SMALL($E14:$M14,{1,2}))))</f>
        <v>95</v>
      </c>
      <c r="P14" s="45">
        <f>COUNTIF('A 50+'!E14:M14,15)</f>
        <v>2</v>
      </c>
      <c r="Q14" s="45">
        <f>COUNTIF('A 50+'!E14:M14,14)</f>
        <v>2</v>
      </c>
      <c r="R14" s="46">
        <f>COUNTIF('A 50+'!E14:M14,13)</f>
        <v>0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2" t="s">
        <v>71</v>
      </c>
      <c r="D15" s="43">
        <v>1099</v>
      </c>
      <c r="E15" s="44">
        <v>0</v>
      </c>
      <c r="F15" s="44">
        <v>15</v>
      </c>
      <c r="G15" s="54">
        <v>15</v>
      </c>
      <c r="H15" s="44">
        <v>14</v>
      </c>
      <c r="I15" s="44">
        <v>15</v>
      </c>
      <c r="J15" s="44">
        <v>15</v>
      </c>
      <c r="K15" s="44">
        <v>0</v>
      </c>
      <c r="L15" s="44">
        <v>0</v>
      </c>
      <c r="M15" s="44">
        <v>15</v>
      </c>
      <c r="N15" s="47">
        <f>SUM(E15:M15)</f>
        <v>89</v>
      </c>
      <c r="O15" s="189">
        <f>IF(COUNTIF($E15:$M15,"&gt;1")&lt;5,"NA",(SUM($E15:$M15)-SUM(SMALL($E15:$M15,{1,2}))))</f>
        <v>89</v>
      </c>
      <c r="P15" s="45">
        <f>COUNTIF('A 50+'!E15:M15,15)</f>
        <v>5</v>
      </c>
      <c r="Q15" s="45">
        <f>COUNTIF('A 50+'!E15:M15,14)</f>
        <v>1</v>
      </c>
      <c r="R15" s="46">
        <f>COUNTIF('A 50+'!E15:M15,13)</f>
        <v>0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16">
        <v>4</v>
      </c>
      <c r="C16" s="42" t="s">
        <v>93</v>
      </c>
      <c r="D16" s="43">
        <v>1000</v>
      </c>
      <c r="E16" s="44">
        <v>11</v>
      </c>
      <c r="F16" s="44">
        <v>11</v>
      </c>
      <c r="G16" s="54">
        <v>11</v>
      </c>
      <c r="H16" s="44">
        <v>11</v>
      </c>
      <c r="I16" s="44">
        <v>12</v>
      </c>
      <c r="J16" s="44">
        <v>13</v>
      </c>
      <c r="K16" s="44">
        <v>13</v>
      </c>
      <c r="L16" s="44">
        <v>14</v>
      </c>
      <c r="M16" s="44">
        <v>0</v>
      </c>
      <c r="N16" s="47">
        <f>SUM(E16:M16)</f>
        <v>96</v>
      </c>
      <c r="O16" s="189">
        <f>IF(COUNTIF($E16:$M16,"&gt;1")&lt;5,"NA",(SUM($E16:$M16)-SUM(SMALL($E16:$M16,{1,2}))))</f>
        <v>85</v>
      </c>
      <c r="P16" s="45">
        <f>COUNTIF('A 50+'!E16:M16,15)</f>
        <v>0</v>
      </c>
      <c r="Q16" s="45">
        <f>COUNTIF('A 50+'!E16:M16,14)</f>
        <v>1</v>
      </c>
      <c r="R16" s="46">
        <f>COUNTIF('A 50+'!E16:M16,13)</f>
        <v>2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16">
        <v>5</v>
      </c>
      <c r="C17" s="57" t="s">
        <v>109</v>
      </c>
      <c r="D17" s="58">
        <v>1439</v>
      </c>
      <c r="E17" s="55">
        <v>13</v>
      </c>
      <c r="F17" s="55">
        <v>10</v>
      </c>
      <c r="G17" s="56">
        <v>12</v>
      </c>
      <c r="H17" s="55">
        <v>13</v>
      </c>
      <c r="I17" s="55">
        <v>0</v>
      </c>
      <c r="J17" s="55">
        <v>0</v>
      </c>
      <c r="K17" s="55">
        <v>12</v>
      </c>
      <c r="L17" s="55">
        <v>0</v>
      </c>
      <c r="M17" s="55">
        <v>12</v>
      </c>
      <c r="N17" s="50">
        <f>SUM(E17:M17)</f>
        <v>72</v>
      </c>
      <c r="O17" s="200">
        <f>IF(COUNTIF($E17:$M17,"&gt;1")&lt;5,"NA",(SUM($E17:$M17)-SUM(SMALL($E17:$M17,{1,2}))))</f>
        <v>72</v>
      </c>
      <c r="P17" s="45">
        <f>COUNTIF('A 50+'!E17:M17,15)</f>
        <v>0</v>
      </c>
      <c r="Q17" s="45">
        <f>COUNTIF('A 50+'!E17:M17,14)</f>
        <v>0</v>
      </c>
      <c r="R17" s="46">
        <f>COUNTIF('A 50+'!E17:M17,13)</f>
        <v>2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326">
        <v>6</v>
      </c>
      <c r="C18" s="203" t="s">
        <v>159</v>
      </c>
      <c r="D18" s="130">
        <v>218</v>
      </c>
      <c r="E18" s="126">
        <v>0</v>
      </c>
      <c r="F18" s="126">
        <v>14</v>
      </c>
      <c r="G18" s="150">
        <v>0</v>
      </c>
      <c r="H18" s="126">
        <v>0</v>
      </c>
      <c r="I18" s="126">
        <v>10</v>
      </c>
      <c r="J18" s="126">
        <v>13</v>
      </c>
      <c r="K18" s="126">
        <v>11</v>
      </c>
      <c r="L18" s="126">
        <v>0</v>
      </c>
      <c r="M18" s="126">
        <v>0</v>
      </c>
      <c r="N18" s="47">
        <f>SUM(E18:M18)</f>
        <v>48</v>
      </c>
      <c r="O18" s="47" t="str">
        <f>IF(COUNTIF($E18:$M18,"&gt;1")&lt;5,"NA",(SUM($E18:$M18)-SUM(SMALL($E18:$M18,{1,2}))))</f>
        <v>NA</v>
      </c>
      <c r="P18" s="45">
        <f>COUNTIF('A 50+'!E18:M18,15)</f>
        <v>0</v>
      </c>
      <c r="Q18" s="45">
        <f>COUNTIF('A 50+'!E18:M18,14)</f>
        <v>1</v>
      </c>
      <c r="R18" s="46">
        <f>COUNTIF('A 50+'!E18:M18,13)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326">
        <v>7</v>
      </c>
      <c r="C19" s="42" t="s">
        <v>166</v>
      </c>
      <c r="D19" s="43">
        <v>1091</v>
      </c>
      <c r="E19" s="44">
        <v>0</v>
      </c>
      <c r="F19" s="44">
        <v>9</v>
      </c>
      <c r="G19" s="54">
        <v>0</v>
      </c>
      <c r="H19" s="44">
        <v>0</v>
      </c>
      <c r="I19" s="44">
        <v>11</v>
      </c>
      <c r="J19" s="44">
        <v>14</v>
      </c>
      <c r="K19" s="44">
        <v>12</v>
      </c>
      <c r="L19" s="44">
        <v>0</v>
      </c>
      <c r="M19" s="44">
        <v>0</v>
      </c>
      <c r="N19" s="47">
        <f>SUM(E19:M19)</f>
        <v>46</v>
      </c>
      <c r="O19" s="45" t="str">
        <f>IF(COUNTIF($E19:$M19,"&gt;1")&lt;5,"NA",(SUM($E19:$M19)-SUM(SMALL($E19:$M19,{1,2}))))</f>
        <v>NA</v>
      </c>
      <c r="P19" s="45">
        <f>COUNTIF('A 50+'!E19:M19,15)</f>
        <v>0</v>
      </c>
      <c r="Q19" s="45">
        <f>COUNTIF('A 50+'!E19:M19,14)</f>
        <v>1</v>
      </c>
      <c r="R19" s="46">
        <f>COUNTIF('A 50+'!E19:M19,13)</f>
        <v>0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326">
        <v>8</v>
      </c>
      <c r="C20" s="42" t="s">
        <v>249</v>
      </c>
      <c r="D20" s="43">
        <v>1512</v>
      </c>
      <c r="E20" s="44">
        <v>0</v>
      </c>
      <c r="F20" s="44">
        <v>13</v>
      </c>
      <c r="G20" s="54">
        <v>14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7">
        <f>SUM(E20:M20)</f>
        <v>27</v>
      </c>
      <c r="O20" s="45" t="str">
        <f>IF(COUNTIF($E20:$M20,"&gt;1")&lt;5,"NA",(SUM($E20:$M20)-SUM(SMALL($E20:$M20,{1,2}))))</f>
        <v>NA</v>
      </c>
      <c r="P20" s="45">
        <f>COUNTIF('A 50+'!E20:M20,15)</f>
        <v>0</v>
      </c>
      <c r="Q20" s="45">
        <f>COUNTIF('A 50+'!E20:M20,14)</f>
        <v>1</v>
      </c>
      <c r="R20" s="46">
        <f>COUNTIF('A 50+'!E20:M20,13)</f>
        <v>1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326">
        <v>9</v>
      </c>
      <c r="C21" s="42" t="s">
        <v>116</v>
      </c>
      <c r="D21" s="43">
        <v>237</v>
      </c>
      <c r="E21" s="44">
        <v>0</v>
      </c>
      <c r="F21" s="44">
        <v>20</v>
      </c>
      <c r="G21" s="54">
        <v>0</v>
      </c>
      <c r="H21" s="44">
        <v>0</v>
      </c>
      <c r="I21" s="128">
        <v>0</v>
      </c>
      <c r="J21" s="44">
        <v>0</v>
      </c>
      <c r="K21" s="44">
        <v>0</v>
      </c>
      <c r="L21" s="44">
        <v>0</v>
      </c>
      <c r="M21" s="44">
        <v>0</v>
      </c>
      <c r="N21" s="47">
        <f>SUM(E21:M21)</f>
        <v>20</v>
      </c>
      <c r="O21" s="45" t="str">
        <f>IF(COUNTIF($E21:$M21,"&gt;1")&lt;5,"NA",(SUM($E21:$M21)-SUM(SMALL($E21:$M21,{1,2}))))</f>
        <v>NA</v>
      </c>
      <c r="P21" s="45">
        <f>COUNTIF('A 50+'!E21:M21,15)</f>
        <v>0</v>
      </c>
      <c r="Q21" s="45">
        <f>COUNTIF('A 50+'!E21:M21,14)</f>
        <v>0</v>
      </c>
      <c r="R21" s="46">
        <f>COUNTIF('A 50+'!E21:M21,13)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326">
        <v>10</v>
      </c>
      <c r="C22" s="42" t="s">
        <v>145</v>
      </c>
      <c r="D22" s="43">
        <v>795</v>
      </c>
      <c r="E22" s="44">
        <v>15</v>
      </c>
      <c r="F22" s="44">
        <v>0</v>
      </c>
      <c r="G22" s="5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7">
        <f>SUM(E22:M22)</f>
        <v>15</v>
      </c>
      <c r="O22" s="45" t="str">
        <f>IF(COUNTIF($E22:$M22,"&gt;1")&lt;5,"NA",(SUM($E22:$M22)-SUM(SMALL($E22:$M22,{1,2}))))</f>
        <v>NA</v>
      </c>
      <c r="P22" s="45">
        <f>COUNTIF('A 50+'!E22:M22,15)</f>
        <v>1</v>
      </c>
      <c r="Q22" s="45">
        <f>COUNTIF('A 50+'!E22:M22,14)</f>
        <v>0</v>
      </c>
      <c r="R22" s="46">
        <f>COUNTIF('A 50+'!E22:M22,13)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326">
        <v>11</v>
      </c>
      <c r="C23" s="42" t="s">
        <v>215</v>
      </c>
      <c r="D23" s="43">
        <v>719</v>
      </c>
      <c r="E23" s="44">
        <v>12</v>
      </c>
      <c r="F23" s="44">
        <v>0</v>
      </c>
      <c r="G23" s="5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7">
        <f>SUM(E23:M23)</f>
        <v>12</v>
      </c>
      <c r="O23" s="45" t="str">
        <f>IF(COUNTIF($E23:$M23,"&gt;1")&lt;5,"NA",(SUM($E23:$M23)-SUM(SMALL($E23:$M23,{1,2}))))</f>
        <v>NA</v>
      </c>
      <c r="P23" s="45">
        <f>COUNTIF('A 50+'!E23:M23,15)</f>
        <v>0</v>
      </c>
      <c r="Q23" s="45">
        <f>COUNTIF('A 50+'!E23:M23,14)</f>
        <v>0</v>
      </c>
      <c r="R23" s="46">
        <f>COUNTIF('A 50+'!E23:M23,13)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326">
        <v>12</v>
      </c>
      <c r="C24" s="42" t="s">
        <v>250</v>
      </c>
      <c r="D24" s="43">
        <v>421</v>
      </c>
      <c r="E24" s="44">
        <v>0</v>
      </c>
      <c r="F24" s="44">
        <v>0</v>
      </c>
      <c r="G24" s="54">
        <v>0</v>
      </c>
      <c r="H24" s="44">
        <v>0</v>
      </c>
      <c r="I24" s="44">
        <v>0</v>
      </c>
      <c r="J24" s="44">
        <v>0</v>
      </c>
      <c r="K24" s="44">
        <v>10</v>
      </c>
      <c r="L24" s="44">
        <v>0</v>
      </c>
      <c r="M24" s="44">
        <v>0</v>
      </c>
      <c r="N24" s="47">
        <f>SUM(E24:M24)</f>
        <v>10</v>
      </c>
      <c r="O24" s="45" t="str">
        <f>IF(COUNTIF($E24:$M24,"&gt;1")&lt;5,"NA",(SUM($E24:$M24)-SUM(SMALL($E24:$M24,{1,2}))))</f>
        <v>NA</v>
      </c>
      <c r="P24" s="45">
        <f>COUNTIF('A 50+'!E24:M24,15)</f>
        <v>0</v>
      </c>
      <c r="Q24" s="45">
        <f>COUNTIF('A 50+'!E24:M24,14)</f>
        <v>0</v>
      </c>
      <c r="R24" s="46">
        <f>COUNTIF('A 50+'!E24:M24,13)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1" thickBot="1" x14ac:dyDescent="0.5">
      <c r="A25" s="11"/>
      <c r="B25" s="326">
        <v>13</v>
      </c>
      <c r="C25" s="57" t="s">
        <v>251</v>
      </c>
      <c r="D25" s="58">
        <v>362</v>
      </c>
      <c r="E25" s="55">
        <v>0</v>
      </c>
      <c r="F25" s="55">
        <v>8</v>
      </c>
      <c r="G25" s="56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0">
        <f>SUM(E25:M25)</f>
        <v>8</v>
      </c>
      <c r="O25" s="45" t="str">
        <f>IF(COUNTIF($E25:$M25,"&gt;1")&lt;5,"NA",(SUM($E25:$M25)-SUM(SMALL($E25:$M25,{1,2}))))</f>
        <v>NA</v>
      </c>
      <c r="P25" s="45">
        <f>COUNTIF('A 50+'!E25:M25,15)</f>
        <v>0</v>
      </c>
      <c r="Q25" s="45">
        <f>COUNTIF('A 50+'!E25:M25,14)</f>
        <v>0</v>
      </c>
      <c r="R25" s="46">
        <f>COUNTIF('A 50+'!E25:M25,13)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  <c r="AF25" s="7"/>
      <c r="AG25" s="2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5">
    <cfRule type="cellIs" dxfId="30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P13:R25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7"/>
  <dimension ref="A1:AV25"/>
  <sheetViews>
    <sheetView zoomScaleNormal="100" workbookViewId="0">
      <selection activeCell="B7" sqref="B7:D10"/>
    </sheetView>
  </sheetViews>
  <sheetFormatPr defaultColWidth="8.69921875" defaultRowHeight="13.8" x14ac:dyDescent="0.25"/>
  <cols>
    <col min="1" max="1" width="0.69921875" style="4" customWidth="1"/>
    <col min="2" max="2" width="4.69921875" style="21" customWidth="1"/>
    <col min="3" max="3" width="27.59765625" style="4" customWidth="1"/>
    <col min="4" max="4" width="7" style="21" customWidth="1"/>
    <col min="5" max="5" width="8" style="21" bestFit="1" customWidth="1"/>
    <col min="6" max="9" width="8.19921875" style="21" bestFit="1" customWidth="1"/>
    <col min="10" max="10" width="8.69921875" style="21" customWidth="1"/>
    <col min="11" max="13" width="8.19921875" style="21" bestFit="1" customWidth="1"/>
    <col min="14" max="14" width="9.09765625" style="21" customWidth="1"/>
    <col min="15" max="15" width="10.296875" style="21" customWidth="1"/>
    <col min="16" max="16" width="3.5" style="21" bestFit="1" customWidth="1"/>
    <col min="17" max="17" width="5" style="4" customWidth="1"/>
    <col min="18" max="18" width="4" style="4" bestFit="1" customWidth="1"/>
    <col min="19" max="33" width="10.59765625" style="4" hidden="1" customWidth="1"/>
    <col min="34" max="34" width="8.09765625" style="4" customWidth="1"/>
    <col min="35" max="35" width="5.19921875" style="4" customWidth="1"/>
    <col min="36" max="36" width="9.3984375" style="4" customWidth="1"/>
    <col min="37" max="37" width="6.3984375" style="4" customWidth="1"/>
    <col min="38" max="38" width="10.19921875" style="4" customWidth="1"/>
    <col min="39" max="39" width="16.3984375" style="4" customWidth="1"/>
    <col min="40" max="40" width="22.09765625" style="4" customWidth="1"/>
    <col min="41" max="41" width="30.8984375" style="4" customWidth="1"/>
    <col min="42" max="1024" width="8.09765625" style="4" customWidth="1"/>
    <col min="1025" max="1025" width="9" style="4" customWidth="1"/>
    <col min="1026" max="16384" width="8.69921875" style="4"/>
  </cols>
  <sheetData>
    <row r="1" spans="1:48" ht="32.25" customHeight="1" x14ac:dyDescent="0.25">
      <c r="A1" s="15"/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8" ht="13.5" customHeight="1" x14ac:dyDescent="0.25">
      <c r="A2" s="15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8" ht="13.5" customHeight="1" x14ac:dyDescent="0.25">
      <c r="A3" s="15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8" ht="13.5" customHeight="1" x14ac:dyDescent="0.25">
      <c r="A4" s="15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8" ht="36.75" customHeight="1" thickBot="1" x14ac:dyDescent="0.3">
      <c r="A5" s="15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1"/>
      <c r="T5" s="2"/>
      <c r="U5"/>
      <c r="V5"/>
      <c r="W5"/>
      <c r="X5"/>
      <c r="Y5"/>
      <c r="Z5"/>
      <c r="AA5"/>
      <c r="AB5"/>
      <c r="AC5"/>
      <c r="AD5" s="1"/>
      <c r="AE5" s="1"/>
      <c r="AF5" s="1"/>
      <c r="AG5" s="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8" ht="3.6" customHeight="1" thickBot="1" x14ac:dyDescent="0.3">
      <c r="A6" s="11"/>
      <c r="B6" s="12"/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1"/>
      <c r="T6" s="14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8" ht="19.95" customHeight="1" x14ac:dyDescent="0.25">
      <c r="A7" s="11"/>
      <c r="B7" s="281" t="s">
        <v>64</v>
      </c>
      <c r="C7" s="282"/>
      <c r="D7" s="282"/>
      <c r="E7" s="299" t="s">
        <v>2</v>
      </c>
      <c r="F7" s="299" t="s">
        <v>3</v>
      </c>
      <c r="G7" s="299" t="s">
        <v>4</v>
      </c>
      <c r="H7" s="299" t="s">
        <v>5</v>
      </c>
      <c r="I7" s="302" t="s">
        <v>6</v>
      </c>
      <c r="J7" s="299" t="s">
        <v>7</v>
      </c>
      <c r="K7" s="299" t="s">
        <v>241</v>
      </c>
      <c r="L7" s="299" t="s">
        <v>242</v>
      </c>
      <c r="M7" s="299" t="s">
        <v>243</v>
      </c>
      <c r="N7" s="277" t="s">
        <v>11</v>
      </c>
      <c r="O7" s="280" t="s">
        <v>12</v>
      </c>
      <c r="P7" s="290" t="s">
        <v>13</v>
      </c>
      <c r="Q7" s="291"/>
      <c r="R7" s="292"/>
      <c r="S7" s="3"/>
      <c r="T7" s="3"/>
      <c r="U7" s="3"/>
      <c r="V7" s="3"/>
      <c r="W7" s="3"/>
      <c r="X7" s="3"/>
      <c r="Y7" s="3"/>
      <c r="Z7" s="3"/>
      <c r="AA7" s="3"/>
      <c r="AB7" s="3"/>
      <c r="AC7" s="2"/>
      <c r="AD7" s="2"/>
      <c r="AE7" s="1"/>
      <c r="AF7" s="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8" ht="17.100000000000001" customHeight="1" x14ac:dyDescent="0.25">
      <c r="A8" s="11"/>
      <c r="B8" s="284"/>
      <c r="C8" s="308"/>
      <c r="D8" s="308"/>
      <c r="E8" s="300"/>
      <c r="F8" s="300"/>
      <c r="G8" s="300"/>
      <c r="H8" s="300"/>
      <c r="I8" s="303"/>
      <c r="J8" s="300"/>
      <c r="K8" s="300"/>
      <c r="L8" s="300"/>
      <c r="M8" s="300"/>
      <c r="N8" s="278"/>
      <c r="O8" s="314"/>
      <c r="P8" s="293"/>
      <c r="Q8" s="313"/>
      <c r="R8" s="295"/>
      <c r="S8" s="3"/>
      <c r="T8" s="3"/>
      <c r="U8" s="3"/>
      <c r="V8" s="3"/>
      <c r="W8" s="3"/>
      <c r="X8" s="3"/>
      <c r="Y8" s="3"/>
      <c r="Z8" s="3"/>
      <c r="AA8" s="3"/>
      <c r="AB8" s="3"/>
      <c r="AC8" s="2"/>
      <c r="AD8" s="2"/>
      <c r="AE8" s="1"/>
      <c r="AF8" s="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8" ht="20.25" customHeight="1" x14ac:dyDescent="0.25">
      <c r="A9" s="11"/>
      <c r="B9" s="284"/>
      <c r="C9" s="308"/>
      <c r="D9" s="308"/>
      <c r="E9" s="300"/>
      <c r="F9" s="300"/>
      <c r="G9" s="300"/>
      <c r="H9" s="300"/>
      <c r="I9" s="303"/>
      <c r="J9" s="300"/>
      <c r="K9" s="300"/>
      <c r="L9" s="300"/>
      <c r="M9" s="300"/>
      <c r="N9" s="278"/>
      <c r="O9" s="314"/>
      <c r="P9" s="293"/>
      <c r="Q9" s="313"/>
      <c r="R9" s="295"/>
      <c r="S9" s="3"/>
      <c r="T9" s="3"/>
      <c r="U9" s="3"/>
      <c r="V9" s="3"/>
      <c r="W9" s="3"/>
      <c r="X9" s="3"/>
      <c r="Y9" s="3"/>
      <c r="Z9" s="3"/>
      <c r="AA9" s="3"/>
      <c r="AB9" s="3"/>
      <c r="AC9" s="2"/>
      <c r="AD9" s="2"/>
      <c r="AE9" s="1"/>
      <c r="AF9" s="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8" ht="17.399999999999999" customHeight="1" thickBot="1" x14ac:dyDescent="0.3">
      <c r="A10" s="11"/>
      <c r="B10" s="287"/>
      <c r="C10" s="288"/>
      <c r="D10" s="288"/>
      <c r="E10" s="301"/>
      <c r="F10" s="301"/>
      <c r="G10" s="301"/>
      <c r="H10" s="301"/>
      <c r="I10" s="304"/>
      <c r="J10" s="301"/>
      <c r="K10" s="301"/>
      <c r="L10" s="301"/>
      <c r="M10" s="301"/>
      <c r="N10" s="279"/>
      <c r="O10" s="315"/>
      <c r="P10" s="296"/>
      <c r="Q10" s="297"/>
      <c r="R10" s="298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1"/>
      <c r="AF10" s="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8" ht="0.6" hidden="1" customHeight="1" thickBot="1" x14ac:dyDescent="0.3">
      <c r="A11" s="11"/>
      <c r="B11" s="161"/>
      <c r="C11" s="162"/>
      <c r="D11" s="162"/>
      <c r="E11" s="107"/>
      <c r="F11" s="107"/>
      <c r="G11" s="107"/>
      <c r="H11" s="107"/>
      <c r="I11" s="108"/>
      <c r="J11" s="107"/>
      <c r="K11" s="107"/>
      <c r="L11" s="107"/>
      <c r="M11" s="107"/>
      <c r="N11" s="165"/>
      <c r="O11" s="165"/>
      <c r="P11" s="163"/>
      <c r="Q11" s="164"/>
      <c r="R11" s="165"/>
      <c r="S11" s="3"/>
      <c r="T11" s="3"/>
      <c r="U11" s="3"/>
      <c r="V11" s="3"/>
      <c r="W11" s="3"/>
      <c r="X11" s="3"/>
      <c r="Y11" s="3"/>
      <c r="Z11" s="3"/>
      <c r="AA11" s="3"/>
      <c r="AB11" s="3"/>
      <c r="AC11" s="2"/>
      <c r="AD11" s="2"/>
      <c r="AE11" s="1"/>
      <c r="AF11" s="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8" ht="34.200000000000003" thickBot="1" x14ac:dyDescent="0.3">
      <c r="A12" s="139"/>
      <c r="B12" s="24" t="s">
        <v>14</v>
      </c>
      <c r="C12" s="25" t="s">
        <v>15</v>
      </c>
      <c r="D12" s="28" t="s">
        <v>16</v>
      </c>
      <c r="E12" s="29" t="s">
        <v>18</v>
      </c>
      <c r="F12" s="29" t="s">
        <v>19</v>
      </c>
      <c r="G12" s="29" t="s">
        <v>20</v>
      </c>
      <c r="H12" s="29" t="s">
        <v>21</v>
      </c>
      <c r="I12" s="29" t="s">
        <v>22</v>
      </c>
      <c r="J12" s="29" t="s">
        <v>23</v>
      </c>
      <c r="K12" s="29" t="s">
        <v>24</v>
      </c>
      <c r="L12" s="29" t="s">
        <v>25</v>
      </c>
      <c r="M12" s="29" t="s">
        <v>26</v>
      </c>
      <c r="N12" s="24" t="s">
        <v>27</v>
      </c>
      <c r="O12" s="25" t="s">
        <v>27</v>
      </c>
      <c r="P12" s="140" t="s">
        <v>28</v>
      </c>
      <c r="Q12" s="140" t="s">
        <v>29</v>
      </c>
      <c r="R12" s="141" t="s">
        <v>30</v>
      </c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143"/>
      <c r="AE12" s="144"/>
      <c r="AF12" s="144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</row>
    <row r="13" spans="1:48" ht="21" thickBot="1" x14ac:dyDescent="0.5">
      <c r="A13" s="11"/>
      <c r="B13" s="16">
        <v>1</v>
      </c>
      <c r="C13" s="40" t="s">
        <v>63</v>
      </c>
      <c r="D13" s="40">
        <v>474</v>
      </c>
      <c r="E13" s="41">
        <v>14</v>
      </c>
      <c r="F13" s="41">
        <v>15</v>
      </c>
      <c r="G13" s="53">
        <v>15</v>
      </c>
      <c r="H13" s="41">
        <v>15</v>
      </c>
      <c r="I13" s="41">
        <v>20</v>
      </c>
      <c r="J13" s="41">
        <v>15</v>
      </c>
      <c r="K13" s="41">
        <v>15</v>
      </c>
      <c r="L13" s="41">
        <v>15</v>
      </c>
      <c r="M13" s="41">
        <v>15</v>
      </c>
      <c r="N13" s="45">
        <f t="shared" ref="N13:N25" si="0">SUM(E13:M13)</f>
        <v>139</v>
      </c>
      <c r="O13" s="189">
        <f>IF(COUNTIF($E13:$M13,"&gt;1")&lt;5,"NA",(SUM($E13:$M13)-SUM(SMALL($E13:$M13,{1,2}))))</f>
        <v>110</v>
      </c>
      <c r="P13" s="45">
        <f>COUNTIF('A 55+'!E13:M13,15)</f>
        <v>7</v>
      </c>
      <c r="Q13" s="45">
        <f>COUNTIF('A 55+'!E13:M13,14)</f>
        <v>1</v>
      </c>
      <c r="R13" s="46">
        <f>COUNTIF('A 55+'!E13:M13,13)</f>
        <v>0</v>
      </c>
      <c r="S13" s="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7"/>
      <c r="AG13" s="2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thickBot="1" x14ac:dyDescent="0.5">
      <c r="A14" s="11"/>
      <c r="B14" s="16">
        <v>2</v>
      </c>
      <c r="C14" s="42" t="s">
        <v>114</v>
      </c>
      <c r="D14" s="43">
        <v>426</v>
      </c>
      <c r="E14" s="44">
        <v>20</v>
      </c>
      <c r="F14" s="44">
        <v>11</v>
      </c>
      <c r="G14" s="54">
        <v>14</v>
      </c>
      <c r="H14" s="44">
        <v>12</v>
      </c>
      <c r="I14" s="44">
        <v>14</v>
      </c>
      <c r="J14" s="187">
        <f>AVERAGE(G14,I14,K14,H14)</f>
        <v>13.25</v>
      </c>
      <c r="K14" s="44">
        <v>13</v>
      </c>
      <c r="L14" s="44">
        <v>0</v>
      </c>
      <c r="M14" s="44">
        <v>0</v>
      </c>
      <c r="N14" s="214">
        <f t="shared" si="0"/>
        <v>97.25</v>
      </c>
      <c r="O14" s="194">
        <f>IF(COUNTIF($E14:$M14,"&gt;1")&lt;5,"NA",(SUM($E14:$M14)-SUM(SMALL($E14:$M14,{1,2}))))</f>
        <v>97.25</v>
      </c>
      <c r="P14" s="45">
        <f>COUNTIF('A 55+'!E14:M14,15)</f>
        <v>0</v>
      </c>
      <c r="Q14" s="45">
        <f>COUNTIF('A 55+'!E14:M14,14)</f>
        <v>2</v>
      </c>
      <c r="R14" s="46">
        <f>COUNTIF('A 55+'!E14:M14,13)</f>
        <v>1</v>
      </c>
      <c r="S14" s="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7"/>
      <c r="AG14" s="2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ht="21" thickBot="1" x14ac:dyDescent="0.5">
      <c r="A15" s="11"/>
      <c r="B15" s="16">
        <v>3</v>
      </c>
      <c r="C15" s="42" t="s">
        <v>251</v>
      </c>
      <c r="D15" s="43">
        <v>362</v>
      </c>
      <c r="E15" s="44">
        <v>0</v>
      </c>
      <c r="F15" s="44">
        <v>0</v>
      </c>
      <c r="G15" s="54">
        <v>0</v>
      </c>
      <c r="H15" s="44">
        <v>13</v>
      </c>
      <c r="I15" s="44">
        <v>15</v>
      </c>
      <c r="J15" s="44">
        <v>20</v>
      </c>
      <c r="K15" s="44">
        <v>14</v>
      </c>
      <c r="L15" s="44">
        <v>14</v>
      </c>
      <c r="M15" s="44">
        <v>11</v>
      </c>
      <c r="N15" s="47">
        <f t="shared" si="0"/>
        <v>87</v>
      </c>
      <c r="O15" s="189">
        <f>IF(COUNTIF($E15:$M15,"&gt;1")&lt;5,"NA",(SUM($E15:$M15)-SUM(SMALL($E15:$M15,{1,2}))))</f>
        <v>87</v>
      </c>
      <c r="P15" s="45">
        <f>COUNTIF('A 55+'!E15:M15,15)</f>
        <v>1</v>
      </c>
      <c r="Q15" s="45">
        <f>COUNTIF('A 55+'!E15:M15,14)</f>
        <v>2</v>
      </c>
      <c r="R15" s="46">
        <f>COUNTIF('A 55+'!E15:M15,13)</f>
        <v>1</v>
      </c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7"/>
      <c r="AF15" s="7"/>
      <c r="AG15" s="22"/>
      <c r="AH15" s="11"/>
      <c r="AI15" s="11"/>
      <c r="AJ15" s="11"/>
      <c r="AK15" s="19"/>
      <c r="AL15" s="20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21" thickBot="1" x14ac:dyDescent="0.5">
      <c r="A16" s="11"/>
      <c r="B16" s="202">
        <v>4</v>
      </c>
      <c r="C16" s="57" t="s">
        <v>121</v>
      </c>
      <c r="D16" s="58">
        <v>996</v>
      </c>
      <c r="E16" s="55">
        <v>0</v>
      </c>
      <c r="F16" s="55">
        <v>20</v>
      </c>
      <c r="G16" s="56">
        <v>0</v>
      </c>
      <c r="H16" s="55">
        <v>11</v>
      </c>
      <c r="I16" s="55">
        <v>13</v>
      </c>
      <c r="J16" s="55">
        <v>11</v>
      </c>
      <c r="K16" s="55">
        <v>12</v>
      </c>
      <c r="L16" s="55">
        <v>0</v>
      </c>
      <c r="M16" s="55">
        <v>0</v>
      </c>
      <c r="N16" s="50">
        <f t="shared" si="0"/>
        <v>67</v>
      </c>
      <c r="O16" s="238">
        <f>IF(COUNTIF($E16:$M16,"&gt;1")&lt;5,"NA",(SUM($E16:$M16)-SUM(SMALL($E16:$M16,{1,2}))))</f>
        <v>67</v>
      </c>
      <c r="P16" s="151">
        <f>COUNTIF('A 55+'!E16:M16,15)</f>
        <v>0</v>
      </c>
      <c r="Q16" s="151">
        <f>COUNTIF('A 55+'!E16:M16,14)</f>
        <v>0</v>
      </c>
      <c r="R16" s="152">
        <f>COUNTIF('A 55+'!E16:M16,13)</f>
        <v>1</v>
      </c>
      <c r="S16" s="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22"/>
      <c r="AH16" s="11"/>
      <c r="AI16" s="11"/>
      <c r="AJ16" s="11"/>
      <c r="AK16" s="19"/>
      <c r="AL16" s="20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21" thickBot="1" x14ac:dyDescent="0.5">
      <c r="A17" s="11"/>
      <c r="B17" s="204">
        <v>5</v>
      </c>
      <c r="C17" s="203" t="s">
        <v>186</v>
      </c>
      <c r="D17" s="130">
        <v>1062</v>
      </c>
      <c r="E17" s="126">
        <v>0</v>
      </c>
      <c r="F17" s="126">
        <v>13</v>
      </c>
      <c r="G17" s="150">
        <v>0</v>
      </c>
      <c r="H17" s="126">
        <v>14</v>
      </c>
      <c r="I17" s="126">
        <v>0</v>
      </c>
      <c r="J17" s="126">
        <v>0</v>
      </c>
      <c r="K17" s="126">
        <v>0</v>
      </c>
      <c r="L17" s="126">
        <v>0</v>
      </c>
      <c r="M17" s="126">
        <v>12</v>
      </c>
      <c r="N17" s="47">
        <f t="shared" si="0"/>
        <v>39</v>
      </c>
      <c r="O17" s="47" t="str">
        <f>IF(COUNTIF($E17:$M17,"&gt;1")&lt;5,"NA",(SUM($E17:$M17)-SUM(SMALL($E17:$M17,{1,2}))))</f>
        <v>NA</v>
      </c>
      <c r="P17" s="47">
        <f>COUNTIF('A 55+'!E17:M17,15)</f>
        <v>0</v>
      </c>
      <c r="Q17" s="47">
        <f>COUNTIF('A 55+'!E17:M17,14)</f>
        <v>1</v>
      </c>
      <c r="R17" s="209">
        <f>COUNTIF('A 55+'!E17:M17,13)</f>
        <v>1</v>
      </c>
      <c r="S17" s="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7"/>
      <c r="AF17" s="7"/>
      <c r="AG17" s="22"/>
      <c r="AH17" s="11"/>
      <c r="AI17" s="11"/>
      <c r="AJ17" s="11"/>
      <c r="AK17" s="19"/>
      <c r="AL17" s="20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21" thickBot="1" x14ac:dyDescent="0.5">
      <c r="A18" s="11"/>
      <c r="B18" s="205">
        <v>6</v>
      </c>
      <c r="C18" s="42" t="s">
        <v>182</v>
      </c>
      <c r="D18" s="43">
        <v>596</v>
      </c>
      <c r="E18" s="44">
        <v>0</v>
      </c>
      <c r="F18" s="44">
        <v>14</v>
      </c>
      <c r="G18" s="54">
        <v>0</v>
      </c>
      <c r="H18" s="44">
        <v>0</v>
      </c>
      <c r="I18" s="44">
        <v>0</v>
      </c>
      <c r="J18" s="44">
        <v>13</v>
      </c>
      <c r="K18" s="44">
        <v>0</v>
      </c>
      <c r="L18" s="44">
        <v>0</v>
      </c>
      <c r="M18" s="44">
        <v>0</v>
      </c>
      <c r="N18" s="47">
        <f t="shared" si="0"/>
        <v>27</v>
      </c>
      <c r="O18" s="45" t="str">
        <f>IF(COUNTIF($E18:$M18,"&gt;1")&lt;5,"NA",(SUM($E18:$M18)-SUM(SMALL($E18:$M18,{1,2}))))</f>
        <v>NA</v>
      </c>
      <c r="P18" s="45">
        <f>COUNTIF('A 55+'!E18:M18,15)</f>
        <v>0</v>
      </c>
      <c r="Q18" s="45">
        <f>COUNTIF('A 55+'!E18:M18,14)</f>
        <v>1</v>
      </c>
      <c r="R18" s="46">
        <f>COUNTIF('A 55+'!E18:M18,13)</f>
        <v>1</v>
      </c>
      <c r="S18" s="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  <c r="AF18" s="7"/>
      <c r="AG18" s="22"/>
      <c r="AH18" s="11"/>
      <c r="AI18" s="11"/>
      <c r="AJ18" s="11"/>
      <c r="AK18" s="19"/>
      <c r="AL18" s="20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ht="21" thickBot="1" x14ac:dyDescent="0.5">
      <c r="A19" s="11"/>
      <c r="B19" s="205">
        <v>7</v>
      </c>
      <c r="C19" s="42" t="s">
        <v>219</v>
      </c>
      <c r="D19" s="43">
        <v>207</v>
      </c>
      <c r="E19" s="44">
        <v>13</v>
      </c>
      <c r="F19" s="44">
        <v>0</v>
      </c>
      <c r="G19" s="5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13</v>
      </c>
      <c r="N19" s="47">
        <f t="shared" si="0"/>
        <v>26</v>
      </c>
      <c r="O19" s="45" t="str">
        <f>IF(COUNTIF($E19:$M19,"&gt;1")&lt;5,"NA",(SUM($E19:$M19)-SUM(SMALL($E19:$M19,{1,2}))))</f>
        <v>NA</v>
      </c>
      <c r="P19" s="45">
        <f>COUNTIF('A 55+'!E19:M19,15)</f>
        <v>0</v>
      </c>
      <c r="Q19" s="45">
        <f>COUNTIF('A 55+'!E19:M19,14)</f>
        <v>0</v>
      </c>
      <c r="R19" s="46">
        <f>COUNTIF('A 55+'!E19:M19,13)</f>
        <v>2</v>
      </c>
      <c r="S19" s="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7"/>
      <c r="AF19" s="7"/>
      <c r="AG19" s="22"/>
      <c r="AH19" s="11"/>
      <c r="AI19" s="11"/>
      <c r="AJ19" s="11"/>
      <c r="AK19" s="19"/>
      <c r="AL19" s="20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ht="21" thickBot="1" x14ac:dyDescent="0.5">
      <c r="A20" s="11"/>
      <c r="B20" s="205">
        <v>8</v>
      </c>
      <c r="C20" s="42" t="s">
        <v>185</v>
      </c>
      <c r="D20" s="43">
        <v>1854</v>
      </c>
      <c r="E20" s="44">
        <v>15</v>
      </c>
      <c r="F20" s="44">
        <v>9</v>
      </c>
      <c r="G20" s="5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7">
        <f t="shared" si="0"/>
        <v>24</v>
      </c>
      <c r="O20" s="45" t="str">
        <f>IF(COUNTIF($E20:$M20,"&gt;1")&lt;5,"NA",(SUM($E20:$M20)-SUM(SMALL($E20:$M20,{1,2}))))</f>
        <v>NA</v>
      </c>
      <c r="P20" s="45">
        <f>COUNTIF('A 55+'!E20:M20,15)</f>
        <v>1</v>
      </c>
      <c r="Q20" s="45">
        <f>COUNTIF('A 55+'!E20:M20,14)</f>
        <v>0</v>
      </c>
      <c r="R20" s="46">
        <f>COUNTIF('A 55+'!E20:M20,13)</f>
        <v>0</v>
      </c>
      <c r="S20" s="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7"/>
      <c r="AG20" s="22"/>
      <c r="AH20" s="11"/>
      <c r="AI20" s="11"/>
      <c r="AJ20" s="11"/>
      <c r="AK20" s="19"/>
      <c r="AL20" s="20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ht="21" thickBot="1" x14ac:dyDescent="0.5">
      <c r="A21" s="11"/>
      <c r="B21" s="205">
        <v>9</v>
      </c>
      <c r="C21" s="42" t="s">
        <v>205</v>
      </c>
      <c r="D21" s="43">
        <v>740</v>
      </c>
      <c r="E21" s="44">
        <v>0</v>
      </c>
      <c r="F21" s="44">
        <v>12</v>
      </c>
      <c r="G21" s="54">
        <v>0</v>
      </c>
      <c r="H21" s="44">
        <v>0</v>
      </c>
      <c r="I21" s="44">
        <v>0</v>
      </c>
      <c r="J21" s="44">
        <v>12</v>
      </c>
      <c r="K21" s="44">
        <v>0</v>
      </c>
      <c r="L21" s="44">
        <v>0</v>
      </c>
      <c r="M21" s="44">
        <v>0</v>
      </c>
      <c r="N21" s="47">
        <f t="shared" si="0"/>
        <v>24</v>
      </c>
      <c r="O21" s="45" t="str">
        <f>IF(COUNTIF($E21:$M21,"&gt;1")&lt;5,"NA",(SUM($E21:$M21)-SUM(SMALL($E21:$M21,{1,2}))))</f>
        <v>NA</v>
      </c>
      <c r="P21" s="45">
        <f>COUNTIF('A 55+'!E21:M21,15)</f>
        <v>0</v>
      </c>
      <c r="Q21" s="45">
        <f>COUNTIF('A 55+'!E21:M21,14)</f>
        <v>0</v>
      </c>
      <c r="R21" s="46">
        <f>COUNTIF('A 55+'!E21:M21,13)</f>
        <v>0</v>
      </c>
      <c r="S21" s="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7"/>
      <c r="AG21" s="22"/>
      <c r="AH21" s="11"/>
      <c r="AI21" s="11"/>
      <c r="AJ21" s="11"/>
      <c r="AK21" s="19"/>
      <c r="AL21" s="20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ht="21" thickBot="1" x14ac:dyDescent="0.5">
      <c r="A22" s="11"/>
      <c r="B22" s="205">
        <v>10</v>
      </c>
      <c r="C22" s="42" t="s">
        <v>192</v>
      </c>
      <c r="D22" s="43">
        <v>494</v>
      </c>
      <c r="E22" s="44">
        <v>0</v>
      </c>
      <c r="F22" s="44">
        <v>8</v>
      </c>
      <c r="G22" s="54">
        <v>0</v>
      </c>
      <c r="H22" s="44">
        <v>0</v>
      </c>
      <c r="I22" s="44">
        <v>0</v>
      </c>
      <c r="J22" s="44">
        <v>10</v>
      </c>
      <c r="K22" s="44">
        <v>0</v>
      </c>
      <c r="L22" s="44">
        <v>0</v>
      </c>
      <c r="M22" s="44">
        <v>0</v>
      </c>
      <c r="N22" s="47">
        <f t="shared" si="0"/>
        <v>18</v>
      </c>
      <c r="O22" s="45" t="str">
        <f>IF(COUNTIF($E22:$M22,"&gt;1")&lt;5,"NA",(SUM($E22:$M22)-SUM(SMALL($E22:$M22,{1,2}))))</f>
        <v>NA</v>
      </c>
      <c r="P22" s="45">
        <f>COUNTIF('A 55+'!E22:M22,15)</f>
        <v>0</v>
      </c>
      <c r="Q22" s="45">
        <f>COUNTIF('A 55+'!E22:M22,14)</f>
        <v>0</v>
      </c>
      <c r="R22" s="46">
        <f>COUNTIF('A 55+'!E22:M22,13)</f>
        <v>0</v>
      </c>
      <c r="S22" s="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22"/>
      <c r="AH22" s="11"/>
      <c r="AI22" s="11"/>
      <c r="AJ22" s="11"/>
      <c r="AK22" s="19"/>
      <c r="AL22" s="20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ht="21" thickBot="1" x14ac:dyDescent="0.5">
      <c r="B23" s="205">
        <v>11</v>
      </c>
      <c r="C23" s="42" t="s">
        <v>145</v>
      </c>
      <c r="D23" s="43">
        <v>795</v>
      </c>
      <c r="E23" s="44">
        <v>0</v>
      </c>
      <c r="F23" s="44">
        <v>0</v>
      </c>
      <c r="G23" s="54">
        <v>0</v>
      </c>
      <c r="H23" s="44">
        <v>0</v>
      </c>
      <c r="I23" s="44">
        <v>0</v>
      </c>
      <c r="J23" s="44">
        <v>14</v>
      </c>
      <c r="K23" s="44">
        <v>0</v>
      </c>
      <c r="L23" s="44">
        <v>0</v>
      </c>
      <c r="M23" s="44">
        <v>0</v>
      </c>
      <c r="N23" s="47">
        <f t="shared" si="0"/>
        <v>14</v>
      </c>
      <c r="O23" s="45" t="str">
        <f>IF(COUNTIF($E23:$M23,"&gt;1")&lt;5,"NA",(SUM($E23:$M23)-SUM(SMALL($E23:$M23,{1,2}))))</f>
        <v>NA</v>
      </c>
      <c r="P23" s="45">
        <f>COUNTIF('A 55+'!E23:M23,15)</f>
        <v>0</v>
      </c>
      <c r="Q23" s="45">
        <f>COUNTIF('A 55+'!E23:M23,14)</f>
        <v>1</v>
      </c>
      <c r="R23" s="46">
        <f>COUNTIF('A 55+'!E23:M23,13)</f>
        <v>0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10"/>
      <c r="AG23" s="23"/>
    </row>
    <row r="24" spans="1:48" ht="21" thickBot="1" x14ac:dyDescent="0.5">
      <c r="A24" s="11"/>
      <c r="B24" s="205">
        <v>12</v>
      </c>
      <c r="C24" s="57" t="s">
        <v>177</v>
      </c>
      <c r="D24" s="58">
        <v>854</v>
      </c>
      <c r="E24" s="55">
        <v>0</v>
      </c>
      <c r="F24" s="55">
        <v>0</v>
      </c>
      <c r="G24" s="56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14</v>
      </c>
      <c r="N24" s="50">
        <f t="shared" si="0"/>
        <v>14</v>
      </c>
      <c r="O24" s="45" t="str">
        <f>IF(COUNTIF($E24:$M24,"&gt;1")&lt;5,"NA",(SUM($E24:$M24)-SUM(SMALL($E24:$M24,{1,2}))))</f>
        <v>NA</v>
      </c>
      <c r="P24" s="45">
        <f>COUNTIF('A 55+'!E24:M24,15)</f>
        <v>0</v>
      </c>
      <c r="Q24" s="45">
        <f>COUNTIF('A 55+'!E24:M24,14)</f>
        <v>1</v>
      </c>
      <c r="R24" s="46">
        <f>COUNTIF('A 55+'!E24:M24,13)</f>
        <v>0</v>
      </c>
      <c r="S24" s="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F24" s="7"/>
      <c r="AG24" s="22"/>
      <c r="AH24" s="11"/>
      <c r="AI24" s="11"/>
      <c r="AJ24" s="11"/>
      <c r="AK24" s="19"/>
      <c r="AL24" s="20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21" thickBot="1" x14ac:dyDescent="0.5">
      <c r="A25" s="11"/>
      <c r="B25" s="206">
        <v>13</v>
      </c>
      <c r="C25" s="42" t="s">
        <v>201</v>
      </c>
      <c r="D25" s="43">
        <v>421</v>
      </c>
      <c r="E25" s="44">
        <v>0</v>
      </c>
      <c r="F25" s="44">
        <v>10</v>
      </c>
      <c r="G25" s="5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7">
        <f t="shared" si="0"/>
        <v>10</v>
      </c>
      <c r="O25" s="45" t="str">
        <f>IF(COUNTIF($E25:$M25,"&gt;1")&lt;5,"NA",(SUM($E25:$M25)-SUM(SMALL($E25:$M25,{1,2}))))</f>
        <v>NA</v>
      </c>
      <c r="P25" s="45">
        <f>COUNTIF('A 55+'!E25:M25,15)</f>
        <v>0</v>
      </c>
      <c r="Q25" s="45">
        <f>COUNTIF('A 55+'!E25:M25,14)</f>
        <v>0</v>
      </c>
      <c r="R25" s="46">
        <f>COUNTIF('A 55+'!E25:M25,13)</f>
        <v>0</v>
      </c>
      <c r="S25" s="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  <c r="AF25" s="7"/>
      <c r="AG25" s="22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</sheetData>
  <mergeCells count="14">
    <mergeCell ref="B1:R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R10"/>
  </mergeCells>
  <conditionalFormatting sqref="O13:O25">
    <cfRule type="cellIs" dxfId="29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N13:N18 P13:R18 P19:R2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Raw Overall</vt:lpstr>
      <vt:lpstr>Top 40</vt:lpstr>
      <vt:lpstr>AA</vt:lpstr>
      <vt:lpstr>A Open</vt:lpstr>
      <vt:lpstr>A Lite</vt:lpstr>
      <vt:lpstr>A 40+</vt:lpstr>
      <vt:lpstr>A 45+</vt:lpstr>
      <vt:lpstr>A 50+</vt:lpstr>
      <vt:lpstr>A 55+</vt:lpstr>
      <vt:lpstr>B Lite</vt:lpstr>
      <vt:lpstr>B Open</vt:lpstr>
      <vt:lpstr>B 40+</vt:lpstr>
      <vt:lpstr>B 45+</vt:lpstr>
      <vt:lpstr>B 50+</vt:lpstr>
      <vt:lpstr>B 55+</vt:lpstr>
      <vt:lpstr>C Class</vt:lpstr>
      <vt:lpstr>C 30+</vt:lpstr>
      <vt:lpstr>C 40+</vt:lpstr>
      <vt:lpstr>60+</vt:lpstr>
      <vt:lpstr>66+</vt:lpstr>
      <vt:lpstr>Junior</vt:lpstr>
      <vt:lpstr>Women</vt:lpstr>
      <vt:lpstr>Kids</vt:lpstr>
      <vt:lpstr>'60+'!_13Top_20</vt:lpstr>
      <vt:lpstr>'66+'!_13Top_20</vt:lpstr>
      <vt:lpstr>'A 40+'!_13Top_20</vt:lpstr>
      <vt:lpstr>'A 45+'!_13Top_20</vt:lpstr>
      <vt:lpstr>'A 50+'!_13Top_20</vt:lpstr>
      <vt:lpstr>'A 55+'!_13Top_20</vt:lpstr>
      <vt:lpstr>'A Lite'!_13Top_20</vt:lpstr>
      <vt:lpstr>'A Open'!_13Top_20</vt:lpstr>
      <vt:lpstr>AA!_13Top_20</vt:lpstr>
      <vt:lpstr>'B 40+'!_13Top_20</vt:lpstr>
      <vt:lpstr>'B 45+'!_13Top_20</vt:lpstr>
      <vt:lpstr>'B 50+'!_13Top_20</vt:lpstr>
      <vt:lpstr>'B 55+'!_13Top_20</vt:lpstr>
      <vt:lpstr>'B Lite'!_13Top_20</vt:lpstr>
      <vt:lpstr>'B Open'!_13Top_20</vt:lpstr>
      <vt:lpstr>'C 30+'!_13Top_20</vt:lpstr>
      <vt:lpstr>'C 40+'!_13Top_20</vt:lpstr>
      <vt:lpstr>'C Class'!_13Top_20</vt:lpstr>
      <vt:lpstr>Junior!_13Top_20</vt:lpstr>
      <vt:lpstr>Kids!_13Top_20</vt:lpstr>
      <vt:lpstr>'Raw Overall'!_13Top_20</vt:lpstr>
      <vt:lpstr>Women!_13Top_20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Dalton Pigg</dc:creator>
  <cp:keywords/>
  <dc:description/>
  <cp:lastModifiedBy>Nick Ragland</cp:lastModifiedBy>
  <cp:revision>7</cp:revision>
  <dcterms:created xsi:type="dcterms:W3CDTF">2012-09-03T23:32:40Z</dcterms:created>
  <dcterms:modified xsi:type="dcterms:W3CDTF">2018-11-18T03:17:20Z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